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הלוואות!$B$6:$Q$49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1" i="84" l="1"/>
  <c r="C10" i="84" s="1"/>
  <c r="C43" i="88" s="1"/>
  <c r="O22" i="78" l="1"/>
  <c r="O13" i="78"/>
  <c r="O12" i="78" s="1"/>
  <c r="O20" i="78"/>
  <c r="O17" i="78"/>
  <c r="O16" i="78"/>
  <c r="O15" i="78"/>
  <c r="O11" i="78" l="1"/>
  <c r="T197" i="61"/>
  <c r="T196" i="61"/>
  <c r="T195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5" i="61"/>
  <c r="T164" i="61"/>
  <c r="T163" i="61"/>
  <c r="T162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S168" i="61"/>
  <c r="P168" i="61"/>
  <c r="O168" i="61"/>
  <c r="S152" i="61"/>
  <c r="P152" i="61"/>
  <c r="O152" i="61"/>
  <c r="S92" i="61"/>
  <c r="P92" i="61"/>
  <c r="O92" i="61"/>
  <c r="Q13" i="61"/>
  <c r="Q12" i="61" s="1"/>
  <c r="Q11" i="61" s="1"/>
  <c r="Q136" i="61"/>
  <c r="O10" i="78" l="1"/>
  <c r="C31" i="88"/>
  <c r="C26" i="88"/>
  <c r="C24" i="88"/>
  <c r="C18" i="88"/>
  <c r="C17" i="88"/>
  <c r="C16" i="88"/>
  <c r="C15" i="88"/>
  <c r="C13" i="88"/>
  <c r="P45" i="78" l="1"/>
  <c r="P41" i="78"/>
  <c r="P37" i="78"/>
  <c r="P33" i="78"/>
  <c r="P29" i="78"/>
  <c r="P25" i="78"/>
  <c r="P44" i="78"/>
  <c r="P40" i="78"/>
  <c r="P36" i="78"/>
  <c r="P32" i="78"/>
  <c r="P28" i="78"/>
  <c r="P24" i="78"/>
  <c r="P19" i="78"/>
  <c r="P47" i="78"/>
  <c r="P43" i="78"/>
  <c r="P39" i="78"/>
  <c r="P35" i="78"/>
  <c r="P31" i="78"/>
  <c r="P27" i="78"/>
  <c r="P23" i="78"/>
  <c r="P18" i="78"/>
  <c r="P14" i="78"/>
  <c r="P10" i="78"/>
  <c r="P46" i="78"/>
  <c r="P42" i="78"/>
  <c r="P38" i="78"/>
  <c r="P34" i="78"/>
  <c r="P30" i="78"/>
  <c r="P26" i="78"/>
  <c r="P22" i="78"/>
  <c r="P17" i="78"/>
  <c r="P12" i="78"/>
  <c r="P16" i="78"/>
  <c r="P13" i="78"/>
  <c r="P20" i="78"/>
  <c r="P15" i="78"/>
  <c r="C33" i="88"/>
  <c r="P11" i="78"/>
  <c r="C11" i="88"/>
  <c r="C23" i="8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0" i="88" l="1"/>
  <c r="C42" i="88" l="1"/>
  <c r="Q44" i="78" l="1"/>
  <c r="Q40" i="78"/>
  <c r="Q36" i="78"/>
  <c r="Q32" i="78"/>
  <c r="Q28" i="78"/>
  <c r="Q24" i="78"/>
  <c r="Q19" i="78"/>
  <c r="Q15" i="78"/>
  <c r="Q11" i="78"/>
  <c r="K21" i="76"/>
  <c r="K17" i="76"/>
  <c r="K12" i="76"/>
  <c r="Q45" i="78"/>
  <c r="Q43" i="78"/>
  <c r="Q39" i="78"/>
  <c r="Q35" i="78"/>
  <c r="Q31" i="78"/>
  <c r="Q27" i="78"/>
  <c r="Q23" i="78"/>
  <c r="Q18" i="78"/>
  <c r="Q14" i="78"/>
  <c r="Q10" i="78"/>
  <c r="K16" i="76"/>
  <c r="Q47" i="78"/>
  <c r="Q42" i="78"/>
  <c r="Q38" i="78"/>
  <c r="Q34" i="78"/>
  <c r="Q30" i="78"/>
  <c r="Q26" i="78"/>
  <c r="Q22" i="78"/>
  <c r="Q17" i="78"/>
  <c r="Q13" i="78"/>
  <c r="K23" i="76"/>
  <c r="K19" i="76"/>
  <c r="K14" i="76"/>
  <c r="Q46" i="78"/>
  <c r="Q41" i="78"/>
  <c r="Q37" i="78"/>
  <c r="Q33" i="78"/>
  <c r="Q29" i="78"/>
  <c r="Q25" i="78"/>
  <c r="Q20" i="78"/>
  <c r="Q16" i="78"/>
  <c r="Q12" i="78"/>
  <c r="K22" i="76"/>
  <c r="K18" i="76"/>
  <c r="K13" i="76"/>
  <c r="K20" i="76"/>
  <c r="K11" i="76"/>
  <c r="S27" i="71"/>
  <c r="S22" i="71"/>
  <c r="S17" i="71"/>
  <c r="S13" i="71"/>
  <c r="P74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O15" i="64"/>
  <c r="O11" i="64"/>
  <c r="N29" i="63"/>
  <c r="N25" i="63"/>
  <c r="N20" i="63"/>
  <c r="N16" i="63"/>
  <c r="N12" i="63"/>
  <c r="N12" i="62"/>
  <c r="S25" i="71"/>
  <c r="S21" i="71"/>
  <c r="S16" i="71"/>
  <c r="S12" i="71"/>
  <c r="P73" i="6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O14" i="64"/>
  <c r="N32" i="63"/>
  <c r="N28" i="63"/>
  <c r="N24" i="63"/>
  <c r="N19" i="63"/>
  <c r="N15" i="63"/>
  <c r="N11" i="63"/>
  <c r="N11" i="62"/>
  <c r="N30" i="63"/>
  <c r="N17" i="63"/>
  <c r="N13" i="62"/>
  <c r="S29" i="71"/>
  <c r="S24" i="71"/>
  <c r="S19" i="71"/>
  <c r="S15" i="71"/>
  <c r="S11" i="71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O13" i="64"/>
  <c r="N31" i="63"/>
  <c r="N27" i="63"/>
  <c r="N23" i="63"/>
  <c r="N18" i="63"/>
  <c r="N14" i="63"/>
  <c r="N14" i="62"/>
  <c r="S28" i="71"/>
  <c r="S23" i="71"/>
  <c r="S18" i="71"/>
  <c r="S14" i="71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O12" i="64"/>
  <c r="N26" i="63"/>
  <c r="N21" i="63"/>
  <c r="N13" i="63"/>
  <c r="U197" i="61"/>
  <c r="U192" i="61"/>
  <c r="U188" i="61"/>
  <c r="U184" i="61"/>
  <c r="U180" i="61"/>
  <c r="U176" i="61"/>
  <c r="U172" i="61"/>
  <c r="U168" i="61"/>
  <c r="U164" i="61"/>
  <c r="U160" i="61"/>
  <c r="U156" i="61"/>
  <c r="U152" i="61"/>
  <c r="U148" i="61"/>
  <c r="U144" i="61"/>
  <c r="U140" i="61"/>
  <c r="U136" i="61"/>
  <c r="U131" i="61"/>
  <c r="U127" i="61"/>
  <c r="U123" i="61"/>
  <c r="U119" i="61"/>
  <c r="U115" i="61"/>
  <c r="U111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Q34" i="59"/>
  <c r="Q30" i="59"/>
  <c r="Q26" i="59"/>
  <c r="Q21" i="59"/>
  <c r="Q17" i="59"/>
  <c r="Q13" i="59"/>
  <c r="U196" i="61"/>
  <c r="U191" i="61"/>
  <c r="U187" i="61"/>
  <c r="U183" i="61"/>
  <c r="U179" i="61"/>
  <c r="U175" i="61"/>
  <c r="U171" i="61"/>
  <c r="U167" i="61"/>
  <c r="U163" i="61"/>
  <c r="U159" i="61"/>
  <c r="U155" i="61"/>
  <c r="U151" i="61"/>
  <c r="U147" i="61"/>
  <c r="U143" i="61"/>
  <c r="U139" i="61"/>
  <c r="U134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195" i="61"/>
  <c r="U190" i="61"/>
  <c r="U186" i="61"/>
  <c r="U182" i="61"/>
  <c r="U178" i="61"/>
  <c r="U174" i="61"/>
  <c r="U170" i="61"/>
  <c r="U166" i="61"/>
  <c r="U162" i="61"/>
  <c r="U158" i="61"/>
  <c r="U154" i="61"/>
  <c r="U150" i="61"/>
  <c r="U146" i="61"/>
  <c r="U142" i="61"/>
  <c r="U138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Q36" i="59"/>
  <c r="Q32" i="59"/>
  <c r="Q28" i="59"/>
  <c r="Q23" i="59"/>
  <c r="Q19" i="59"/>
  <c r="Q15" i="59"/>
  <c r="Q11" i="59"/>
  <c r="U193" i="61"/>
  <c r="U189" i="61"/>
  <c r="U185" i="61"/>
  <c r="U181" i="61"/>
  <c r="U177" i="61"/>
  <c r="U173" i="61"/>
  <c r="U169" i="61"/>
  <c r="U165" i="61"/>
  <c r="U161" i="61"/>
  <c r="U157" i="61"/>
  <c r="U153" i="61"/>
  <c r="U149" i="61"/>
  <c r="U145" i="61"/>
  <c r="U141" i="61"/>
  <c r="U137" i="61"/>
  <c r="U132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2" i="61"/>
  <c r="U54" i="61"/>
  <c r="U46" i="61"/>
  <c r="U38" i="61"/>
  <c r="U30" i="61"/>
  <c r="U22" i="61"/>
  <c r="U14" i="61"/>
  <c r="Q33" i="59"/>
  <c r="Q24" i="59"/>
  <c r="Q16" i="59"/>
  <c r="U60" i="61"/>
  <c r="U44" i="61"/>
  <c r="U20" i="61"/>
  <c r="U12" i="61"/>
  <c r="Q22" i="59"/>
  <c r="U66" i="61"/>
  <c r="U58" i="61"/>
  <c r="U50" i="61"/>
  <c r="U42" i="61"/>
  <c r="U34" i="61"/>
  <c r="U26" i="61"/>
  <c r="U18" i="61"/>
  <c r="Q37" i="59"/>
  <c r="Q29" i="59"/>
  <c r="Q20" i="59"/>
  <c r="Q12" i="59"/>
  <c r="U64" i="61"/>
  <c r="U56" i="61"/>
  <c r="U48" i="61"/>
  <c r="U40" i="61"/>
  <c r="U32" i="61"/>
  <c r="U24" i="61"/>
  <c r="U16" i="61"/>
  <c r="Q35" i="59"/>
  <c r="Q27" i="59"/>
  <c r="Q18" i="59"/>
  <c r="U68" i="61"/>
  <c r="U52" i="61"/>
  <c r="U36" i="61"/>
  <c r="U28" i="61"/>
  <c r="Q31" i="59"/>
  <c r="Q14" i="59"/>
  <c r="D42" i="88"/>
  <c r="D15" i="88"/>
  <c r="D38" i="88"/>
  <c r="D12" i="88"/>
  <c r="D23" i="88"/>
  <c r="D24" i="88"/>
  <c r="D26" i="88"/>
  <c r="D11" i="88"/>
  <c r="D10" i="88"/>
  <c r="D16" i="88"/>
  <c r="D17" i="88"/>
  <c r="D31" i="88"/>
  <c r="D13" i="88"/>
  <c r="D18" i="88"/>
  <c r="D33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8">
    <s v="Migdal Hashkaot Neches Boded"/>
    <s v="{[Time].[Hie Time].[Yom].&amp;[20170930]}"/>
    <s v="{[Medida].[Medida].&amp;[2]}"/>
    <s v="{[Keren].[Keren].[All]}"/>
    <s v="{[Cheshbon KM].[Hie Peilut].[Peilut 7].&amp;[Kod_Peilut_L7_625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4" si="27">
        <n x="1" s="1"/>
        <n x="2" s="1"/>
        <n x="25"/>
        <n x="26"/>
      </t>
    </mdx>
    <mdx n="0" f="v">
      <t c="4" si="27">
        <n x="1" s="1"/>
        <n x="2" s="1"/>
        <n x="28"/>
        <n x="26"/>
      </t>
    </mdx>
    <mdx n="0" f="v">
      <t c="4" si="27">
        <n x="1" s="1"/>
        <n x="2" s="1"/>
        <n x="29"/>
        <n x="26"/>
      </t>
    </mdx>
    <mdx n="0" f="v">
      <t c="4" si="27">
        <n x="1" s="1"/>
        <n x="2" s="1"/>
        <n x="30"/>
        <n x="26"/>
      </t>
    </mdx>
    <mdx n="0" f="v">
      <t c="4" si="27">
        <n x="1" s="1"/>
        <n x="2" s="1"/>
        <n x="31"/>
        <n x="26"/>
      </t>
    </mdx>
    <mdx n="0" f="v">
      <t c="4" si="27">
        <n x="1" s="1"/>
        <n x="2" s="1"/>
        <n x="32"/>
        <n x="26"/>
      </t>
    </mdx>
    <mdx n="0" f="v">
      <t c="4" si="27">
        <n x="1" s="1"/>
        <n x="2" s="1"/>
        <n x="33"/>
        <n x="26"/>
      </t>
    </mdx>
    <mdx n="0" f="v">
      <t c="4" si="27">
        <n x="1" s="1"/>
        <n x="2" s="1"/>
        <n x="34"/>
        <n x="26"/>
      </t>
    </mdx>
    <mdx n="0" f="v">
      <t c="4" si="27">
        <n x="1" s="1"/>
        <n x="2" s="1"/>
        <n x="35"/>
        <n x="26"/>
      </t>
    </mdx>
    <mdx n="0" f="v">
      <t c="4" si="27">
        <n x="1" s="1"/>
        <n x="2" s="1"/>
        <n x="36"/>
        <n x="26"/>
      </t>
    </mdx>
    <mdx n="0" f="v">
      <t c="4" si="27">
        <n x="1" s="1"/>
        <n x="2" s="1"/>
        <n x="37"/>
        <n x="26"/>
      </t>
    </mdx>
  </mdxMetadata>
  <valueMetadata count="4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</valueMetadata>
</metadata>
</file>

<file path=xl/sharedStrings.xml><?xml version="1.0" encoding="utf-8"?>
<sst xmlns="http://schemas.openxmlformats.org/spreadsheetml/2006/main" count="4223" uniqueCount="1012">
  <si>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</si>
  <si>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</si>
  <si>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</si>
  <si>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</si>
  <si>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</si>
  <si>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</si>
  <si>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</si>
  <si>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</si>
  <si>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</si>
  <si>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</si>
  <si>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</si>
  <si>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</si>
  <si>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</si>
  <si>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</si>
  <si>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</si>
  <si>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</si>
  <si>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</si>
  <si>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</si>
  <si>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</si>
  <si>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</si>
  <si>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</si>
  <si>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</si>
  <si>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</si>
  <si>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</si>
  <si>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</si>
  <si>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</si>
  <si>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</si>
  <si>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</si>
  <si>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</si>
  <si>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</si>
  <si>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</si>
  <si>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</si>
  <si>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</si>
  <si>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</si>
  <si>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</si>
  <si>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</si>
  <si>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</si>
  <si>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</si>
  <si>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</si>
  <si>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</si>
  <si>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</si>
  <si>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</si>
  <si>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</si>
  <si>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</si>
  <si>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</si>
  <si>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</si>
  <si>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</si>
  <si>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</si>
  <si>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</si>
  <si>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</si>
  <si>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</si>
  <si>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</si>
  <si>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</si>
  <si>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</si>
  <si>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</si>
  <si>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</si>
  <si>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</si>
  <si>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</si>
  <si>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</si>
  <si>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</si>
  <si>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</si>
  <si>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</si>
  <si>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</si>
  <si>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</si>
  <si>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</si>
  <si>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</si>
  <si>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</si>
  <si>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</si>
  <si>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</si>
  <si>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</si>
  <si>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</si>
  <si>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</si>
  <si>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</si>
  <si>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</si>
  <si>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</si>
  <si>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</si>
  <si>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</si>
  <si>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</si>
  <si>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</si>
  <si>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</si>
  <si>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</si>
  <si>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</si>
  <si>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</si>
  <si>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</si>
  <si>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</si>
  <si>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</si>
  <si>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</si>
  <si>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</si>
  <si>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</si>
  <si>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</si>
  <si>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</si>
  <si>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</si>
  <si>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</si>
  <si>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</si>
  <si>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</si>
  <si>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</si>
  <si>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</si>
  <si>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</si>
  <si>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</si>
  <si>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</si>
  <si>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</si>
  <si>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</si>
  <si>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</si>
  <si>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</si>
  <si>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</si>
  <si>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</si>
  <si>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</si>
  <si>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</si>
  <si>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</si>
  <si>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</si>
  <si>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</si>
  <si>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</si>
  <si>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</si>
  <si>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</si>
  <si>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</si>
  <si>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</si>
  <si>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</si>
  <si>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</si>
  <si>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</si>
  <si>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</si>
  <si>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</si>
  <si>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</si>
  <si>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</si>
  <si>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</si>
  <si>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</si>
  <si>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</si>
  <si>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</si>
  <si>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</si>
  <si>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</si>
  <si>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</si>
  <si>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</si>
  <si>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</si>
  <si>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</si>
  <si>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</si>
  <si>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</si>
  <si>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</si>
  <si>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</si>
  <si>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</si>
  <si>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</si>
  <si>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</si>
  <si>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</si>
  <si>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</si>
  <si>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</si>
  <si>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</si>
  <si>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</si>
  <si>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</si>
  <si>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</si>
  <si>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</si>
  <si>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</si>
  <si>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</si>
  <si>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</si>
  <si>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</si>
  <si>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</si>
  <si>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</si>
  <si>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</si>
  <si>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</si>
  <si>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</si>
  <si>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</si>
  <si>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</si>
  <si>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</si>
  <si>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</si>
  <si>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</si>
  <si>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</si>
  <si>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</si>
  <si>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</si>
  <si>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</si>
  <si>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</si>
  <si>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</si>
  <si>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</si>
  <si>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</si>
  <si>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</si>
  <si>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</si>
  <si>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</si>
  <si>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</si>
  <si>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</si>
  <si>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</si>
  <si>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</si>
  <si>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</si>
  <si>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</si>
  <si>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</si>
  <si>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</si>
  <si>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</si>
  <si>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</si>
  <si>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</si>
  <si>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</si>
  <si>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</si>
  <si>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</si>
  <si>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</si>
  <si>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</si>
  <si>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</si>
  <si>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</si>
  <si>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</si>
  <si>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</si>
  <si>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</si>
  <si>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</si>
  <si>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</si>
  <si>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</si>
  <si>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</si>
  <si>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</si>
  <si>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</si>
  <si>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</si>
  <si>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</si>
  <si>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</si>
  <si>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</si>
  <si>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</si>
  <si>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</si>
  <si>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</si>
  <si>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</si>
  <si>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</si>
  <si>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</si>
  <si>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</si>
  <si>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</si>
  <si>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</si>
  <si>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</si>
  <si>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</si>
  <si>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</si>
  <si>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</si>
  <si>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</si>
  <si>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</si>
  <si>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</si>
  <si>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</si>
  <si>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</si>
  <si>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</si>
  <si>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</si>
  <si>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</si>
  <si>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</si>
  <si>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</si>
  <si>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</si>
  <si>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</si>
  <si>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</si>
  <si>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</si>
  <si>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</si>
  <si>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</si>
  <si>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</si>
  <si>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</si>
  <si>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</si>
  <si>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</si>
  <si>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</si>
  <si>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</si>
  <si>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</si>
  <si>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</si>
  <si>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</si>
  <si>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</si>
  <si>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>מקפת אישית - מסלול אג"ח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</si>
  <si>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</si>
  <si>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</si>
  <si>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</si>
  <si>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</si>
  <si>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</si>
  <si>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</si>
  <si>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</si>
  <si>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</si>
  <si>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</si>
  <si>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</si>
  <si>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</si>
  <si>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</si>
  <si>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</si>
  <si>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</si>
  <si>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</si>
  <si>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</si>
  <si>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</si>
  <si>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</si>
  <si>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</si>
  <si>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</si>
  <si>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</si>
  <si>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</si>
  <si>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</si>
  <si>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</si>
  <si>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</si>
  <si>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</si>
  <si>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</si>
  <si>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</si>
  <si>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</si>
  <si>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</si>
  <si>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</si>
  <si>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</si>
  <si>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</si>
  <si>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</si>
  <si>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</si>
  <si>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</si>
  <si>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</si>
  <si>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</si>
  <si>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</si>
  <si>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</si>
  <si>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</si>
  <si>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</si>
  <si>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</si>
  <si>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</si>
  <si>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</si>
  <si>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</si>
  <si>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מזרחי הנפקות 44</t>
  </si>
  <si>
    <t>2310209</t>
  </si>
  <si>
    <t>520000522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</si>
  <si>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</si>
  <si>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</si>
  <si>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</si>
  <si>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</si>
  <si>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</si>
  <si>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</si>
  <si>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</si>
  <si>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</si>
  <si>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</si>
  <si>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</si>
  <si>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</si>
  <si>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</si>
  <si>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</si>
  <si>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</si>
  <si>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</si>
  <si>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</si>
  <si>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</si>
  <si>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הבינלאומי סדרה ט</t>
  </si>
  <si>
    <t>1135177</t>
  </si>
  <si>
    <t>513141879</t>
  </si>
  <si>
    <t>לאומי מימון הת יד</t>
  </si>
  <si>
    <t>6040299</t>
  </si>
  <si>
    <t>לאומי מימון התח ח</t>
  </si>
  <si>
    <t>6040232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</si>
  <si>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</si>
  <si>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</si>
  <si>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</si>
  <si>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</si>
  <si>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</si>
  <si>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</si>
  <si>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</si>
  <si>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</si>
  <si>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</si>
  <si>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</si>
  <si>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</si>
  <si>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</si>
  <si>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</si>
  <si>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</si>
  <si>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</si>
  <si>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</si>
  <si>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</si>
  <si>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</t>
  </si>
  <si>
    <t>אירפורט אגח ה</t>
  </si>
  <si>
    <t>1133487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</si>
  <si>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</si>
  <si>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</si>
  <si>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</si>
  <si>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</si>
  <si>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</si>
  <si>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</si>
  <si>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</si>
  <si>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</si>
  <si>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</si>
  <si>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</si>
  <si>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</si>
  <si>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</si>
  <si>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</si>
  <si>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</si>
  <si>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</si>
  <si>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</si>
  <si>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</si>
  <si>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</si>
  <si>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</si>
  <si>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</si>
  <si>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</si>
  <si>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דסקמנ.ק4</t>
  </si>
  <si>
    <t>7480049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</si>
  <si>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</si>
  <si>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</si>
  <si>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</si>
  <si>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</si>
  <si>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</si>
  <si>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</si>
  <si>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</si>
  <si>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</si>
  <si>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</si>
  <si>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</si>
  <si>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</si>
  <si>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</si>
  <si>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</si>
  <si>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</si>
  <si>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</si>
  <si>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</si>
  <si>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</si>
  <si>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</si>
  <si>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</si>
  <si>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</si>
  <si>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</si>
  <si>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</si>
  <si>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</si>
  <si>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</si>
  <si>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</si>
  <si>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</si>
  <si>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</si>
  <si>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</si>
  <si>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</si>
  <si>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</si>
  <si>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</si>
  <si>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</si>
  <si>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</si>
  <si>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</si>
  <si>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</si>
  <si>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</si>
  <si>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</si>
  <si>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</si>
  <si>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</si>
  <si>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</si>
  <si>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</si>
  <si>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</si>
  <si>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</si>
  <si>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</si>
  <si>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גלוב אג10</t>
  </si>
  <si>
    <t>1260488</t>
  </si>
  <si>
    <t>520033234</t>
  </si>
  <si>
    <t>גזית גלוב ט</t>
  </si>
  <si>
    <t>1260462</t>
  </si>
  <si>
    <t>דה זראסאי אגח 1</t>
  </si>
  <si>
    <t>1127901</t>
  </si>
  <si>
    <t>1744984</t>
  </si>
  <si>
    <t>דקסיה ישראל אגח יג</t>
  </si>
  <si>
    <t>1125194</t>
  </si>
  <si>
    <t>הראל הנפקות 6</t>
  </si>
  <si>
    <t>1126069</t>
  </si>
  <si>
    <t>520033986</t>
  </si>
  <si>
    <t>ביטוח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</si>
  <si>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</si>
  <si>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</si>
  <si>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</si>
  <si>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</si>
  <si>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</si>
  <si>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</si>
  <si>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</si>
  <si>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</si>
  <si>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</si>
  <si>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</si>
  <si>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</si>
  <si>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</si>
  <si>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</si>
  <si>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</si>
  <si>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</si>
  <si>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</si>
  <si>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</si>
  <si>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</si>
  <si>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</si>
  <si>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</si>
  <si>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</si>
  <si>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</si>
  <si>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</si>
  <si>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</si>
  <si>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</si>
  <si>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</si>
  <si>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</si>
  <si>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</si>
  <si>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</si>
  <si>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</si>
  <si>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יג*</t>
  </si>
  <si>
    <t>3230224</t>
  </si>
  <si>
    <t>מליסרון אגח יד*</t>
  </si>
  <si>
    <t>3230232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</si>
  <si>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</si>
  <si>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</si>
  <si>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</si>
  <si>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</si>
  <si>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</si>
  <si>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</si>
  <si>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</si>
  <si>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</si>
  <si>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פניקס הון אגח ב</t>
  </si>
  <si>
    <t>1120799</t>
  </si>
  <si>
    <t>520017450</t>
  </si>
  <si>
    <t>פניקס הון אגח ה</t>
  </si>
  <si>
    <t>1135417</t>
  </si>
  <si>
    <t>ביג 5</t>
  </si>
  <si>
    <t>1129279</t>
  </si>
  <si>
    <t>513623314</t>
  </si>
  <si>
    <t>A+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</si>
  <si>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</si>
  <si>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</si>
  <si>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</si>
  <si>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</si>
  <si>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</si>
  <si>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</si>
  <si>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</si>
  <si>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</si>
  <si>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</si>
  <si>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</si>
  <si>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</si>
  <si>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</si>
  <si>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</si>
  <si>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</si>
  <si>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</si>
  <si>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</si>
  <si>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</si>
  <si>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</si>
  <si>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</si>
  <si>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</si>
  <si>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</si>
  <si>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</si>
  <si>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</si>
  <si>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</si>
  <si>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</si>
  <si>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</si>
  <si>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</si>
  <si>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</si>
  <si>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</si>
  <si>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</si>
  <si>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</si>
  <si>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</si>
  <si>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</si>
  <si>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</si>
  <si>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</si>
  <si>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</si>
  <si>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</si>
  <si>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</si>
  <si>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אזורים סדרה 9*</t>
  </si>
  <si>
    <t>7150337</t>
  </si>
  <si>
    <t>520025990</t>
  </si>
  <si>
    <t>אשטרום נכ אג8</t>
  </si>
  <si>
    <t>2510162</t>
  </si>
  <si>
    <t>520036617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</si>
  <si>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</si>
  <si>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</si>
  <si>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</si>
  <si>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</si>
  <si>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</si>
  <si>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</si>
  <si>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</si>
  <si>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</si>
  <si>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</si>
  <si>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</si>
  <si>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</si>
  <si>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</si>
  <si>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</si>
  <si>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</si>
  <si>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</si>
  <si>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</si>
  <si>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</si>
  <si>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520024126</t>
  </si>
  <si>
    <t>מבני תעש אגח כ</t>
  </si>
  <si>
    <t>2260495</t>
  </si>
  <si>
    <t>מבני תעשיה אגח יז</t>
  </si>
  <si>
    <t>2260446</t>
  </si>
  <si>
    <t>מבני תעשיה אגח יח</t>
  </si>
  <si>
    <t>2260479</t>
  </si>
  <si>
    <t>מבני תעשייה אג  ט צמוד 5.05%</t>
  </si>
  <si>
    <t>2260180</t>
  </si>
  <si>
    <t>מגה אור אגח ג</t>
  </si>
  <si>
    <t>1127323</t>
  </si>
  <si>
    <t>513257873</t>
  </si>
  <si>
    <t>נכסים ובנין בעמ(סדרה ג)</t>
  </si>
  <si>
    <t>6990139</t>
  </si>
  <si>
    <t>שיכון ובינוי 6*</t>
  </si>
  <si>
    <t>1129733</t>
  </si>
  <si>
    <t>520036104</t>
  </si>
  <si>
    <t>אדגר.ק7</t>
  </si>
  <si>
    <t>1820158</t>
  </si>
  <si>
    <t>520035171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</si>
  <si>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</si>
  <si>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</si>
  <si>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</si>
  <si>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</si>
  <si>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</si>
  <si>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</si>
  <si>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</si>
  <si>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</si>
  <si>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</si>
  <si>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</si>
  <si>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</si>
  <si>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</si>
  <si>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</si>
  <si>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</si>
  <si>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</si>
  <si>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</si>
  <si>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</si>
  <si>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</si>
  <si>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</si>
  <si>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</si>
  <si>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</si>
  <si>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</si>
  <si>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</si>
  <si>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</si>
  <si>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</si>
  <si>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כלכלית ירושלים אגח טו</t>
  </si>
  <si>
    <t>1980416</t>
  </si>
  <si>
    <t>520017070</t>
  </si>
  <si>
    <t>כלכלית ירושלים אגח יב</t>
  </si>
  <si>
    <t>1980358</t>
  </si>
  <si>
    <t>כלכלית לירושלים אגח סד ו</t>
  </si>
  <si>
    <t>1980192</t>
  </si>
  <si>
    <t>הכשרה ביטוח אגח 2</t>
  </si>
  <si>
    <t>1131218</t>
  </si>
  <si>
    <t>520042177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</si>
  <si>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</si>
  <si>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</si>
  <si>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</si>
  <si>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</si>
  <si>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</si>
  <si>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</si>
  <si>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פועלים הנפקות אגח 29</t>
  </si>
  <si>
    <t>1940485</t>
  </si>
  <si>
    <t>פועלים הנפקות אגח 30</t>
  </si>
  <si>
    <t>1940493</t>
  </si>
  <si>
    <t>בינלאומי סדרה ח</t>
  </si>
  <si>
    <t>1134212</t>
  </si>
  <si>
    <t>מרכנתיל אגח ב</t>
  </si>
  <si>
    <t>1138205</t>
  </si>
  <si>
    <t>513686154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</si>
  <si>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</si>
  <si>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</si>
  <si>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</si>
  <si>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</si>
  <si>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</si>
  <si>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</si>
  <si>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</si>
  <si>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</si>
  <si>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</si>
  <si>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</si>
  <si>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דקסיה ישראל הנפקות אגח יא</t>
  </si>
  <si>
    <t>1134154</t>
  </si>
  <si>
    <t>וילאר אג 5</t>
  </si>
  <si>
    <t>4160107</t>
  </si>
  <si>
    <t>520038910</t>
  </si>
  <si>
    <t>חשמל אגח 26</t>
  </si>
  <si>
    <t>6000202</t>
  </si>
  <si>
    <t>לאומי כ.התחייבות 400  COCO</t>
  </si>
  <si>
    <t>6040331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</si>
  <si>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</si>
  <si>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</si>
  <si>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</si>
  <si>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</si>
  <si>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</si>
  <si>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</si>
  <si>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</si>
  <si>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</si>
  <si>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</si>
  <si>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</si>
  <si>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ב</t>
  </si>
  <si>
    <t>1131028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</si>
  <si>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</si>
  <si>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</si>
  <si>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</si>
  <si>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</si>
  <si>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</si>
  <si>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</si>
  <si>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</si>
  <si>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</si>
  <si>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</si>
  <si>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</si>
  <si>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</si>
  <si>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</si>
  <si>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</si>
  <si>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</si>
  <si>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</si>
  <si>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</si>
  <si>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</si>
  <si>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</si>
  <si>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</si>
  <si>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</si>
  <si>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</si>
  <si>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</si>
  <si>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</si>
  <si>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</si>
  <si>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דיסקונט התח יב  COCO</t>
  </si>
  <si>
    <t>6910160</t>
  </si>
  <si>
    <t>לייטסטון אגח א</t>
  </si>
  <si>
    <t>1133891</t>
  </si>
  <si>
    <t>1838682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</si>
  <si>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</si>
  <si>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</si>
  <si>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</si>
  <si>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</si>
  <si>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</si>
  <si>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</si>
  <si>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</si>
  <si>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נכסים ובנין 7</t>
  </si>
  <si>
    <t>6990196</t>
  </si>
  <si>
    <t>סלקום אגח ט</t>
  </si>
  <si>
    <t>1132836</t>
  </si>
  <si>
    <t>פרטנר     ד</t>
  </si>
  <si>
    <t>1118835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</si>
  <si>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</si>
  <si>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</si>
  <si>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</si>
  <si>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</si>
  <si>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</si>
  <si>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</si>
  <si>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</si>
  <si>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</si>
  <si>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</si>
  <si>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</si>
  <si>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</si>
  <si>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</si>
  <si>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</si>
  <si>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</si>
  <si>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</si>
  <si>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</si>
  <si>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</si>
  <si>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</si>
  <si>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מגה אור אגח ה</t>
  </si>
  <si>
    <t>1132687</t>
  </si>
  <si>
    <t>קבוצת דלק סדרה טו (15)</t>
  </si>
  <si>
    <t>1115070</t>
  </si>
  <si>
    <t>520044322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</si>
  <si>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</si>
  <si>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</si>
  <si>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</si>
  <si>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</si>
  <si>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</si>
  <si>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</si>
  <si>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</si>
  <si>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</si>
  <si>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</si>
  <si>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</si>
  <si>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</si>
  <si>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</si>
  <si>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</si>
  <si>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</si>
  <si>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</si>
  <si>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כלכלית ירושלים אגח יא</t>
  </si>
  <si>
    <t>1980341</t>
  </si>
  <si>
    <t>אלדן סדרה א</t>
  </si>
  <si>
    <t>1134840</t>
  </si>
  <si>
    <t>510454333</t>
  </si>
  <si>
    <t>BBB+</t>
  </si>
  <si>
    <t>אלדן סדרה ב</t>
  </si>
  <si>
    <t>1138254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</si>
  <si>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</si>
  <si>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</si>
  <si>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</si>
  <si>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</si>
  <si>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</si>
  <si>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</si>
  <si>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</si>
  <si>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בזן אגח ו</t>
  </si>
  <si>
    <t>2590396</t>
  </si>
  <si>
    <t>פלאזה סנטרס</t>
  </si>
  <si>
    <t>1109917</t>
  </si>
  <si>
    <t>33248324</t>
  </si>
  <si>
    <t>הראל סל תל בונד 60</t>
  </si>
  <si>
    <t>1113257</t>
  </si>
  <si>
    <t>514103811</t>
  </si>
  <si>
    <t>אג"ח</t>
  </si>
  <si>
    <t>פסגות סל בונד צ. יתר 133</t>
  </si>
  <si>
    <t>1127752</t>
  </si>
  <si>
    <t>513464289</t>
  </si>
  <si>
    <t>פסגות תל בונד 60 סדרה 2</t>
  </si>
  <si>
    <t>1109479</t>
  </si>
  <si>
    <t>קסם תל בונד 20</t>
  </si>
  <si>
    <t>1101633</t>
  </si>
  <si>
    <t>520041989</t>
  </si>
  <si>
    <t>תכלית תל בונד 60</t>
  </si>
  <si>
    <t>1109362</t>
  </si>
  <si>
    <t>513540310</t>
  </si>
  <si>
    <t>תכלית תל בונד צמודות יתר</t>
  </si>
  <si>
    <t>1127802</t>
  </si>
  <si>
    <t>פסגות סל בונד שקלי</t>
  </si>
  <si>
    <t>1116326</t>
  </si>
  <si>
    <t>תכלית תל בונד שקלי</t>
  </si>
  <si>
    <t>1116250</t>
  </si>
  <si>
    <t>ISHARES USD CORP BND</t>
  </si>
  <si>
    <t>IE0032895942</t>
  </si>
  <si>
    <t>VANGUARD S.T CORP BOND</t>
  </si>
  <si>
    <t>US92206C4096</t>
  </si>
  <si>
    <t>NYSE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</si>
  <si>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</si>
  <si>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</si>
  <si>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</si>
  <si>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</si>
  <si>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</si>
  <si>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</si>
  <si>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</si>
  <si>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</si>
  <si>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</si>
  <si>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</si>
  <si>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</si>
  <si>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</si>
  <si>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תעודות השתתפות בקרנות נאמנות בחו"ל</t>
  </si>
  <si>
    <t>UBS LUX BD USD</t>
  </si>
  <si>
    <t>LU0396367608</t>
  </si>
  <si>
    <t>S&amp;P</t>
  </si>
  <si>
    <t>NEUBER BERMAN H/Y BD I2A</t>
  </si>
  <si>
    <t>IE00B8QBJF01</t>
  </si>
  <si>
    <t>BB</t>
  </si>
  <si>
    <t>FITCH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</si>
  <si>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</si>
  <si>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</si>
  <si>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</si>
  <si>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</si>
  <si>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</si>
  <si>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</si>
  <si>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</si>
  <si>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</si>
  <si>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</si>
  <si>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</si>
  <si>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</si>
  <si>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</si>
  <si>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</si>
  <si>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</si>
  <si>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</si>
  <si>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</si>
  <si>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</si>
  <si>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</si>
  <si>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</si>
  <si>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</si>
  <si>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8800</t>
  </si>
  <si>
    <t>98800000</t>
  </si>
  <si>
    <t>ערד 8802</t>
  </si>
  <si>
    <t>ערד 8803</t>
  </si>
  <si>
    <t>71121057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</si>
  <si>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</si>
  <si>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</si>
  <si>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</si>
  <si>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</si>
  <si>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</si>
  <si>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</si>
  <si>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</si>
  <si>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</si>
  <si>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</si>
  <si>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</si>
  <si>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</si>
  <si>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</si>
  <si>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</si>
  <si>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</si>
  <si>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</si>
  <si>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</si>
  <si>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</si>
  <si>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</si>
  <si>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</si>
  <si>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</si>
  <si>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</si>
  <si>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</si>
  <si>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</si>
  <si>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</si>
  <si>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</si>
  <si>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</si>
  <si>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</si>
  <si>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</si>
  <si>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</si>
  <si>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</si>
  <si>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</si>
  <si>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</si>
  <si>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</si>
  <si>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</si>
  <si>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</si>
  <si>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</si>
  <si>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</si>
  <si>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</si>
  <si>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</si>
  <si>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</si>
  <si>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</si>
  <si>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</si>
  <si>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</si>
  <si>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</si>
  <si>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</si>
  <si>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</si>
  <si>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</si>
  <si>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</si>
  <si>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</si>
  <si>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</si>
  <si>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</si>
  <si>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</si>
  <si>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</si>
  <si>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</si>
  <si>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</si>
  <si>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</si>
  <si>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</si>
  <si>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</si>
  <si>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</si>
  <si>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</si>
  <si>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</si>
  <si>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</si>
  <si>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</si>
  <si>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</si>
  <si>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</si>
  <si>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</si>
  <si>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</si>
  <si>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</si>
  <si>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</si>
  <si>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</si>
  <si>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</si>
  <si>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</si>
  <si>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</si>
  <si>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</si>
  <si>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</si>
  <si>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</si>
  <si>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</si>
  <si>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</si>
  <si>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</si>
  <si>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</si>
  <si>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</si>
  <si>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</si>
  <si>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</si>
  <si>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</si>
  <si>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</si>
  <si>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</si>
  <si>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</si>
  <si>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</si>
  <si>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</si>
  <si>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</si>
  <si>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</si>
  <si>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</si>
  <si>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</si>
  <si>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</si>
  <si>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</si>
  <si>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</si>
  <si>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</si>
  <si>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</si>
  <si>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</si>
  <si>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</si>
  <si>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</si>
  <si>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</si>
  <si>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</si>
  <si>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אגח ל.ס חשמל 2022</t>
  </si>
  <si>
    <t>6000129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</si>
  <si>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</si>
  <si>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</si>
  <si>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</si>
  <si>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</si>
  <si>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</si>
  <si>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</si>
  <si>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</si>
  <si>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</si>
  <si>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</si>
  <si>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</si>
  <si>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</si>
  <si>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</si>
  <si>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</si>
  <si>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</si>
  <si>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</si>
  <si>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אורמת אגח 2*</t>
  </si>
  <si>
    <t>1139161</t>
  </si>
  <si>
    <t>520036716</t>
  </si>
  <si>
    <t>UTILITIES</t>
  </si>
  <si>
    <t>אורמת אגח 3*</t>
  </si>
  <si>
    <t>1139179</t>
  </si>
  <si>
    <t>ל.ר.</t>
  </si>
  <si>
    <t>₪ / מט"ח</t>
  </si>
  <si>
    <t>+ILS/-USD 3.553 29-11-17 (10) --113</t>
  </si>
  <si>
    <t>10000088</t>
  </si>
  <si>
    <t>+EUR/-USD 1.1795 16-10-17 (10) +34.8</t>
  </si>
  <si>
    <t>10000086</t>
  </si>
  <si>
    <t>+GBP/-USD 1.2951 02-10-17 (10) +46.4</t>
  </si>
  <si>
    <t>10000078</t>
  </si>
  <si>
    <t>+GBP/-USD 1.3435 17-01-18 (10) +44.6</t>
  </si>
  <si>
    <t>10000093</t>
  </si>
  <si>
    <t>+USD/-EUR 1.1237 16-10-17 (10) +72.2</t>
  </si>
  <si>
    <t>10000081</t>
  </si>
  <si>
    <t>+USD/-EUR 1.1783 16-10-17 (10) +39.2</t>
  </si>
  <si>
    <t>10000084</t>
  </si>
  <si>
    <t>+USD/-EUR 1.1792 21-12-17 (10) +55.5</t>
  </si>
  <si>
    <t>10000091</t>
  </si>
  <si>
    <t>פורוורד מט"ח-מט"ח</t>
  </si>
  <si>
    <t>10000092</t>
  </si>
  <si>
    <t/>
  </si>
  <si>
    <t>פרנק שווצרי</t>
  </si>
  <si>
    <t>דולר ניו-זילנד</t>
  </si>
  <si>
    <t>כתר נורבגי</t>
  </si>
  <si>
    <t>בנק לאומי לישראל בע"מ</t>
  </si>
  <si>
    <t>30110000</t>
  </si>
  <si>
    <t>יו בנק</t>
  </si>
  <si>
    <t>30026000</t>
  </si>
  <si>
    <t>30210000</t>
  </si>
  <si>
    <t>32010000</t>
  </si>
  <si>
    <t>34010000</t>
  </si>
  <si>
    <t>NR</t>
  </si>
  <si>
    <t>לא</t>
  </si>
  <si>
    <t>455531</t>
  </si>
  <si>
    <t>כן</t>
  </si>
  <si>
    <t>455954</t>
  </si>
  <si>
    <t>90136004</t>
  </si>
  <si>
    <t>482154</t>
  </si>
  <si>
    <t>482153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</si>
  <si>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</si>
  <si>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</si>
  <si>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</si>
  <si>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</si>
  <si>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</si>
  <si>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</si>
  <si>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</si>
  <si>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</si>
  <si>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</si>
  <si>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</si>
  <si>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</si>
  <si>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</si>
  <si>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91050001</t>
  </si>
  <si>
    <t>91050003</t>
  </si>
  <si>
    <t>91050004</t>
  </si>
  <si>
    <t>91050005</t>
  </si>
  <si>
    <t>91050006</t>
  </si>
  <si>
    <t>90840001</t>
  </si>
  <si>
    <t>90840000</t>
  </si>
  <si>
    <t>90145362</t>
  </si>
  <si>
    <t>מעלות S&amp;P</t>
  </si>
  <si>
    <t>AAA.IL</t>
  </si>
  <si>
    <t>AA+.IL</t>
  </si>
  <si>
    <t>AA.IL</t>
  </si>
  <si>
    <t>AA-.IL</t>
  </si>
  <si>
    <t>A+.IL</t>
  </si>
  <si>
    <t>A.IL</t>
  </si>
  <si>
    <t>A-.IL</t>
  </si>
  <si>
    <t>BBB.IL</t>
  </si>
  <si>
    <t>BBB+.IL</t>
  </si>
  <si>
    <t>סה"כ יתרות התחייבות להשקעה</t>
  </si>
  <si>
    <t>סה"כ בישראל</t>
  </si>
  <si>
    <t>שחר</t>
  </si>
  <si>
    <t>מובטחות משכנתא - גורם 01</t>
  </si>
  <si>
    <t>בבטחונות אחרים - גורם 94</t>
  </si>
  <si>
    <t>בבטחונות אחרים - גורם 89</t>
  </si>
  <si>
    <t>בבטחונות אחרים - גורם 40</t>
  </si>
  <si>
    <t>בבטחונות אחרים - גורם 103</t>
  </si>
  <si>
    <t>בבטחונות אחרים - גורם 96</t>
  </si>
  <si>
    <t>בבטחונות אחרים - גורם 41</t>
  </si>
  <si>
    <t>בבטחונות אחרים - גורם 98</t>
  </si>
  <si>
    <t>בבטחונות אחרים - גורם 90</t>
  </si>
  <si>
    <t>בבטחונות אחרים - גורם 105</t>
  </si>
  <si>
    <t>גורם 105</t>
  </si>
  <si>
    <t>גורם 38</t>
  </si>
  <si>
    <t>גורם 98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</si>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</sst>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90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7" fontId="29" fillId="0" borderId="28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3"/>
    </xf>
    <xf numFmtId="0" fontId="30" fillId="0" borderId="30" xfId="0" applyFont="1" applyFill="1" applyBorder="1" applyAlignment="1">
      <alignment horizontal="right" indent="2"/>
    </xf>
    <xf numFmtId="0" fontId="30" fillId="0" borderId="25" xfId="0" applyNumberFormat="1" applyFont="1" applyFill="1" applyBorder="1" applyAlignment="1">
      <alignment horizontal="right"/>
    </xf>
    <xf numFmtId="4" fontId="30" fillId="0" borderId="25" xfId="0" applyNumberFormat="1" applyFont="1" applyFill="1" applyBorder="1" applyAlignment="1">
      <alignment horizontal="right"/>
    </xf>
    <xf numFmtId="2" fontId="30" fillId="0" borderId="25" xfId="0" applyNumberFormat="1" applyFont="1" applyFill="1" applyBorder="1" applyAlignment="1">
      <alignment horizontal="right"/>
    </xf>
    <xf numFmtId="10" fontId="30" fillId="0" borderId="25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4" fontId="30" fillId="0" borderId="0" xfId="0" applyNumberFormat="1" applyFont="1" applyFill="1" applyBorder="1" applyAlignment="1">
      <alignment horizontal="right"/>
    </xf>
    <xf numFmtId="168" fontId="30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2" fontId="31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31" fillId="0" borderId="29" xfId="0" applyFont="1" applyFill="1" applyBorder="1" applyAlignment="1">
      <alignment horizontal="right"/>
    </xf>
    <xf numFmtId="0" fontId="31" fillId="0" borderId="29" xfId="0" applyFont="1" applyFill="1" applyBorder="1" applyAlignment="1">
      <alignment horizontal="right" indent="1"/>
    </xf>
    <xf numFmtId="0" fontId="31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/>
    </xf>
    <xf numFmtId="164" fontId="31" fillId="0" borderId="0" xfId="0" applyNumberFormat="1" applyFont="1" applyFill="1" applyBorder="1" applyAlignment="1">
      <alignment horizontal="right"/>
    </xf>
    <xf numFmtId="164" fontId="7" fillId="0" borderId="31" xfId="13" applyFont="1" applyFill="1" applyBorder="1" applyAlignment="1">
      <alignment horizontal="right"/>
    </xf>
    <xf numFmtId="169" fontId="7" fillId="0" borderId="31" xfId="7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10" fontId="30" fillId="0" borderId="0" xfId="14" applyNumberFormat="1" applyFont="1" applyFill="1" applyBorder="1" applyAlignment="1">
      <alignment horizontal="right"/>
    </xf>
    <xf numFmtId="164" fontId="0" fillId="0" borderId="0" xfId="0" applyNumberFormat="1" applyFill="1"/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30" fillId="0" borderId="0" xfId="16" applyFont="1" applyFill="1" applyBorder="1" applyAlignment="1">
      <alignment horizontal="right" indent="3"/>
    </xf>
    <xf numFmtId="0" fontId="30" fillId="0" borderId="0" xfId="17" applyFont="1" applyFill="1" applyBorder="1" applyAlignment="1">
      <alignment horizontal="right" indent="3"/>
    </xf>
    <xf numFmtId="14" fontId="0" fillId="0" borderId="0" xfId="0" applyNumberFormat="1" applyFill="1"/>
    <xf numFmtId="0" fontId="3" fillId="0" borderId="0" xfId="0" applyFont="1" applyFill="1" applyBorder="1" applyAlignment="1">
      <alignment horizontal="right"/>
    </xf>
    <xf numFmtId="0" fontId="3" fillId="0" borderId="33" xfId="0" applyFont="1" applyFill="1" applyBorder="1" applyAlignment="1">
      <alignment horizontal="right"/>
    </xf>
    <xf numFmtId="0" fontId="32" fillId="0" borderId="32" xfId="0" applyFont="1" applyFill="1" applyBorder="1" applyAlignment="1">
      <alignment horizontal="right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30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/>
    <xf numFmtId="0" fontId="29" fillId="0" borderId="0" xfId="0" applyFont="1" applyFill="1" applyBorder="1" applyAlignment="1"/>
    <xf numFmtId="0" fontId="30" fillId="0" borderId="0" xfId="0" applyFont="1" applyFill="1" applyBorder="1" applyAlignment="1"/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26">
    <cellStyle name="Comma" xfId="13" builtinId="3"/>
    <cellStyle name="Comma 2" xfId="1"/>
    <cellStyle name="Comma 2 2" xfId="18"/>
    <cellStyle name="Comma 3" xfId="23"/>
    <cellStyle name="Currency [0] _1" xfId="2"/>
    <cellStyle name="Hyperlink 2" xfId="3"/>
    <cellStyle name="Normal" xfId="0" builtinId="0"/>
    <cellStyle name="Normal 10" xfId="17"/>
    <cellStyle name="Normal 11" xfId="4"/>
    <cellStyle name="Normal 11 2" xfId="15"/>
    <cellStyle name="Normal 11 2 2" xfId="25"/>
    <cellStyle name="Normal 11 3" xfId="19"/>
    <cellStyle name="Normal 15" xfId="16"/>
    <cellStyle name="Normal 2" xfId="5"/>
    <cellStyle name="Normal 2 2" xfId="20"/>
    <cellStyle name="Normal 3" xfId="6"/>
    <cellStyle name="Normal 3 2" xfId="21"/>
    <cellStyle name="Normal 4" xfId="12"/>
    <cellStyle name="Normal_2007-16618" xfId="7"/>
    <cellStyle name="Percent" xfId="14" builtinId="5"/>
    <cellStyle name="Percent 2" xfId="8"/>
    <cellStyle name="Percent 2 2" xfId="22"/>
    <cellStyle name="Percent 3" xfId="24"/>
    <cellStyle name="Text" xfId="9"/>
    <cellStyle name="Total" xfId="10"/>
    <cellStyle name="היפר-קישור" xfId="11" builtinId="8"/>
  </cellStyles>
  <dxfs count="4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pane ySplit="9" topLeftCell="A10" activePane="bottomLeft" state="frozen"/>
      <selection pane="bottomLeft" activeCell="H15" sqref="H15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6" t="s">
        <v>174</v>
      </c>
      <c r="C1" s="76" t="s" vm="1">
        <v>241</v>
      </c>
    </row>
    <row r="2" spans="1:23">
      <c r="B2" s="56" t="s">
        <v>173</v>
      </c>
      <c r="C2" s="76" t="s">
        <v>242</v>
      </c>
    </row>
    <row r="3" spans="1:23">
      <c r="B3" s="56" t="s">
        <v>175</v>
      </c>
      <c r="C3" s="76" t="s">
        <v>243</v>
      </c>
    </row>
    <row r="4" spans="1:23">
      <c r="B4" s="56" t="s">
        <v>176</v>
      </c>
      <c r="C4" s="76">
        <v>2144</v>
      </c>
    </row>
    <row r="6" spans="1:23" ht="26.25" customHeight="1">
      <c r="B6" s="173" t="s">
        <v>190</v>
      </c>
      <c r="C6" s="174"/>
      <c r="D6" s="175"/>
    </row>
    <row r="7" spans="1:23" s="10" customFormat="1">
      <c r="B7" s="22"/>
      <c r="C7" s="23" t="s">
        <v>106</v>
      </c>
      <c r="D7" s="24" t="s">
        <v>104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2"/>
      <c r="C8" s="25" t="s">
        <v>230</v>
      </c>
      <c r="D8" s="26" t="s">
        <v>20</v>
      </c>
    </row>
    <row r="9" spans="1:23" s="11" customFormat="1" ht="18" customHeight="1">
      <c r="B9" s="36"/>
      <c r="C9" s="19" t="s">
        <v>1</v>
      </c>
      <c r="D9" s="27" t="s">
        <v>2</v>
      </c>
    </row>
    <row r="10" spans="1:23" s="11" customFormat="1" ht="18" customHeight="1">
      <c r="B10" s="66" t="s">
        <v>189</v>
      </c>
      <c r="C10" s="112">
        <f>C11+C12+C23+C33</f>
        <v>200676.58887000007</v>
      </c>
      <c r="D10" s="113">
        <f>C10/$C$42</f>
        <v>1</v>
      </c>
    </row>
    <row r="11" spans="1:23">
      <c r="A11" s="44" t="s">
        <v>137</v>
      </c>
      <c r="B11" s="28" t="s">
        <v>191</v>
      </c>
      <c r="C11" s="112">
        <f>מזומנים!J10</f>
        <v>11428.825149999999</v>
      </c>
      <c r="D11" s="113">
        <f t="shared" ref="D11:D18" si="0">C11/$C$42</f>
        <v>5.6951462122986775E-2</v>
      </c>
    </row>
    <row r="12" spans="1:23">
      <c r="B12" s="28" t="s">
        <v>192</v>
      </c>
      <c r="C12" s="112">
        <f>C13+C15+C16+C17+C18</f>
        <v>128856.34891000004</v>
      </c>
      <c r="D12" s="113">
        <f t="shared" si="0"/>
        <v>0.6421095237644997</v>
      </c>
    </row>
    <row r="13" spans="1:23">
      <c r="A13" s="54" t="s">
        <v>137</v>
      </c>
      <c r="B13" s="29" t="s">
        <v>63</v>
      </c>
      <c r="C13" s="112">
        <f>'תעודות התחייבות ממשלתיות'!N11</f>
        <v>59442.63326000001</v>
      </c>
      <c r="D13" s="113">
        <f t="shared" si="0"/>
        <v>0.29621110063071399</v>
      </c>
    </row>
    <row r="14" spans="1:23">
      <c r="A14" s="54" t="s">
        <v>137</v>
      </c>
      <c r="B14" s="29" t="s">
        <v>64</v>
      </c>
      <c r="C14" s="112" t="s" vm="2">
        <v>946</v>
      </c>
      <c r="D14" s="113"/>
    </row>
    <row r="15" spans="1:23">
      <c r="A15" s="54" t="s">
        <v>137</v>
      </c>
      <c r="B15" s="29" t="s">
        <v>65</v>
      </c>
      <c r="C15" s="112">
        <f>'אג"ח קונצרני'!R11</f>
        <v>44772.529970000018</v>
      </c>
      <c r="D15" s="113">
        <f t="shared" si="0"/>
        <v>0.22310788827990308</v>
      </c>
    </row>
    <row r="16" spans="1:23">
      <c r="A16" s="54" t="s">
        <v>137</v>
      </c>
      <c r="B16" s="29" t="s">
        <v>66</v>
      </c>
      <c r="C16" s="112">
        <f>מניות!K11</f>
        <v>0.14302999999999999</v>
      </c>
      <c r="D16" s="113">
        <f t="shared" si="0"/>
        <v>7.127388441541429E-7</v>
      </c>
    </row>
    <row r="17" spans="1:4">
      <c r="A17" s="54" t="s">
        <v>137</v>
      </c>
      <c r="B17" s="29" t="s">
        <v>67</v>
      </c>
      <c r="C17" s="112">
        <f>'תעודות סל'!K11</f>
        <v>18973.215230000002</v>
      </c>
      <c r="D17" s="113">
        <f t="shared" si="0"/>
        <v>9.4546231510298423E-2</v>
      </c>
    </row>
    <row r="18" spans="1:4">
      <c r="A18" s="54" t="s">
        <v>137</v>
      </c>
      <c r="B18" s="29" t="s">
        <v>68</v>
      </c>
      <c r="C18" s="112">
        <f>'קרנות נאמנות'!L11</f>
        <v>5667.8274199999996</v>
      </c>
      <c r="D18" s="113">
        <f t="shared" si="0"/>
        <v>2.8243590604739972E-2</v>
      </c>
    </row>
    <row r="19" spans="1:4">
      <c r="A19" s="54" t="s">
        <v>137</v>
      </c>
      <c r="B19" s="29" t="s">
        <v>69</v>
      </c>
      <c r="C19" s="112" t="s" vm="3">
        <v>946</v>
      </c>
      <c r="D19" s="113" t="s" vm="4">
        <v>946</v>
      </c>
    </row>
    <row r="20" spans="1:4">
      <c r="A20" s="54" t="s">
        <v>137</v>
      </c>
      <c r="B20" s="29" t="s">
        <v>70</v>
      </c>
      <c r="C20" s="112" t="s" vm="5">
        <v>946</v>
      </c>
      <c r="D20" s="113" t="s" vm="6">
        <v>946</v>
      </c>
    </row>
    <row r="21" spans="1:4">
      <c r="A21" s="54" t="s">
        <v>137</v>
      </c>
      <c r="B21" s="29" t="s">
        <v>71</v>
      </c>
      <c r="C21" s="112" t="s" vm="7">
        <v>946</v>
      </c>
      <c r="D21" s="113" t="s" vm="8">
        <v>946</v>
      </c>
    </row>
    <row r="22" spans="1:4">
      <c r="A22" s="54" t="s">
        <v>137</v>
      </c>
      <c r="B22" s="29" t="s">
        <v>72</v>
      </c>
      <c r="C22" s="112" t="s" vm="9">
        <v>946</v>
      </c>
      <c r="D22" s="113" t="s" vm="10">
        <v>946</v>
      </c>
    </row>
    <row r="23" spans="1:4">
      <c r="B23" s="28" t="s">
        <v>193</v>
      </c>
      <c r="C23" s="112">
        <f>C24+C26+C27+C31</f>
        <v>57571.917500000003</v>
      </c>
      <c r="D23" s="113">
        <f t="shared" ref="D23:D26" si="1">C23/$C$42</f>
        <v>0.28688905778289647</v>
      </c>
    </row>
    <row r="24" spans="1:4">
      <c r="A24" s="54" t="s">
        <v>137</v>
      </c>
      <c r="B24" s="29" t="s">
        <v>73</v>
      </c>
      <c r="C24" s="112">
        <f>'לא סחיר- תעודות התחייבות ממשלתי'!M11</f>
        <v>55522.045760000001</v>
      </c>
      <c r="D24" s="113">
        <f t="shared" si="1"/>
        <v>0.27667425519160899</v>
      </c>
    </row>
    <row r="25" spans="1:4">
      <c r="A25" s="54" t="s">
        <v>137</v>
      </c>
      <c r="B25" s="29" t="s">
        <v>74</v>
      </c>
      <c r="C25" s="112" t="s" vm="11">
        <v>946</v>
      </c>
      <c r="D25" s="113"/>
    </row>
    <row r="26" spans="1:4">
      <c r="A26" s="54" t="s">
        <v>137</v>
      </c>
      <c r="B26" s="29" t="s">
        <v>65</v>
      </c>
      <c r="C26" s="112">
        <f>'לא סחיר - אג"ח קונצרני'!P11</f>
        <v>2030.2651799999999</v>
      </c>
      <c r="D26" s="113">
        <f t="shared" si="1"/>
        <v>1.0117100312658903E-2</v>
      </c>
    </row>
    <row r="27" spans="1:4">
      <c r="A27" s="54" t="s">
        <v>137</v>
      </c>
      <c r="B27" s="29" t="s">
        <v>75</v>
      </c>
      <c r="C27" s="112"/>
      <c r="D27" s="113"/>
    </row>
    <row r="28" spans="1:4">
      <c r="A28" s="54" t="s">
        <v>137</v>
      </c>
      <c r="B28" s="29" t="s">
        <v>76</v>
      </c>
      <c r="C28" s="112" t="s" vm="12">
        <v>946</v>
      </c>
      <c r="D28" s="113" t="s" vm="13">
        <v>946</v>
      </c>
    </row>
    <row r="29" spans="1:4">
      <c r="A29" s="54" t="s">
        <v>137</v>
      </c>
      <c r="B29" s="29" t="s">
        <v>77</v>
      </c>
      <c r="C29" s="112" t="s" vm="14">
        <v>946</v>
      </c>
      <c r="D29" s="113" t="s" vm="15">
        <v>946</v>
      </c>
    </row>
    <row r="30" spans="1:4">
      <c r="A30" s="54" t="s">
        <v>137</v>
      </c>
      <c r="B30" s="29" t="s">
        <v>216</v>
      </c>
      <c r="C30" s="112" t="s" vm="16">
        <v>946</v>
      </c>
      <c r="D30" s="113" t="s" vm="17">
        <v>946</v>
      </c>
    </row>
    <row r="31" spans="1:4">
      <c r="A31" s="54" t="s">
        <v>137</v>
      </c>
      <c r="B31" s="29" t="s">
        <v>100</v>
      </c>
      <c r="C31" s="112">
        <f>'לא סחיר - חוזים עתידיים'!I11</f>
        <v>19.606560000000012</v>
      </c>
      <c r="D31" s="113">
        <f>C31/$C$42</f>
        <v>9.7702278628531509E-5</v>
      </c>
    </row>
    <row r="32" spans="1:4">
      <c r="A32" s="54" t="s">
        <v>137</v>
      </c>
      <c r="B32" s="29" t="s">
        <v>78</v>
      </c>
      <c r="C32" s="112" t="s" vm="18">
        <v>946</v>
      </c>
      <c r="D32" s="113" t="s" vm="19">
        <v>946</v>
      </c>
    </row>
    <row r="33" spans="1:4">
      <c r="A33" s="54" t="s">
        <v>137</v>
      </c>
      <c r="B33" s="28" t="s">
        <v>194</v>
      </c>
      <c r="C33" s="112">
        <f>הלוואות!O10</f>
        <v>2819.4973100000007</v>
      </c>
      <c r="D33" s="113">
        <f>C33/$C$42</f>
        <v>1.4049956329616975E-2</v>
      </c>
    </row>
    <row r="34" spans="1:4">
      <c r="A34" s="54" t="s">
        <v>137</v>
      </c>
      <c r="B34" s="28" t="s">
        <v>195</v>
      </c>
      <c r="C34" s="112" t="s" vm="20">
        <v>946</v>
      </c>
      <c r="D34" s="113" t="s" vm="21">
        <v>946</v>
      </c>
    </row>
    <row r="35" spans="1:4">
      <c r="A35" s="54" t="s">
        <v>137</v>
      </c>
      <c r="B35" s="28" t="s">
        <v>196</v>
      </c>
      <c r="C35" s="112" t="s" vm="22">
        <v>946</v>
      </c>
      <c r="D35" s="113" t="s" vm="23">
        <v>946</v>
      </c>
    </row>
    <row r="36" spans="1:4">
      <c r="A36" s="54" t="s">
        <v>137</v>
      </c>
      <c r="B36" s="55" t="s">
        <v>197</v>
      </c>
      <c r="C36" s="112" t="s" vm="24">
        <v>946</v>
      </c>
      <c r="D36" s="113" t="s" vm="25">
        <v>946</v>
      </c>
    </row>
    <row r="37" spans="1:4">
      <c r="A37" s="54" t="s">
        <v>137</v>
      </c>
      <c r="B37" s="28" t="s">
        <v>198</v>
      </c>
      <c r="C37" s="112"/>
      <c r="D37" s="113"/>
    </row>
    <row r="38" spans="1:4">
      <c r="A38" s="54"/>
      <c r="B38" s="67" t="s">
        <v>200</v>
      </c>
      <c r="C38" s="112">
        <v>0</v>
      </c>
      <c r="D38" s="113">
        <f>C38/$C$42</f>
        <v>0</v>
      </c>
    </row>
    <row r="39" spans="1:4">
      <c r="A39" s="54" t="s">
        <v>137</v>
      </c>
      <c r="B39" s="68" t="s">
        <v>201</v>
      </c>
      <c r="C39" s="112" t="s" vm="26">
        <v>946</v>
      </c>
      <c r="D39" s="113" t="s" vm="27">
        <v>946</v>
      </c>
    </row>
    <row r="40" spans="1:4">
      <c r="A40" s="54" t="s">
        <v>137</v>
      </c>
      <c r="B40" s="68" t="s">
        <v>228</v>
      </c>
      <c r="C40" s="112" t="s" vm="28">
        <v>946</v>
      </c>
      <c r="D40" s="113" t="s" vm="29">
        <v>946</v>
      </c>
    </row>
    <row r="41" spans="1:4">
      <c r="A41" s="54" t="s">
        <v>137</v>
      </c>
      <c r="B41" s="68" t="s">
        <v>202</v>
      </c>
      <c r="C41" s="112" t="s" vm="30">
        <v>946</v>
      </c>
      <c r="D41" s="113" t="s" vm="31">
        <v>946</v>
      </c>
    </row>
    <row r="42" spans="1:4">
      <c r="B42" s="68" t="s">
        <v>79</v>
      </c>
      <c r="C42" s="112">
        <f>C38+C10</f>
        <v>200676.58887000007</v>
      </c>
      <c r="D42" s="113">
        <f>C42/$C$42</f>
        <v>1</v>
      </c>
    </row>
    <row r="43" spans="1:4">
      <c r="A43" s="54" t="s">
        <v>137</v>
      </c>
      <c r="B43" s="68" t="s">
        <v>199</v>
      </c>
      <c r="C43" s="128">
        <f>'יתרת התחייבות להשקעה'!C10</f>
        <v>1269.5920999999998</v>
      </c>
      <c r="D43" s="113"/>
    </row>
    <row r="44" spans="1:4">
      <c r="B44" s="6" t="s">
        <v>105</v>
      </c>
    </row>
    <row r="45" spans="1:4">
      <c r="C45" s="74" t="s">
        <v>181</v>
      </c>
      <c r="D45" s="35" t="s">
        <v>99</v>
      </c>
    </row>
    <row r="46" spans="1:4">
      <c r="C46" s="75" t="s">
        <v>1</v>
      </c>
      <c r="D46" s="24" t="s">
        <v>2</v>
      </c>
    </row>
    <row r="47" spans="1:4">
      <c r="C47" s="114" t="s">
        <v>162</v>
      </c>
      <c r="D47" s="115" vm="32">
        <v>2.7612000000000001</v>
      </c>
    </row>
    <row r="48" spans="1:4">
      <c r="C48" s="114" t="s">
        <v>171</v>
      </c>
      <c r="D48" s="129">
        <v>1.1092</v>
      </c>
    </row>
    <row r="49" spans="2:4">
      <c r="C49" s="114" t="s">
        <v>167</v>
      </c>
      <c r="D49" s="129" vm="33">
        <v>2.8287</v>
      </c>
    </row>
    <row r="50" spans="2:4">
      <c r="B50" s="12"/>
      <c r="C50" s="114" t="s">
        <v>947</v>
      </c>
      <c r="D50" s="129" vm="34">
        <v>3.6273</v>
      </c>
    </row>
    <row r="51" spans="2:4">
      <c r="C51" s="114" t="s">
        <v>160</v>
      </c>
      <c r="D51" s="129" vm="35">
        <v>4.1569000000000003</v>
      </c>
    </row>
    <row r="52" spans="2:4">
      <c r="C52" s="114" t="s">
        <v>161</v>
      </c>
      <c r="D52" s="129" vm="36">
        <v>4.7356999999999996</v>
      </c>
    </row>
    <row r="53" spans="2:4">
      <c r="C53" s="114" t="s">
        <v>163</v>
      </c>
      <c r="D53" s="129">
        <v>0.45176404321777863</v>
      </c>
    </row>
    <row r="54" spans="2:4">
      <c r="C54" s="114" t="s">
        <v>168</v>
      </c>
      <c r="D54" s="129" vm="37">
        <v>3.1328999999999998</v>
      </c>
    </row>
    <row r="55" spans="2:4">
      <c r="C55" s="114" t="s">
        <v>169</v>
      </c>
      <c r="D55" s="129">
        <v>0.1943</v>
      </c>
    </row>
    <row r="56" spans="2:4">
      <c r="C56" s="114" t="s">
        <v>166</v>
      </c>
      <c r="D56" s="129" vm="38">
        <v>0.55869999999999997</v>
      </c>
    </row>
    <row r="57" spans="2:4">
      <c r="C57" s="114" t="s">
        <v>948</v>
      </c>
      <c r="D57" s="129">
        <v>2.5518000000000001</v>
      </c>
    </row>
    <row r="58" spans="2:4">
      <c r="C58" s="114" t="s">
        <v>165</v>
      </c>
      <c r="D58" s="129" vm="39">
        <v>0.43369999999999997</v>
      </c>
    </row>
    <row r="59" spans="2:4">
      <c r="C59" s="114" t="s">
        <v>158</v>
      </c>
      <c r="D59" s="129" vm="40">
        <v>3.5289999999999999</v>
      </c>
    </row>
    <row r="60" spans="2:4">
      <c r="C60" s="114" t="s">
        <v>172</v>
      </c>
      <c r="D60" s="115" vm="41">
        <v>0.26</v>
      </c>
    </row>
    <row r="61" spans="2:4">
      <c r="C61" s="114" t="s">
        <v>949</v>
      </c>
      <c r="D61" s="115" vm="42">
        <v>0.44369999999999998</v>
      </c>
    </row>
    <row r="62" spans="2:4">
      <c r="C62" s="114" t="s">
        <v>159</v>
      </c>
      <c r="D62" s="115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174</v>
      </c>
      <c r="C1" s="76" t="s" vm="1">
        <v>241</v>
      </c>
    </row>
    <row r="2" spans="2:60">
      <c r="B2" s="56" t="s">
        <v>173</v>
      </c>
      <c r="C2" s="76" t="s">
        <v>242</v>
      </c>
    </row>
    <row r="3" spans="2:60">
      <c r="B3" s="56" t="s">
        <v>175</v>
      </c>
      <c r="C3" s="76" t="s">
        <v>243</v>
      </c>
    </row>
    <row r="4" spans="2:60">
      <c r="B4" s="56" t="s">
        <v>176</v>
      </c>
      <c r="C4" s="76">
        <v>2144</v>
      </c>
    </row>
    <row r="6" spans="2:60" ht="26.25" customHeight="1">
      <c r="B6" s="187" t="s">
        <v>204</v>
      </c>
      <c r="C6" s="188"/>
      <c r="D6" s="188"/>
      <c r="E6" s="188"/>
      <c r="F6" s="188"/>
      <c r="G6" s="188"/>
      <c r="H6" s="188"/>
      <c r="I6" s="188"/>
      <c r="J6" s="188"/>
      <c r="K6" s="188"/>
      <c r="L6" s="189"/>
    </row>
    <row r="7" spans="2:60" ht="26.25" customHeight="1">
      <c r="B7" s="187" t="s">
        <v>88</v>
      </c>
      <c r="C7" s="188"/>
      <c r="D7" s="188"/>
      <c r="E7" s="188"/>
      <c r="F7" s="188"/>
      <c r="G7" s="188"/>
      <c r="H7" s="188"/>
      <c r="I7" s="188"/>
      <c r="J7" s="188"/>
      <c r="K7" s="188"/>
      <c r="L7" s="189"/>
      <c r="BH7" s="3"/>
    </row>
    <row r="8" spans="2:60" s="3" customFormat="1" ht="78.75">
      <c r="B8" s="22" t="s">
        <v>112</v>
      </c>
      <c r="C8" s="30" t="s">
        <v>42</v>
      </c>
      <c r="D8" s="30" t="s">
        <v>115</v>
      </c>
      <c r="E8" s="30" t="s">
        <v>58</v>
      </c>
      <c r="F8" s="30" t="s">
        <v>97</v>
      </c>
      <c r="G8" s="30" t="s">
        <v>227</v>
      </c>
      <c r="H8" s="30" t="s">
        <v>226</v>
      </c>
      <c r="I8" s="30" t="s">
        <v>57</v>
      </c>
      <c r="J8" s="30" t="s">
        <v>54</v>
      </c>
      <c r="K8" s="30" t="s">
        <v>177</v>
      </c>
      <c r="L8" s="30" t="s">
        <v>179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236</v>
      </c>
      <c r="H9" s="16"/>
      <c r="I9" s="16" t="s">
        <v>230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BC11" s="1"/>
      <c r="BD11" s="3"/>
      <c r="BE11" s="1"/>
      <c r="BG11" s="1"/>
    </row>
    <row r="12" spans="2:60" s="4" customFormat="1" ht="18" customHeight="1">
      <c r="B12" s="95" t="s">
        <v>240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BC12" s="1"/>
      <c r="BD12" s="3"/>
      <c r="BE12" s="1"/>
      <c r="BG12" s="1"/>
    </row>
    <row r="13" spans="2:60">
      <c r="B13" s="95" t="s">
        <v>108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BD13" s="3"/>
    </row>
    <row r="14" spans="2:60" ht="20.25">
      <c r="B14" s="95" t="s">
        <v>225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BD14" s="4"/>
    </row>
    <row r="15" spans="2:60">
      <c r="B15" s="95" t="s">
        <v>235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</row>
    <row r="16" spans="2:60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</row>
    <row r="17" spans="2:56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</row>
    <row r="18" spans="2:56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</row>
    <row r="19" spans="2:56" ht="20.25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BC19" s="4"/>
    </row>
    <row r="20" spans="2:56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BD20" s="3"/>
    </row>
    <row r="21" spans="2:56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</row>
    <row r="22" spans="2:56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2:56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56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2:56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56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2:56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56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56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56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2:56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2:56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2:12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2:12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2:12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2:12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2:12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2:12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2:12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2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2:12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2:12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2:12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2:12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2:12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2:1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2:12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2:12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2:12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2:12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2:1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2:1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2:12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2:12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57" spans="2:12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</row>
    <row r="58" spans="2:12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</row>
    <row r="59" spans="2:12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</row>
    <row r="60" spans="2:12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  <row r="61" spans="2:12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</row>
    <row r="62" spans="2:12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</row>
    <row r="63" spans="2:12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2:12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spans="2:12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2:12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2:12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2:12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2:12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2:12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2:12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2:12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2:12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2:12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2:12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2:12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2:12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2:12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2:12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2:12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2:12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2:12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2:12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2:12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2:12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2:12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2:12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2:12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2:12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  <row r="90" spans="2:12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</row>
    <row r="92" spans="2:12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</row>
    <row r="93" spans="2:12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</row>
    <row r="94" spans="2:12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</row>
    <row r="95" spans="2:12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</row>
    <row r="96" spans="2:12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</row>
    <row r="97" spans="2:12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2:12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</row>
    <row r="99" spans="2:12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</row>
    <row r="100" spans="2:12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</row>
    <row r="101" spans="2:12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</row>
    <row r="102" spans="2:12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</row>
    <row r="103" spans="2:12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</row>
    <row r="104" spans="2:12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</row>
    <row r="105" spans="2:12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</row>
    <row r="106" spans="2:12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2:12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</row>
    <row r="108" spans="2:12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</row>
    <row r="109" spans="2:12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</row>
    <row r="110" spans="2:12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P23" sqref="P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174</v>
      </c>
      <c r="C1" s="76" t="s" vm="1">
        <v>241</v>
      </c>
    </row>
    <row r="2" spans="2:61">
      <c r="B2" s="56" t="s">
        <v>173</v>
      </c>
      <c r="C2" s="76" t="s">
        <v>242</v>
      </c>
    </row>
    <row r="3" spans="2:61">
      <c r="B3" s="56" t="s">
        <v>175</v>
      </c>
      <c r="C3" s="76" t="s">
        <v>243</v>
      </c>
    </row>
    <row r="4" spans="2:61">
      <c r="B4" s="56" t="s">
        <v>176</v>
      </c>
      <c r="C4" s="76">
        <v>2144</v>
      </c>
    </row>
    <row r="6" spans="2:61" ht="26.25" customHeight="1">
      <c r="B6" s="187" t="s">
        <v>204</v>
      </c>
      <c r="C6" s="188"/>
      <c r="D6" s="188"/>
      <c r="E6" s="188"/>
      <c r="F6" s="188"/>
      <c r="G6" s="188"/>
      <c r="H6" s="188"/>
      <c r="I6" s="188"/>
      <c r="J6" s="188"/>
      <c r="K6" s="188"/>
      <c r="L6" s="189"/>
    </row>
    <row r="7" spans="2:61" ht="26.25" customHeight="1">
      <c r="B7" s="187" t="s">
        <v>89</v>
      </c>
      <c r="C7" s="188"/>
      <c r="D7" s="188"/>
      <c r="E7" s="188"/>
      <c r="F7" s="188"/>
      <c r="G7" s="188"/>
      <c r="H7" s="188"/>
      <c r="I7" s="188"/>
      <c r="J7" s="188"/>
      <c r="K7" s="188"/>
      <c r="L7" s="189"/>
      <c r="BI7" s="3"/>
    </row>
    <row r="8" spans="2:61" s="3" customFormat="1" ht="78.75">
      <c r="B8" s="22" t="s">
        <v>112</v>
      </c>
      <c r="C8" s="30" t="s">
        <v>42</v>
      </c>
      <c r="D8" s="30" t="s">
        <v>115</v>
      </c>
      <c r="E8" s="30" t="s">
        <v>58</v>
      </c>
      <c r="F8" s="30" t="s">
        <v>97</v>
      </c>
      <c r="G8" s="30" t="s">
        <v>227</v>
      </c>
      <c r="H8" s="30" t="s">
        <v>226</v>
      </c>
      <c r="I8" s="30" t="s">
        <v>57</v>
      </c>
      <c r="J8" s="30" t="s">
        <v>54</v>
      </c>
      <c r="K8" s="30" t="s">
        <v>177</v>
      </c>
      <c r="L8" s="31" t="s">
        <v>179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236</v>
      </c>
      <c r="H9" s="16"/>
      <c r="I9" s="16" t="s">
        <v>230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BD11" s="1"/>
      <c r="BE11" s="3"/>
      <c r="BF11" s="1"/>
      <c r="BH11" s="1"/>
    </row>
    <row r="12" spans="2:61">
      <c r="B12" s="95" t="s">
        <v>240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BE12" s="3"/>
    </row>
    <row r="13" spans="2:61" ht="20.25">
      <c r="B13" s="95" t="s">
        <v>108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BE13" s="4"/>
    </row>
    <row r="14" spans="2:61">
      <c r="B14" s="95" t="s">
        <v>225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</row>
    <row r="15" spans="2:61">
      <c r="B15" s="95" t="s">
        <v>235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</row>
    <row r="16" spans="2:61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</row>
    <row r="17" spans="2:56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</row>
    <row r="18" spans="2:56" ht="20.25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BD18" s="4"/>
    </row>
    <row r="19" spans="2:56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</row>
    <row r="20" spans="2:56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</row>
    <row r="21" spans="2:56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BD21" s="3"/>
    </row>
    <row r="22" spans="2:56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2:56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56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2:56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56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2:56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56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56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56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2:56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2:56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2:12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2:12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2:12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2:12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2:12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2:12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2:12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2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2:12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2:12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2:12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2:12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2:12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2:1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2:12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2:12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2:12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2:12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2:1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2:1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2:12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2:12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57" spans="2:12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</row>
    <row r="58" spans="2:12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</row>
    <row r="59" spans="2:12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</row>
    <row r="60" spans="2:12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  <row r="61" spans="2:12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</row>
    <row r="62" spans="2:12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</row>
    <row r="63" spans="2:12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2:12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spans="2:12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2:12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2:12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2:12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2:12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2:12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2:12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2:12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2:12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2:12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2:12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2:12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2:12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2:12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2:12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2:12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2:12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2:12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2:12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2:12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2:12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2:12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2:12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2:12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2:12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  <row r="90" spans="2:12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</row>
    <row r="92" spans="2:12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</row>
    <row r="93" spans="2:12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</row>
    <row r="94" spans="2:12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</row>
    <row r="95" spans="2:12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</row>
    <row r="96" spans="2:12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</row>
    <row r="97" spans="2:12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2:12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</row>
    <row r="99" spans="2:12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</row>
    <row r="100" spans="2:12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</row>
    <row r="101" spans="2:12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</row>
    <row r="102" spans="2:12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</row>
    <row r="103" spans="2:12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</row>
    <row r="104" spans="2:12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</row>
    <row r="105" spans="2:12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</row>
    <row r="106" spans="2:12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2:12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</row>
    <row r="108" spans="2:12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</row>
    <row r="109" spans="2:12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</row>
    <row r="110" spans="2:12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R29" sqref="R29"/>
    </sheetView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174</v>
      </c>
      <c r="C1" s="76" t="s" vm="1">
        <v>241</v>
      </c>
    </row>
    <row r="2" spans="1:60">
      <c r="B2" s="56" t="s">
        <v>173</v>
      </c>
      <c r="C2" s="76" t="s">
        <v>242</v>
      </c>
    </row>
    <row r="3" spans="1:60">
      <c r="B3" s="56" t="s">
        <v>175</v>
      </c>
      <c r="C3" s="76" t="s">
        <v>243</v>
      </c>
    </row>
    <row r="4" spans="1:60">
      <c r="B4" s="56" t="s">
        <v>176</v>
      </c>
      <c r="C4" s="76">
        <v>2144</v>
      </c>
    </row>
    <row r="6" spans="1:60" ht="26.25" customHeight="1">
      <c r="B6" s="187" t="s">
        <v>204</v>
      </c>
      <c r="C6" s="188"/>
      <c r="D6" s="188"/>
      <c r="E6" s="188"/>
      <c r="F6" s="188"/>
      <c r="G6" s="188"/>
      <c r="H6" s="188"/>
      <c r="I6" s="188"/>
      <c r="J6" s="188"/>
      <c r="K6" s="189"/>
      <c r="BD6" s="1" t="s">
        <v>116</v>
      </c>
      <c r="BF6" s="1" t="s">
        <v>182</v>
      </c>
      <c r="BH6" s="3" t="s">
        <v>159</v>
      </c>
    </row>
    <row r="7" spans="1:60" ht="26.25" customHeight="1">
      <c r="B7" s="187" t="s">
        <v>90</v>
      </c>
      <c r="C7" s="188"/>
      <c r="D7" s="188"/>
      <c r="E7" s="188"/>
      <c r="F7" s="188"/>
      <c r="G7" s="188"/>
      <c r="H7" s="188"/>
      <c r="I7" s="188"/>
      <c r="J7" s="188"/>
      <c r="K7" s="189"/>
      <c r="BD7" s="3" t="s">
        <v>118</v>
      </c>
      <c r="BF7" s="1" t="s">
        <v>138</v>
      </c>
      <c r="BH7" s="3" t="s">
        <v>158</v>
      </c>
    </row>
    <row r="8" spans="1:60" s="3" customFormat="1" ht="78.75">
      <c r="A8" s="2"/>
      <c r="B8" s="22" t="s">
        <v>112</v>
      </c>
      <c r="C8" s="30" t="s">
        <v>42</v>
      </c>
      <c r="D8" s="30" t="s">
        <v>115</v>
      </c>
      <c r="E8" s="30" t="s">
        <v>58</v>
      </c>
      <c r="F8" s="30" t="s">
        <v>97</v>
      </c>
      <c r="G8" s="30" t="s">
        <v>227</v>
      </c>
      <c r="H8" s="30" t="s">
        <v>226</v>
      </c>
      <c r="I8" s="30" t="s">
        <v>57</v>
      </c>
      <c r="J8" s="30" t="s">
        <v>177</v>
      </c>
      <c r="K8" s="30" t="s">
        <v>179</v>
      </c>
      <c r="BC8" s="1" t="s">
        <v>131</v>
      </c>
      <c r="BD8" s="1" t="s">
        <v>132</v>
      </c>
      <c r="BE8" s="1" t="s">
        <v>139</v>
      </c>
      <c r="BG8" s="4" t="s">
        <v>160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236</v>
      </c>
      <c r="H9" s="16"/>
      <c r="I9" s="16" t="s">
        <v>230</v>
      </c>
      <c r="J9" s="32" t="s">
        <v>20</v>
      </c>
      <c r="K9" s="57" t="s">
        <v>20</v>
      </c>
      <c r="BC9" s="1" t="s">
        <v>128</v>
      </c>
      <c r="BE9" s="1" t="s">
        <v>140</v>
      </c>
      <c r="BG9" s="4" t="s">
        <v>161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124</v>
      </c>
      <c r="BD10" s="3"/>
      <c r="BE10" s="1" t="s">
        <v>183</v>
      </c>
      <c r="BG10" s="1" t="s">
        <v>167</v>
      </c>
    </row>
    <row r="11" spans="1:60" s="4" customFormat="1" ht="18" customHeight="1">
      <c r="A11" s="2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3"/>
      <c r="M11" s="3"/>
      <c r="N11" s="3"/>
      <c r="O11" s="3"/>
      <c r="BC11" s="1" t="s">
        <v>123</v>
      </c>
      <c r="BD11" s="3"/>
      <c r="BE11" s="1" t="s">
        <v>141</v>
      </c>
      <c r="BG11" s="1" t="s">
        <v>162</v>
      </c>
    </row>
    <row r="12" spans="1:60" ht="20.25">
      <c r="B12" s="95" t="s">
        <v>240</v>
      </c>
      <c r="C12" s="97"/>
      <c r="D12" s="97"/>
      <c r="E12" s="97"/>
      <c r="F12" s="97"/>
      <c r="G12" s="97"/>
      <c r="H12" s="97"/>
      <c r="I12" s="97"/>
      <c r="J12" s="97"/>
      <c r="K12" s="97"/>
      <c r="P12" s="1"/>
      <c r="BC12" s="1" t="s">
        <v>121</v>
      </c>
      <c r="BD12" s="4"/>
      <c r="BE12" s="1" t="s">
        <v>142</v>
      </c>
      <c r="BG12" s="1" t="s">
        <v>163</v>
      </c>
    </row>
    <row r="13" spans="1:60">
      <c r="B13" s="95" t="s">
        <v>108</v>
      </c>
      <c r="C13" s="97"/>
      <c r="D13" s="97"/>
      <c r="E13" s="97"/>
      <c r="F13" s="97"/>
      <c r="G13" s="97"/>
      <c r="H13" s="97"/>
      <c r="I13" s="97"/>
      <c r="J13" s="97"/>
      <c r="K13" s="97"/>
      <c r="P13" s="1"/>
      <c r="BC13" s="1" t="s">
        <v>125</v>
      </c>
      <c r="BE13" s="1" t="s">
        <v>143</v>
      </c>
      <c r="BG13" s="1" t="s">
        <v>164</v>
      </c>
    </row>
    <row r="14" spans="1:60">
      <c r="B14" s="95" t="s">
        <v>225</v>
      </c>
      <c r="C14" s="97"/>
      <c r="D14" s="97"/>
      <c r="E14" s="97"/>
      <c r="F14" s="97"/>
      <c r="G14" s="97"/>
      <c r="H14" s="97"/>
      <c r="I14" s="97"/>
      <c r="J14" s="97"/>
      <c r="K14" s="97"/>
      <c r="P14" s="1"/>
      <c r="BC14" s="1" t="s">
        <v>122</v>
      </c>
      <c r="BE14" s="1" t="s">
        <v>144</v>
      </c>
      <c r="BG14" s="1" t="s">
        <v>166</v>
      </c>
    </row>
    <row r="15" spans="1:60">
      <c r="B15" s="95" t="s">
        <v>235</v>
      </c>
      <c r="C15" s="97"/>
      <c r="D15" s="97"/>
      <c r="E15" s="97"/>
      <c r="F15" s="97"/>
      <c r="G15" s="97"/>
      <c r="H15" s="97"/>
      <c r="I15" s="97"/>
      <c r="J15" s="97"/>
      <c r="K15" s="97"/>
      <c r="P15" s="1"/>
      <c r="BC15" s="1" t="s">
        <v>133</v>
      </c>
      <c r="BE15" s="1" t="s">
        <v>184</v>
      </c>
      <c r="BG15" s="1" t="s">
        <v>168</v>
      </c>
    </row>
    <row r="16" spans="1:60" ht="20.25">
      <c r="B16" s="97"/>
      <c r="C16" s="97"/>
      <c r="D16" s="97"/>
      <c r="E16" s="97"/>
      <c r="F16" s="97"/>
      <c r="G16" s="97"/>
      <c r="H16" s="97"/>
      <c r="I16" s="97"/>
      <c r="J16" s="97"/>
      <c r="K16" s="97"/>
      <c r="P16" s="1"/>
      <c r="BC16" s="4" t="s">
        <v>119</v>
      </c>
      <c r="BD16" s="1" t="s">
        <v>134</v>
      </c>
      <c r="BE16" s="1" t="s">
        <v>145</v>
      </c>
      <c r="BG16" s="1" t="s">
        <v>169</v>
      </c>
    </row>
    <row r="17" spans="2:60">
      <c r="B17" s="97"/>
      <c r="C17" s="97"/>
      <c r="D17" s="97"/>
      <c r="E17" s="97"/>
      <c r="F17" s="97"/>
      <c r="G17" s="97"/>
      <c r="H17" s="97"/>
      <c r="I17" s="97"/>
      <c r="J17" s="97"/>
      <c r="K17" s="97"/>
      <c r="P17" s="1"/>
      <c r="BC17" s="1" t="s">
        <v>129</v>
      </c>
      <c r="BE17" s="1" t="s">
        <v>146</v>
      </c>
      <c r="BG17" s="1" t="s">
        <v>170</v>
      </c>
    </row>
    <row r="18" spans="2:60">
      <c r="B18" s="97"/>
      <c r="C18" s="97"/>
      <c r="D18" s="97"/>
      <c r="E18" s="97"/>
      <c r="F18" s="97"/>
      <c r="G18" s="97"/>
      <c r="H18" s="97"/>
      <c r="I18" s="97"/>
      <c r="J18" s="97"/>
      <c r="K18" s="97"/>
      <c r="BD18" s="1" t="s">
        <v>117</v>
      </c>
      <c r="BF18" s="1" t="s">
        <v>147</v>
      </c>
      <c r="BH18" s="1" t="s">
        <v>26</v>
      </c>
    </row>
    <row r="19" spans="2:60">
      <c r="B19" s="97"/>
      <c r="C19" s="97"/>
      <c r="D19" s="97"/>
      <c r="E19" s="97"/>
      <c r="F19" s="97"/>
      <c r="G19" s="97"/>
      <c r="H19" s="97"/>
      <c r="I19" s="97"/>
      <c r="J19" s="97"/>
      <c r="K19" s="97"/>
      <c r="BD19" s="1" t="s">
        <v>130</v>
      </c>
      <c r="BF19" s="1" t="s">
        <v>148</v>
      </c>
    </row>
    <row r="20" spans="2:60">
      <c r="B20" s="97"/>
      <c r="C20" s="97"/>
      <c r="D20" s="97"/>
      <c r="E20" s="97"/>
      <c r="F20" s="97"/>
      <c r="G20" s="97"/>
      <c r="H20" s="97"/>
      <c r="I20" s="97"/>
      <c r="J20" s="97"/>
      <c r="K20" s="97"/>
      <c r="BD20" s="1" t="s">
        <v>135</v>
      </c>
      <c r="BF20" s="1" t="s">
        <v>149</v>
      </c>
    </row>
    <row r="21" spans="2:60">
      <c r="B21" s="97"/>
      <c r="C21" s="97"/>
      <c r="D21" s="97"/>
      <c r="E21" s="97"/>
      <c r="F21" s="97"/>
      <c r="G21" s="97"/>
      <c r="H21" s="97"/>
      <c r="I21" s="97"/>
      <c r="J21" s="97"/>
      <c r="K21" s="97"/>
      <c r="BD21" s="1" t="s">
        <v>120</v>
      </c>
      <c r="BE21" s="1" t="s">
        <v>136</v>
      </c>
      <c r="BF21" s="1" t="s">
        <v>150</v>
      </c>
    </row>
    <row r="22" spans="2:60">
      <c r="B22" s="97"/>
      <c r="C22" s="97"/>
      <c r="D22" s="97"/>
      <c r="E22" s="97"/>
      <c r="F22" s="97"/>
      <c r="G22" s="97"/>
      <c r="H22" s="97"/>
      <c r="I22" s="97"/>
      <c r="J22" s="97"/>
      <c r="K22" s="97"/>
      <c r="BD22" s="1" t="s">
        <v>126</v>
      </c>
      <c r="BF22" s="1" t="s">
        <v>151</v>
      </c>
    </row>
    <row r="23" spans="2:60">
      <c r="B23" s="97"/>
      <c r="C23" s="97"/>
      <c r="D23" s="97"/>
      <c r="E23" s="97"/>
      <c r="F23" s="97"/>
      <c r="G23" s="97"/>
      <c r="H23" s="97"/>
      <c r="I23" s="97"/>
      <c r="J23" s="97"/>
      <c r="K23" s="97"/>
      <c r="BD23" s="1" t="s">
        <v>26</v>
      </c>
      <c r="BE23" s="1" t="s">
        <v>127</v>
      </c>
      <c r="BF23" s="1" t="s">
        <v>185</v>
      </c>
    </row>
    <row r="24" spans="2:60">
      <c r="B24" s="97"/>
      <c r="C24" s="97"/>
      <c r="D24" s="97"/>
      <c r="E24" s="97"/>
      <c r="F24" s="97"/>
      <c r="G24" s="97"/>
      <c r="H24" s="97"/>
      <c r="I24" s="97"/>
      <c r="J24" s="97"/>
      <c r="K24" s="97"/>
      <c r="BF24" s="1" t="s">
        <v>188</v>
      </c>
    </row>
    <row r="25" spans="2:60">
      <c r="B25" s="97"/>
      <c r="C25" s="97"/>
      <c r="D25" s="97"/>
      <c r="E25" s="97"/>
      <c r="F25" s="97"/>
      <c r="G25" s="97"/>
      <c r="H25" s="97"/>
      <c r="I25" s="97"/>
      <c r="J25" s="97"/>
      <c r="K25" s="97"/>
      <c r="BF25" s="1" t="s">
        <v>152</v>
      </c>
    </row>
    <row r="26" spans="2:60">
      <c r="B26" s="97"/>
      <c r="C26" s="97"/>
      <c r="D26" s="97"/>
      <c r="E26" s="97"/>
      <c r="F26" s="97"/>
      <c r="G26" s="97"/>
      <c r="H26" s="97"/>
      <c r="I26" s="97"/>
      <c r="J26" s="97"/>
      <c r="K26" s="97"/>
      <c r="BF26" s="1" t="s">
        <v>153</v>
      </c>
    </row>
    <row r="27" spans="2:60">
      <c r="B27" s="97"/>
      <c r="C27" s="97"/>
      <c r="D27" s="97"/>
      <c r="E27" s="97"/>
      <c r="F27" s="97"/>
      <c r="G27" s="97"/>
      <c r="H27" s="97"/>
      <c r="I27" s="97"/>
      <c r="J27" s="97"/>
      <c r="K27" s="97"/>
      <c r="BF27" s="1" t="s">
        <v>187</v>
      </c>
    </row>
    <row r="28" spans="2:60">
      <c r="B28" s="97"/>
      <c r="C28" s="97"/>
      <c r="D28" s="97"/>
      <c r="E28" s="97"/>
      <c r="F28" s="97"/>
      <c r="G28" s="97"/>
      <c r="H28" s="97"/>
      <c r="I28" s="97"/>
      <c r="J28" s="97"/>
      <c r="K28" s="97"/>
      <c r="BF28" s="1" t="s">
        <v>154</v>
      </c>
    </row>
    <row r="29" spans="2:60">
      <c r="B29" s="97"/>
      <c r="C29" s="97"/>
      <c r="D29" s="97"/>
      <c r="E29" s="97"/>
      <c r="F29" s="97"/>
      <c r="G29" s="97"/>
      <c r="H29" s="97"/>
      <c r="I29" s="97"/>
      <c r="J29" s="97"/>
      <c r="K29" s="97"/>
      <c r="BF29" s="1" t="s">
        <v>155</v>
      </c>
    </row>
    <row r="30" spans="2:60">
      <c r="B30" s="97"/>
      <c r="C30" s="97"/>
      <c r="D30" s="97"/>
      <c r="E30" s="97"/>
      <c r="F30" s="97"/>
      <c r="G30" s="97"/>
      <c r="H30" s="97"/>
      <c r="I30" s="97"/>
      <c r="J30" s="97"/>
      <c r="K30" s="97"/>
      <c r="BF30" s="1" t="s">
        <v>186</v>
      </c>
    </row>
    <row r="31" spans="2:60">
      <c r="B31" s="97"/>
      <c r="C31" s="97"/>
      <c r="D31" s="97"/>
      <c r="E31" s="97"/>
      <c r="F31" s="97"/>
      <c r="G31" s="97"/>
      <c r="H31" s="97"/>
      <c r="I31" s="97"/>
      <c r="J31" s="97"/>
      <c r="K31" s="97"/>
      <c r="BF31" s="1" t="s">
        <v>26</v>
      </c>
    </row>
    <row r="32" spans="2:60">
      <c r="B32" s="97"/>
      <c r="C32" s="97"/>
      <c r="D32" s="97"/>
      <c r="E32" s="97"/>
      <c r="F32" s="97"/>
      <c r="G32" s="97"/>
      <c r="H32" s="97"/>
      <c r="I32" s="97"/>
      <c r="J32" s="97"/>
      <c r="K32" s="97"/>
    </row>
    <row r="33" spans="2:11">
      <c r="B33" s="97"/>
      <c r="C33" s="97"/>
      <c r="D33" s="97"/>
      <c r="E33" s="97"/>
      <c r="F33" s="97"/>
      <c r="G33" s="97"/>
      <c r="H33" s="97"/>
      <c r="I33" s="97"/>
      <c r="J33" s="97"/>
      <c r="K33" s="97"/>
    </row>
    <row r="34" spans="2:11">
      <c r="B34" s="97"/>
      <c r="C34" s="97"/>
      <c r="D34" s="97"/>
      <c r="E34" s="97"/>
      <c r="F34" s="97"/>
      <c r="G34" s="97"/>
      <c r="H34" s="97"/>
      <c r="I34" s="97"/>
      <c r="J34" s="97"/>
      <c r="K34" s="97"/>
    </row>
    <row r="35" spans="2:11">
      <c r="B35" s="97"/>
      <c r="C35" s="97"/>
      <c r="D35" s="97"/>
      <c r="E35" s="97"/>
      <c r="F35" s="97"/>
      <c r="G35" s="97"/>
      <c r="H35" s="97"/>
      <c r="I35" s="97"/>
      <c r="J35" s="97"/>
      <c r="K35" s="97"/>
    </row>
    <row r="36" spans="2:11">
      <c r="B36" s="97"/>
      <c r="C36" s="97"/>
      <c r="D36" s="97"/>
      <c r="E36" s="97"/>
      <c r="F36" s="97"/>
      <c r="G36" s="97"/>
      <c r="H36" s="97"/>
      <c r="I36" s="97"/>
      <c r="J36" s="97"/>
      <c r="K36" s="97"/>
    </row>
    <row r="37" spans="2:11"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2:11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11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11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11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11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11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11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11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11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11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11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B110" s="97"/>
      <c r="C110" s="97"/>
      <c r="D110" s="97"/>
      <c r="E110" s="97"/>
      <c r="F110" s="97"/>
      <c r="G110" s="97"/>
      <c r="H110" s="97"/>
      <c r="I110" s="97"/>
      <c r="J110" s="97"/>
      <c r="K110" s="97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174</v>
      </c>
      <c r="C1" s="76" t="s" vm="1">
        <v>241</v>
      </c>
    </row>
    <row r="2" spans="2:81">
      <c r="B2" s="56" t="s">
        <v>173</v>
      </c>
      <c r="C2" s="76" t="s">
        <v>242</v>
      </c>
    </row>
    <row r="3" spans="2:81">
      <c r="B3" s="56" t="s">
        <v>175</v>
      </c>
      <c r="C3" s="76" t="s">
        <v>243</v>
      </c>
      <c r="E3" s="2"/>
    </row>
    <row r="4" spans="2:81">
      <c r="B4" s="56" t="s">
        <v>176</v>
      </c>
      <c r="C4" s="76">
        <v>2144</v>
      </c>
    </row>
    <row r="6" spans="2:81" ht="26.25" customHeight="1">
      <c r="B6" s="187" t="s">
        <v>204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9"/>
    </row>
    <row r="7" spans="2:81" ht="26.25" customHeight="1">
      <c r="B7" s="187" t="s">
        <v>91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9"/>
    </row>
    <row r="8" spans="2:81" s="3" customFormat="1" ht="47.25">
      <c r="B8" s="22" t="s">
        <v>112</v>
      </c>
      <c r="C8" s="30" t="s">
        <v>42</v>
      </c>
      <c r="D8" s="13" t="s">
        <v>46</v>
      </c>
      <c r="E8" s="30" t="s">
        <v>15</v>
      </c>
      <c r="F8" s="30" t="s">
        <v>59</v>
      </c>
      <c r="G8" s="30" t="s">
        <v>98</v>
      </c>
      <c r="H8" s="30" t="s">
        <v>18</v>
      </c>
      <c r="I8" s="30" t="s">
        <v>97</v>
      </c>
      <c r="J8" s="30" t="s">
        <v>17</v>
      </c>
      <c r="K8" s="30" t="s">
        <v>19</v>
      </c>
      <c r="L8" s="30" t="s">
        <v>227</v>
      </c>
      <c r="M8" s="30" t="s">
        <v>226</v>
      </c>
      <c r="N8" s="30" t="s">
        <v>57</v>
      </c>
      <c r="O8" s="30" t="s">
        <v>54</v>
      </c>
      <c r="P8" s="30" t="s">
        <v>177</v>
      </c>
      <c r="Q8" s="31" t="s">
        <v>179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236</v>
      </c>
      <c r="M9" s="32"/>
      <c r="N9" s="32" t="s">
        <v>230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240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</row>
    <row r="13" spans="2:81">
      <c r="B13" s="95" t="s">
        <v>108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</row>
    <row r="14" spans="2:81">
      <c r="B14" s="95" t="s">
        <v>225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</row>
    <row r="15" spans="2:81">
      <c r="B15" s="95" t="s">
        <v>235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</row>
    <row r="16" spans="2:81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</row>
    <row r="17" spans="2:17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</row>
    <row r="18" spans="2:17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</row>
    <row r="19" spans="2:17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</row>
    <row r="20" spans="2:17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</row>
    <row r="21" spans="2:17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</row>
    <row r="22" spans="2:17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</row>
    <row r="23" spans="2:17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2:17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</row>
    <row r="25" spans="2:17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</row>
    <row r="26" spans="2:17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</row>
    <row r="27" spans="2:17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</row>
    <row r="28" spans="2:17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</row>
    <row r="29" spans="2:17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</row>
    <row r="30" spans="2:17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</row>
    <row r="31" spans="2:17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</row>
    <row r="32" spans="2:17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</row>
    <row r="33" spans="2:17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</row>
    <row r="34" spans="2:17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</row>
    <row r="35" spans="2:17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</row>
    <row r="36" spans="2:17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</row>
    <row r="37" spans="2:17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</row>
    <row r="38" spans="2:17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</row>
    <row r="39" spans="2:17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</row>
    <row r="40" spans="2:17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</row>
    <row r="41" spans="2:17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</row>
    <row r="42" spans="2:17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</row>
    <row r="43" spans="2:17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</row>
    <row r="44" spans="2:17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</row>
    <row r="45" spans="2:17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</row>
    <row r="46" spans="2:17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</row>
    <row r="47" spans="2:17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</row>
    <row r="48" spans="2:17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</row>
    <row r="49" spans="2:17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</row>
    <row r="50" spans="2:17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</row>
    <row r="51" spans="2:17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</row>
    <row r="52" spans="2:17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</row>
    <row r="53" spans="2:17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</row>
    <row r="54" spans="2:17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</row>
    <row r="55" spans="2:17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</row>
    <row r="56" spans="2:17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</row>
    <row r="57" spans="2:17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</row>
    <row r="58" spans="2:17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</row>
    <row r="59" spans="2:17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</row>
    <row r="60" spans="2:17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</row>
    <row r="61" spans="2:17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</row>
    <row r="62" spans="2:17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</row>
    <row r="63" spans="2:17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</row>
    <row r="64" spans="2:17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</row>
    <row r="65" spans="2:17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</row>
    <row r="66" spans="2:17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</row>
    <row r="67" spans="2:17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</row>
    <row r="68" spans="2:17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</row>
    <row r="69" spans="2:17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</row>
    <row r="70" spans="2:17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</row>
    <row r="71" spans="2:17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</row>
    <row r="72" spans="2:17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</row>
    <row r="73" spans="2:17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</row>
    <row r="74" spans="2:17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</row>
    <row r="75" spans="2:17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</row>
    <row r="76" spans="2:17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</row>
    <row r="77" spans="2:17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</row>
    <row r="78" spans="2:17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</row>
    <row r="79" spans="2:17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</row>
    <row r="80" spans="2:17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</row>
    <row r="81" spans="2:17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</row>
    <row r="82" spans="2:17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</row>
    <row r="83" spans="2:17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</row>
    <row r="84" spans="2:17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</row>
    <row r="85" spans="2:17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</row>
    <row r="86" spans="2:17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</row>
    <row r="87" spans="2:17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</row>
    <row r="88" spans="2:17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</row>
    <row r="89" spans="2:17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</row>
    <row r="90" spans="2:17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</row>
    <row r="91" spans="2:17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</row>
    <row r="92" spans="2:17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</row>
    <row r="93" spans="2:17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</row>
    <row r="94" spans="2:17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</row>
    <row r="95" spans="2:17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</row>
    <row r="96" spans="2:17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</row>
    <row r="97" spans="2:17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</row>
    <row r="98" spans="2:17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</row>
    <row r="99" spans="2:17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</row>
    <row r="100" spans="2:17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</row>
    <row r="101" spans="2:17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</row>
    <row r="102" spans="2:17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</row>
    <row r="103" spans="2:17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</row>
    <row r="104" spans="2:17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</row>
    <row r="105" spans="2:17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</row>
    <row r="106" spans="2:17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</row>
    <row r="107" spans="2:17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</row>
    <row r="108" spans="2:17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</row>
    <row r="109" spans="2:17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</row>
    <row r="110" spans="2:17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O138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3" customWidth="1"/>
    <col min="24" max="24" width="6.140625" style="3" customWidth="1"/>
    <col min="25" max="26" width="5.7109375" style="3" customWidth="1"/>
    <col min="27" max="27" width="6.85546875" style="3" customWidth="1"/>
    <col min="28" max="28" width="6.42578125" style="3" customWidth="1"/>
    <col min="29" max="29" width="6.7109375" style="3" customWidth="1"/>
    <col min="30" max="30" width="7.28515625" style="3" customWidth="1"/>
    <col min="31" max="34" width="5.7109375" style="3" customWidth="1"/>
    <col min="35" max="42" width="5.7109375" style="1" customWidth="1"/>
    <col min="43" max="16384" width="9.140625" style="1"/>
  </cols>
  <sheetData>
    <row r="1" spans="2:67">
      <c r="B1" s="56" t="s">
        <v>174</v>
      </c>
      <c r="C1" s="76" t="s" vm="1">
        <v>241</v>
      </c>
    </row>
    <row r="2" spans="2:67">
      <c r="B2" s="56" t="s">
        <v>173</v>
      </c>
      <c r="C2" s="76" t="s">
        <v>242</v>
      </c>
    </row>
    <row r="3" spans="2:67">
      <c r="B3" s="56" t="s">
        <v>175</v>
      </c>
      <c r="C3" s="76" t="s">
        <v>243</v>
      </c>
    </row>
    <row r="4" spans="2:67">
      <c r="B4" s="56" t="s">
        <v>176</v>
      </c>
      <c r="C4" s="76">
        <v>2144</v>
      </c>
    </row>
    <row r="6" spans="2:67" ht="26.25" customHeight="1">
      <c r="B6" s="187" t="s">
        <v>205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9"/>
    </row>
    <row r="7" spans="2:67" ht="26.25" customHeight="1">
      <c r="B7" s="187" t="s">
        <v>82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9"/>
    </row>
    <row r="8" spans="2:67" s="3" customFormat="1" ht="78.75">
      <c r="B8" s="22" t="s">
        <v>112</v>
      </c>
      <c r="C8" s="30" t="s">
        <v>42</v>
      </c>
      <c r="D8" s="30" t="s">
        <v>15</v>
      </c>
      <c r="E8" s="30" t="s">
        <v>59</v>
      </c>
      <c r="F8" s="30" t="s">
        <v>98</v>
      </c>
      <c r="G8" s="30" t="s">
        <v>18</v>
      </c>
      <c r="H8" s="30" t="s">
        <v>97</v>
      </c>
      <c r="I8" s="30" t="s">
        <v>17</v>
      </c>
      <c r="J8" s="30" t="s">
        <v>19</v>
      </c>
      <c r="K8" s="30" t="s">
        <v>227</v>
      </c>
      <c r="L8" s="30" t="s">
        <v>226</v>
      </c>
      <c r="M8" s="30" t="s">
        <v>106</v>
      </c>
      <c r="N8" s="30" t="s">
        <v>54</v>
      </c>
      <c r="O8" s="30" t="s">
        <v>177</v>
      </c>
      <c r="P8" s="31" t="s">
        <v>179</v>
      </c>
    </row>
    <row r="9" spans="2:67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236</v>
      </c>
      <c r="L9" s="32"/>
      <c r="M9" s="32" t="s">
        <v>230</v>
      </c>
      <c r="N9" s="32" t="s">
        <v>20</v>
      </c>
      <c r="O9" s="32" t="s">
        <v>20</v>
      </c>
      <c r="P9" s="33" t="s">
        <v>20</v>
      </c>
    </row>
    <row r="10" spans="2:67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2:67" s="130" customFormat="1" ht="18" customHeight="1">
      <c r="B11" s="77" t="s">
        <v>25</v>
      </c>
      <c r="C11" s="78"/>
      <c r="D11" s="78"/>
      <c r="E11" s="78"/>
      <c r="F11" s="78"/>
      <c r="G11" s="84">
        <v>8.7703278837937368</v>
      </c>
      <c r="H11" s="78"/>
      <c r="I11" s="78"/>
      <c r="J11" s="99">
        <v>4.8533498657470933E-2</v>
      </c>
      <c r="K11" s="84"/>
      <c r="L11" s="78"/>
      <c r="M11" s="84">
        <v>55522.045760000001</v>
      </c>
      <c r="N11" s="78"/>
      <c r="O11" s="85">
        <v>1</v>
      </c>
      <c r="P11" s="85">
        <f>M11/'סכום נכסי הקרן'!$C$42</f>
        <v>0.27667425519160899</v>
      </c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BO11" s="131"/>
    </row>
    <row r="12" spans="2:67" s="131" customFormat="1" ht="21.75" customHeight="1">
      <c r="B12" s="79" t="s">
        <v>224</v>
      </c>
      <c r="C12" s="80"/>
      <c r="D12" s="80"/>
      <c r="E12" s="80"/>
      <c r="F12" s="80"/>
      <c r="G12" s="87">
        <v>8.7703278837937368</v>
      </c>
      <c r="H12" s="80"/>
      <c r="I12" s="80"/>
      <c r="J12" s="100">
        <v>4.8533498657470933E-2</v>
      </c>
      <c r="K12" s="87"/>
      <c r="L12" s="80"/>
      <c r="M12" s="87">
        <v>55522.045760000001</v>
      </c>
      <c r="N12" s="80"/>
      <c r="O12" s="88">
        <v>1</v>
      </c>
      <c r="P12" s="88">
        <f>M12/'סכום נכסי הקרן'!$C$42</f>
        <v>0.27667425519160899</v>
      </c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</row>
    <row r="13" spans="2:67" s="131" customFormat="1">
      <c r="B13" s="98" t="s">
        <v>62</v>
      </c>
      <c r="C13" s="80"/>
      <c r="D13" s="80"/>
      <c r="E13" s="80"/>
      <c r="F13" s="80"/>
      <c r="G13" s="87">
        <v>8.7703278837937368</v>
      </c>
      <c r="H13" s="80"/>
      <c r="I13" s="80"/>
      <c r="J13" s="100">
        <v>4.8533498657470933E-2</v>
      </c>
      <c r="K13" s="87"/>
      <c r="L13" s="80"/>
      <c r="M13" s="87">
        <v>55522.045760000001</v>
      </c>
      <c r="N13" s="80"/>
      <c r="O13" s="88">
        <v>1</v>
      </c>
      <c r="P13" s="88">
        <f>M13/'סכום נכסי הקרן'!$C$42</f>
        <v>0.27667425519160899</v>
      </c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</row>
    <row r="14" spans="2:67" s="131" customFormat="1">
      <c r="B14" s="83" t="s">
        <v>777</v>
      </c>
      <c r="C14" s="82" t="s">
        <v>778</v>
      </c>
      <c r="D14" s="82" t="s">
        <v>246</v>
      </c>
      <c r="E14" s="82"/>
      <c r="F14" s="109">
        <v>40148</v>
      </c>
      <c r="G14" s="90">
        <v>6.06</v>
      </c>
      <c r="H14" s="93" t="s">
        <v>159</v>
      </c>
      <c r="I14" s="94">
        <v>4.8000000000000001E-2</v>
      </c>
      <c r="J14" s="94">
        <v>4.8600000000000004E-2</v>
      </c>
      <c r="K14" s="90">
        <v>672000</v>
      </c>
      <c r="L14" s="110">
        <v>109.2572</v>
      </c>
      <c r="M14" s="90">
        <v>734.10170999999991</v>
      </c>
      <c r="N14" s="82"/>
      <c r="O14" s="91">
        <v>1.322180586020251E-2</v>
      </c>
      <c r="P14" s="91">
        <f>M14/'סכום נכסי הקרן'!$C$42</f>
        <v>3.6581332886595807E-3</v>
      </c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</row>
    <row r="15" spans="2:67" s="131" customFormat="1">
      <c r="B15" s="83" t="s">
        <v>779</v>
      </c>
      <c r="C15" s="82" t="s">
        <v>780</v>
      </c>
      <c r="D15" s="82" t="s">
        <v>246</v>
      </c>
      <c r="E15" s="82"/>
      <c r="F15" s="109">
        <v>40452</v>
      </c>
      <c r="G15" s="90">
        <v>6.5799999999999992</v>
      </c>
      <c r="H15" s="93" t="s">
        <v>159</v>
      </c>
      <c r="I15" s="94">
        <v>4.8000000000000001E-2</v>
      </c>
      <c r="J15" s="94">
        <v>4.8599999999999997E-2</v>
      </c>
      <c r="K15" s="90">
        <v>731000</v>
      </c>
      <c r="L15" s="110">
        <v>108.0244</v>
      </c>
      <c r="M15" s="90">
        <v>789.52665999999999</v>
      </c>
      <c r="N15" s="82"/>
      <c r="O15" s="91">
        <v>1.4220057081700729E-2</v>
      </c>
      <c r="P15" s="91">
        <f>M15/'סכום נכסי הקרן'!$C$42</f>
        <v>3.9343237018617146E-3</v>
      </c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</row>
    <row r="16" spans="2:67" s="131" customFormat="1">
      <c r="B16" s="83" t="s">
        <v>781</v>
      </c>
      <c r="C16" s="82" t="s">
        <v>782</v>
      </c>
      <c r="D16" s="82" t="s">
        <v>246</v>
      </c>
      <c r="E16" s="82"/>
      <c r="F16" s="109">
        <v>40909</v>
      </c>
      <c r="G16" s="90">
        <v>7.5000000000000009</v>
      </c>
      <c r="H16" s="93" t="s">
        <v>159</v>
      </c>
      <c r="I16" s="94">
        <v>4.8000000000000001E-2</v>
      </c>
      <c r="J16" s="94">
        <v>4.8499999999999995E-2</v>
      </c>
      <c r="K16" s="90">
        <v>593000</v>
      </c>
      <c r="L16" s="110">
        <v>103.4639</v>
      </c>
      <c r="M16" s="90">
        <v>613.56995999999992</v>
      </c>
      <c r="N16" s="82"/>
      <c r="O16" s="91">
        <v>1.1050924936235633E-2</v>
      </c>
      <c r="P16" s="91">
        <f>M16/'סכום נכסי הקרן'!$C$42</f>
        <v>3.0575064259113732E-3</v>
      </c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</row>
    <row r="17" spans="2:34" s="131" customFormat="1">
      <c r="B17" s="83" t="s">
        <v>783</v>
      </c>
      <c r="C17" s="82">
        <v>8790</v>
      </c>
      <c r="D17" s="82" t="s">
        <v>246</v>
      </c>
      <c r="E17" s="82"/>
      <c r="F17" s="109">
        <v>41030</v>
      </c>
      <c r="G17" s="90">
        <v>7.65</v>
      </c>
      <c r="H17" s="93" t="s">
        <v>159</v>
      </c>
      <c r="I17" s="94">
        <v>4.8000000000000001E-2</v>
      </c>
      <c r="J17" s="94">
        <v>4.8600000000000004E-2</v>
      </c>
      <c r="K17" s="90">
        <v>3484000</v>
      </c>
      <c r="L17" s="110">
        <v>103.869</v>
      </c>
      <c r="M17" s="90">
        <v>3617.7167799999997</v>
      </c>
      <c r="N17" s="82"/>
      <c r="O17" s="91">
        <v>6.5158203925661684E-2</v>
      </c>
      <c r="P17" s="91">
        <f>M17/'סכום נכסי הקרן'!$C$42</f>
        <v>1.8027597540755419E-2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</row>
    <row r="18" spans="2:34" s="131" customFormat="1">
      <c r="B18" s="83" t="s">
        <v>784</v>
      </c>
      <c r="C18" s="82" t="s">
        <v>785</v>
      </c>
      <c r="D18" s="82" t="s">
        <v>246</v>
      </c>
      <c r="E18" s="82"/>
      <c r="F18" s="109">
        <v>41091</v>
      </c>
      <c r="G18" s="90">
        <v>7.8100000000000005</v>
      </c>
      <c r="H18" s="93" t="s">
        <v>159</v>
      </c>
      <c r="I18" s="94">
        <v>4.8000000000000001E-2</v>
      </c>
      <c r="J18" s="94">
        <v>4.8600000000000004E-2</v>
      </c>
      <c r="K18" s="90">
        <v>743000</v>
      </c>
      <c r="L18" s="110">
        <v>102.12990000000001</v>
      </c>
      <c r="M18" s="90">
        <v>759.17408</v>
      </c>
      <c r="N18" s="82"/>
      <c r="O18" s="91">
        <v>1.3673380899572962E-2</v>
      </c>
      <c r="P18" s="91">
        <f>M18/'סכום נכסי הקרן'!$C$42</f>
        <v>3.7830724763405223E-3</v>
      </c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</row>
    <row r="19" spans="2:34" s="131" customFormat="1">
      <c r="B19" s="83" t="s">
        <v>786</v>
      </c>
      <c r="C19" s="82">
        <v>8793</v>
      </c>
      <c r="D19" s="82" t="s">
        <v>246</v>
      </c>
      <c r="E19" s="82"/>
      <c r="F19" s="109">
        <v>41122</v>
      </c>
      <c r="G19" s="90">
        <v>7.8999999999999986</v>
      </c>
      <c r="H19" s="93" t="s">
        <v>159</v>
      </c>
      <c r="I19" s="94">
        <v>4.8000000000000001E-2</v>
      </c>
      <c r="J19" s="94">
        <v>4.8499999999999995E-2</v>
      </c>
      <c r="K19" s="90">
        <v>2280000</v>
      </c>
      <c r="L19" s="110">
        <v>102.0645</v>
      </c>
      <c r="M19" s="90">
        <v>2327.07143</v>
      </c>
      <c r="N19" s="82"/>
      <c r="O19" s="91">
        <v>4.1912566407567471E-2</v>
      </c>
      <c r="P19" s="91">
        <f>M19/'סכום נכסי הקרן'!$C$42</f>
        <v>1.1596128093982581E-2</v>
      </c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</row>
    <row r="20" spans="2:34" s="131" customFormat="1">
      <c r="B20" s="83" t="s">
        <v>787</v>
      </c>
      <c r="C20" s="82" t="s">
        <v>788</v>
      </c>
      <c r="D20" s="82" t="s">
        <v>246</v>
      </c>
      <c r="E20" s="82"/>
      <c r="F20" s="109">
        <v>41154</v>
      </c>
      <c r="G20" s="90">
        <v>7.9799999999999995</v>
      </c>
      <c r="H20" s="93" t="s">
        <v>159</v>
      </c>
      <c r="I20" s="94">
        <v>4.8000000000000001E-2</v>
      </c>
      <c r="J20" s="94">
        <v>4.8600000000000004E-2</v>
      </c>
      <c r="K20" s="90">
        <v>1823000</v>
      </c>
      <c r="L20" s="110">
        <v>101.5553</v>
      </c>
      <c r="M20" s="90">
        <v>1851.35349</v>
      </c>
      <c r="N20" s="82"/>
      <c r="O20" s="91">
        <v>3.3344475417974945E-2</v>
      </c>
      <c r="P20" s="91">
        <f>M20/'סכום נכסי הקרן'!$C$42</f>
        <v>9.2255579010231334E-3</v>
      </c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</row>
    <row r="21" spans="2:34" s="131" customFormat="1">
      <c r="B21" s="83" t="s">
        <v>789</v>
      </c>
      <c r="C21" s="82" t="s">
        <v>790</v>
      </c>
      <c r="D21" s="82" t="s">
        <v>246</v>
      </c>
      <c r="E21" s="82"/>
      <c r="F21" s="109">
        <v>41184</v>
      </c>
      <c r="G21" s="90">
        <v>7.879999999999999</v>
      </c>
      <c r="H21" s="93" t="s">
        <v>159</v>
      </c>
      <c r="I21" s="94">
        <v>4.8000000000000001E-2</v>
      </c>
      <c r="J21" s="94">
        <v>4.8600000000000004E-2</v>
      </c>
      <c r="K21" s="90">
        <v>1919000</v>
      </c>
      <c r="L21" s="110">
        <v>102.5001</v>
      </c>
      <c r="M21" s="90">
        <v>1966.97713</v>
      </c>
      <c r="N21" s="82"/>
      <c r="O21" s="91">
        <v>3.5426957041577133E-2</v>
      </c>
      <c r="P21" s="91">
        <f>M21/'סכום נכסי הקרן'!$C$42</f>
        <v>9.801726953183482E-3</v>
      </c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</row>
    <row r="22" spans="2:34" s="131" customFormat="1">
      <c r="B22" s="83" t="s">
        <v>791</v>
      </c>
      <c r="C22" s="82" t="s">
        <v>792</v>
      </c>
      <c r="D22" s="82" t="s">
        <v>246</v>
      </c>
      <c r="E22" s="82"/>
      <c r="F22" s="109">
        <v>41214</v>
      </c>
      <c r="G22" s="90">
        <v>7.96</v>
      </c>
      <c r="H22" s="93" t="s">
        <v>159</v>
      </c>
      <c r="I22" s="94">
        <v>4.8000000000000001E-2</v>
      </c>
      <c r="J22" s="94">
        <v>4.8499999999999995E-2</v>
      </c>
      <c r="K22" s="90">
        <v>1336000</v>
      </c>
      <c r="L22" s="110">
        <v>102.11620000000001</v>
      </c>
      <c r="M22" s="90">
        <v>1364.2729399999998</v>
      </c>
      <c r="N22" s="82"/>
      <c r="O22" s="91">
        <v>2.4571734008095019E-2</v>
      </c>
      <c r="P22" s="91">
        <f>M22/'סכום נכסי הקרן'!$C$42</f>
        <v>6.7983662054560186E-3</v>
      </c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</row>
    <row r="23" spans="2:34" s="131" customFormat="1">
      <c r="B23" s="83" t="s">
        <v>793</v>
      </c>
      <c r="C23" s="82" t="s">
        <v>794</v>
      </c>
      <c r="D23" s="82" t="s">
        <v>246</v>
      </c>
      <c r="E23" s="82"/>
      <c r="F23" s="109">
        <v>41245</v>
      </c>
      <c r="G23" s="90">
        <v>8.0400000000000009</v>
      </c>
      <c r="H23" s="93" t="s">
        <v>159</v>
      </c>
      <c r="I23" s="94">
        <v>4.8000000000000001E-2</v>
      </c>
      <c r="J23" s="94">
        <v>4.8600000000000004E-2</v>
      </c>
      <c r="K23" s="90">
        <v>1910000</v>
      </c>
      <c r="L23" s="110">
        <v>101.8922</v>
      </c>
      <c r="M23" s="90">
        <v>1946.1417099999999</v>
      </c>
      <c r="N23" s="82"/>
      <c r="O23" s="91">
        <v>3.5051693131272689E-2</v>
      </c>
      <c r="P23" s="91">
        <f>M23/'סכום נכסי הקרן'!$C$42</f>
        <v>9.6979010902997088E-3</v>
      </c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</row>
    <row r="24" spans="2:34" s="131" customFormat="1">
      <c r="B24" s="83" t="s">
        <v>795</v>
      </c>
      <c r="C24" s="82" t="s">
        <v>796</v>
      </c>
      <c r="D24" s="82" t="s">
        <v>246</v>
      </c>
      <c r="E24" s="82"/>
      <c r="F24" s="109">
        <v>41275</v>
      </c>
      <c r="G24" s="90">
        <v>8.129999999999999</v>
      </c>
      <c r="H24" s="93" t="s">
        <v>159</v>
      </c>
      <c r="I24" s="94">
        <v>4.8000000000000001E-2</v>
      </c>
      <c r="J24" s="94">
        <v>4.8500000000000008E-2</v>
      </c>
      <c r="K24" s="90">
        <v>1307000</v>
      </c>
      <c r="L24" s="110">
        <v>101.9812</v>
      </c>
      <c r="M24" s="90">
        <v>1332.8945200000001</v>
      </c>
      <c r="N24" s="82"/>
      <c r="O24" s="91">
        <v>2.4006581561522061E-2</v>
      </c>
      <c r="P24" s="91">
        <f>M24/'סכום נכסי הקרן'!$C$42</f>
        <v>6.6420030732307293E-3</v>
      </c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</row>
    <row r="25" spans="2:34" s="131" customFormat="1">
      <c r="B25" s="83" t="s">
        <v>797</v>
      </c>
      <c r="C25" s="82" t="s">
        <v>798</v>
      </c>
      <c r="D25" s="82" t="s">
        <v>246</v>
      </c>
      <c r="E25" s="82"/>
      <c r="F25" s="109">
        <v>41334</v>
      </c>
      <c r="G25" s="90">
        <v>8.2900000000000009</v>
      </c>
      <c r="H25" s="93" t="s">
        <v>159</v>
      </c>
      <c r="I25" s="94">
        <v>4.8000000000000001E-2</v>
      </c>
      <c r="J25" s="94">
        <v>4.8600000000000004E-2</v>
      </c>
      <c r="K25" s="90">
        <v>1280000</v>
      </c>
      <c r="L25" s="110">
        <v>101.16330000000001</v>
      </c>
      <c r="M25" s="90">
        <v>1294.8907199999999</v>
      </c>
      <c r="N25" s="82"/>
      <c r="O25" s="91">
        <v>2.3322100298632797E-2</v>
      </c>
      <c r="P25" s="91">
        <f>M25/'סכום נכסי הקרן'!$C$42</f>
        <v>6.4526247296282308E-3</v>
      </c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</row>
    <row r="26" spans="2:34" s="131" customFormat="1">
      <c r="B26" s="83" t="s">
        <v>799</v>
      </c>
      <c r="C26" s="82">
        <v>2704</v>
      </c>
      <c r="D26" s="82" t="s">
        <v>246</v>
      </c>
      <c r="E26" s="82"/>
      <c r="F26" s="109">
        <v>41395</v>
      </c>
      <c r="G26" s="90">
        <v>8.26</v>
      </c>
      <c r="H26" s="93" t="s">
        <v>159</v>
      </c>
      <c r="I26" s="94">
        <v>4.8000000000000001E-2</v>
      </c>
      <c r="J26" s="94">
        <v>4.8600000000000004E-2</v>
      </c>
      <c r="K26" s="90">
        <v>961000</v>
      </c>
      <c r="L26" s="110">
        <v>102.57040000000001</v>
      </c>
      <c r="M26" s="90">
        <v>985.70133999999996</v>
      </c>
      <c r="N26" s="82"/>
      <c r="O26" s="91">
        <v>1.7753332509770979E-2</v>
      </c>
      <c r="P26" s="91">
        <f>M26/'סכום נכסי הקרן'!$C$42</f>
        <v>4.9118900493098638E-3</v>
      </c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</row>
    <row r="27" spans="2:34" s="131" customFormat="1">
      <c r="B27" s="83" t="s">
        <v>800</v>
      </c>
      <c r="C27" s="82" t="s">
        <v>801</v>
      </c>
      <c r="D27" s="82" t="s">
        <v>246</v>
      </c>
      <c r="E27" s="82"/>
      <c r="F27" s="109">
        <v>41427</v>
      </c>
      <c r="G27" s="90">
        <v>8.35</v>
      </c>
      <c r="H27" s="93" t="s">
        <v>159</v>
      </c>
      <c r="I27" s="94">
        <v>4.8000000000000001E-2</v>
      </c>
      <c r="J27" s="94">
        <v>4.8599999999999997E-2</v>
      </c>
      <c r="K27" s="90">
        <v>856000</v>
      </c>
      <c r="L27" s="110">
        <v>101.7505</v>
      </c>
      <c r="M27" s="90">
        <v>870.98430000000008</v>
      </c>
      <c r="N27" s="82"/>
      <c r="O27" s="91">
        <v>1.5687179535223236E-2</v>
      </c>
      <c r="P27" s="91">
        <f>M27/'סכום נכסי הקרן'!$C$42</f>
        <v>4.3402387139649399E-3</v>
      </c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</row>
    <row r="28" spans="2:34" s="131" customFormat="1">
      <c r="B28" s="83" t="s">
        <v>802</v>
      </c>
      <c r="C28" s="82">
        <v>8806</v>
      </c>
      <c r="D28" s="82" t="s">
        <v>246</v>
      </c>
      <c r="E28" s="82"/>
      <c r="F28" s="109">
        <v>41518</v>
      </c>
      <c r="G28" s="90">
        <v>8.6</v>
      </c>
      <c r="H28" s="93" t="s">
        <v>159</v>
      </c>
      <c r="I28" s="94">
        <v>4.8000000000000001E-2</v>
      </c>
      <c r="J28" s="94">
        <v>4.8499999999999995E-2</v>
      </c>
      <c r="K28" s="90">
        <v>206000</v>
      </c>
      <c r="L28" s="110">
        <v>100.38290000000001</v>
      </c>
      <c r="M28" s="90">
        <v>206.78855999999999</v>
      </c>
      <c r="N28" s="82"/>
      <c r="O28" s="91">
        <v>3.7244405743597007E-3</v>
      </c>
      <c r="P28" s="91">
        <f>M28/'סכום נכסי הקרן'!$C$42</f>
        <v>1.0304568219163786E-3</v>
      </c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</row>
    <row r="29" spans="2:34" s="131" customFormat="1">
      <c r="B29" s="83" t="s">
        <v>803</v>
      </c>
      <c r="C29" s="82" t="s">
        <v>804</v>
      </c>
      <c r="D29" s="82" t="s">
        <v>246</v>
      </c>
      <c r="E29" s="82"/>
      <c r="F29" s="109">
        <v>41548</v>
      </c>
      <c r="G29" s="90">
        <v>8.48</v>
      </c>
      <c r="H29" s="93" t="s">
        <v>159</v>
      </c>
      <c r="I29" s="94">
        <v>4.8000000000000001E-2</v>
      </c>
      <c r="J29" s="94">
        <v>4.8500000000000008E-2</v>
      </c>
      <c r="K29" s="90">
        <v>840000</v>
      </c>
      <c r="L29" s="110">
        <v>102.38849999999999</v>
      </c>
      <c r="M29" s="90">
        <v>860.06326000000001</v>
      </c>
      <c r="N29" s="82"/>
      <c r="O29" s="91">
        <v>1.5490482172031552E-2</v>
      </c>
      <c r="P29" s="91">
        <f>M29/'סכום נכסי הקרן'!$C$42</f>
        <v>4.285817617505727E-3</v>
      </c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</row>
    <row r="30" spans="2:34" s="131" customFormat="1">
      <c r="B30" s="83" t="s">
        <v>805</v>
      </c>
      <c r="C30" s="82" t="s">
        <v>806</v>
      </c>
      <c r="D30" s="82" t="s">
        <v>246</v>
      </c>
      <c r="E30" s="82"/>
      <c r="F30" s="109">
        <v>41579</v>
      </c>
      <c r="G30" s="90">
        <v>8.56</v>
      </c>
      <c r="H30" s="93" t="s">
        <v>159</v>
      </c>
      <c r="I30" s="94">
        <v>4.8000000000000001E-2</v>
      </c>
      <c r="J30" s="94">
        <v>4.8499999999999995E-2</v>
      </c>
      <c r="K30" s="90">
        <v>315000</v>
      </c>
      <c r="L30" s="110">
        <v>101.9845</v>
      </c>
      <c r="M30" s="90">
        <v>321.25122999999996</v>
      </c>
      <c r="N30" s="82"/>
      <c r="O30" s="91">
        <v>5.7860121255013343E-3</v>
      </c>
      <c r="P30" s="91">
        <f>M30/'סכום נכסי הקרן'!$C$42</f>
        <v>1.6008405953527002E-3</v>
      </c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</row>
    <row r="31" spans="2:34" s="131" customFormat="1">
      <c r="B31" s="83" t="s">
        <v>807</v>
      </c>
      <c r="C31" s="82" t="s">
        <v>808</v>
      </c>
      <c r="D31" s="82" t="s">
        <v>246</v>
      </c>
      <c r="E31" s="82"/>
      <c r="F31" s="109">
        <v>41609</v>
      </c>
      <c r="G31" s="90">
        <v>8.6399999999999988</v>
      </c>
      <c r="H31" s="93" t="s">
        <v>159</v>
      </c>
      <c r="I31" s="94">
        <v>4.8000000000000001E-2</v>
      </c>
      <c r="J31" s="94">
        <v>4.8499999999999995E-2</v>
      </c>
      <c r="K31" s="90">
        <v>653000</v>
      </c>
      <c r="L31" s="110">
        <v>101.5819</v>
      </c>
      <c r="M31" s="90">
        <v>663.33001000000002</v>
      </c>
      <c r="N31" s="82"/>
      <c r="O31" s="91">
        <v>1.1947146415809589E-2</v>
      </c>
      <c r="P31" s="91">
        <f>M31/'סכום נכסי הקרן'!$C$42</f>
        <v>3.3054678362592193E-3</v>
      </c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</row>
    <row r="32" spans="2:34" s="131" customFormat="1">
      <c r="B32" s="83" t="s">
        <v>809</v>
      </c>
      <c r="C32" s="82" t="s">
        <v>810</v>
      </c>
      <c r="D32" s="82" t="s">
        <v>246</v>
      </c>
      <c r="E32" s="82"/>
      <c r="F32" s="109">
        <v>41672</v>
      </c>
      <c r="G32" s="90">
        <v>8.8099999999999987</v>
      </c>
      <c r="H32" s="93" t="s">
        <v>159</v>
      </c>
      <c r="I32" s="94">
        <v>4.8000000000000001E-2</v>
      </c>
      <c r="J32" s="94">
        <v>4.8499999999999995E-2</v>
      </c>
      <c r="K32" s="90">
        <v>454000</v>
      </c>
      <c r="L32" s="110">
        <v>100.7723</v>
      </c>
      <c r="M32" s="90">
        <v>457.49990000000003</v>
      </c>
      <c r="N32" s="82"/>
      <c r="O32" s="91">
        <v>8.2399683537885543E-3</v>
      </c>
      <c r="P32" s="91">
        <f>M32/'סכום נכסי הקרן'!$C$42</f>
        <v>2.2797871070868768E-3</v>
      </c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</row>
    <row r="33" spans="2:34" s="131" customFormat="1">
      <c r="B33" s="83" t="s">
        <v>811</v>
      </c>
      <c r="C33" s="82" t="s">
        <v>812</v>
      </c>
      <c r="D33" s="82" t="s">
        <v>246</v>
      </c>
      <c r="E33" s="82"/>
      <c r="F33" s="109">
        <v>41700</v>
      </c>
      <c r="G33" s="90">
        <v>8.8899999999999988</v>
      </c>
      <c r="H33" s="93" t="s">
        <v>159</v>
      </c>
      <c r="I33" s="94">
        <v>4.8000000000000001E-2</v>
      </c>
      <c r="J33" s="94">
        <v>4.8600000000000004E-2</v>
      </c>
      <c r="K33" s="90">
        <v>405000</v>
      </c>
      <c r="L33" s="110">
        <v>100.3736</v>
      </c>
      <c r="M33" s="90">
        <v>406.51301000000001</v>
      </c>
      <c r="N33" s="82"/>
      <c r="O33" s="91">
        <v>7.3216504261603777E-3</v>
      </c>
      <c r="P33" s="91">
        <f>M33/'סכום נכסי הקרן'!$C$42</f>
        <v>2.0257121784312492E-3</v>
      </c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</row>
    <row r="34" spans="2:34" s="131" customFormat="1">
      <c r="B34" s="83" t="s">
        <v>813</v>
      </c>
      <c r="C34" s="82" t="s">
        <v>814</v>
      </c>
      <c r="D34" s="82" t="s">
        <v>246</v>
      </c>
      <c r="E34" s="82"/>
      <c r="F34" s="109">
        <v>41730</v>
      </c>
      <c r="G34" s="90">
        <v>8.7700000000000014</v>
      </c>
      <c r="H34" s="93" t="s">
        <v>159</v>
      </c>
      <c r="I34" s="94">
        <v>4.8000000000000001E-2</v>
      </c>
      <c r="J34" s="94">
        <v>4.8500000000000008E-2</v>
      </c>
      <c r="K34" s="90">
        <v>787000</v>
      </c>
      <c r="L34" s="110">
        <v>102.3884</v>
      </c>
      <c r="M34" s="90">
        <v>805.79670999999996</v>
      </c>
      <c r="N34" s="82"/>
      <c r="O34" s="91">
        <v>1.4513094735074112E-2</v>
      </c>
      <c r="P34" s="91">
        <f>M34/'סכום נכסי הקרן'!$C$42</f>
        <v>4.0153996763518923E-3</v>
      </c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</row>
    <row r="35" spans="2:34" s="131" customFormat="1">
      <c r="B35" s="83" t="s">
        <v>815</v>
      </c>
      <c r="C35" s="82" t="s">
        <v>816</v>
      </c>
      <c r="D35" s="82" t="s">
        <v>246</v>
      </c>
      <c r="E35" s="82"/>
      <c r="F35" s="109">
        <v>41760</v>
      </c>
      <c r="G35" s="90">
        <v>8.85</v>
      </c>
      <c r="H35" s="93" t="s">
        <v>159</v>
      </c>
      <c r="I35" s="94">
        <v>4.8000000000000001E-2</v>
      </c>
      <c r="J35" s="94">
        <v>4.8499999999999995E-2</v>
      </c>
      <c r="K35" s="90">
        <v>434000</v>
      </c>
      <c r="L35" s="110">
        <v>101.9845</v>
      </c>
      <c r="M35" s="90">
        <v>442.61260999999996</v>
      </c>
      <c r="N35" s="82"/>
      <c r="O35" s="91">
        <v>7.9718354023416288E-3</v>
      </c>
      <c r="P35" s="91">
        <f>M35/'סכום נכסי הקרן'!$C$42</f>
        <v>2.2056016224529709E-3</v>
      </c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</row>
    <row r="36" spans="2:34" s="131" customFormat="1">
      <c r="B36" s="83" t="s">
        <v>817</v>
      </c>
      <c r="C36" s="82" t="s">
        <v>818</v>
      </c>
      <c r="D36" s="82" t="s">
        <v>246</v>
      </c>
      <c r="E36" s="82"/>
      <c r="F36" s="109">
        <v>41791</v>
      </c>
      <c r="G36" s="90">
        <v>8.93</v>
      </c>
      <c r="H36" s="93" t="s">
        <v>159</v>
      </c>
      <c r="I36" s="94">
        <v>4.8000000000000001E-2</v>
      </c>
      <c r="J36" s="94">
        <v>4.8499999999999988E-2</v>
      </c>
      <c r="K36" s="90">
        <v>746000</v>
      </c>
      <c r="L36" s="110">
        <v>101.58159999999999</v>
      </c>
      <c r="M36" s="90">
        <v>757.80062999999996</v>
      </c>
      <c r="N36" s="82"/>
      <c r="O36" s="91">
        <v>1.3648643878787796E-2</v>
      </c>
      <c r="P36" s="91">
        <f>M36/'סכום נכסי הקרן'!$C$42</f>
        <v>3.7762283795391271E-3</v>
      </c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</row>
    <row r="37" spans="2:34" s="131" customFormat="1">
      <c r="B37" s="83" t="s">
        <v>819</v>
      </c>
      <c r="C37" s="82" t="s">
        <v>820</v>
      </c>
      <c r="D37" s="82" t="s">
        <v>246</v>
      </c>
      <c r="E37" s="82"/>
      <c r="F37" s="109">
        <v>41821</v>
      </c>
      <c r="G37" s="90">
        <v>9.0200000000000014</v>
      </c>
      <c r="H37" s="93" t="s">
        <v>159</v>
      </c>
      <c r="I37" s="94">
        <v>4.8000000000000001E-2</v>
      </c>
      <c r="J37" s="94">
        <v>4.8499999999999995E-2</v>
      </c>
      <c r="K37" s="90">
        <v>747000</v>
      </c>
      <c r="L37" s="110">
        <v>101.1811</v>
      </c>
      <c r="M37" s="90">
        <v>755.8229</v>
      </c>
      <c r="N37" s="82"/>
      <c r="O37" s="91">
        <v>1.3613023253269982E-2</v>
      </c>
      <c r="P37" s="91">
        <f>M37/'סכום נכסי הקרן'!$C$42</f>
        <v>3.7663730695045262E-3</v>
      </c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</row>
    <row r="38" spans="2:34" s="131" customFormat="1">
      <c r="B38" s="83" t="s">
        <v>821</v>
      </c>
      <c r="C38" s="82" t="s">
        <v>822</v>
      </c>
      <c r="D38" s="82" t="s">
        <v>246</v>
      </c>
      <c r="E38" s="82"/>
      <c r="F38" s="109">
        <v>41852</v>
      </c>
      <c r="G38" s="90">
        <v>9.1</v>
      </c>
      <c r="H38" s="93" t="s">
        <v>159</v>
      </c>
      <c r="I38" s="94">
        <v>4.8000000000000001E-2</v>
      </c>
      <c r="J38" s="94">
        <v>4.8500000000000008E-2</v>
      </c>
      <c r="K38" s="90">
        <v>610000</v>
      </c>
      <c r="L38" s="110">
        <v>100.782</v>
      </c>
      <c r="M38" s="90">
        <v>614.76981999999998</v>
      </c>
      <c r="N38" s="82"/>
      <c r="O38" s="91">
        <v>1.1072535451186515E-2</v>
      </c>
      <c r="P38" s="91">
        <f>M38/'סכום נכסי הקרן'!$C$42</f>
        <v>3.0634854990397157E-3</v>
      </c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</row>
    <row r="39" spans="2:34" s="131" customFormat="1">
      <c r="B39" s="83" t="s">
        <v>823</v>
      </c>
      <c r="C39" s="82" t="s">
        <v>824</v>
      </c>
      <c r="D39" s="82" t="s">
        <v>246</v>
      </c>
      <c r="E39" s="82"/>
      <c r="F39" s="109">
        <v>41883</v>
      </c>
      <c r="G39" s="90">
        <v>9.19</v>
      </c>
      <c r="H39" s="93" t="s">
        <v>159</v>
      </c>
      <c r="I39" s="94">
        <v>4.8000000000000001E-2</v>
      </c>
      <c r="J39" s="94">
        <v>4.8499999999999995E-2</v>
      </c>
      <c r="K39" s="90">
        <v>1011000</v>
      </c>
      <c r="L39" s="110">
        <v>100.3845</v>
      </c>
      <c r="M39" s="90">
        <v>1014.88561</v>
      </c>
      <c r="N39" s="82"/>
      <c r="O39" s="91">
        <v>1.8278966419698436E-2</v>
      </c>
      <c r="P39" s="91">
        <f>M39/'סכום נכסי הקרן'!$C$42</f>
        <v>5.0573194198424969E-3</v>
      </c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</row>
    <row r="40" spans="2:34" s="131" customFormat="1">
      <c r="B40" s="83" t="s">
        <v>825</v>
      </c>
      <c r="C40" s="82" t="s">
        <v>826</v>
      </c>
      <c r="D40" s="82" t="s">
        <v>246</v>
      </c>
      <c r="E40" s="82"/>
      <c r="F40" s="109">
        <v>41913</v>
      </c>
      <c r="G40" s="90">
        <v>9.0500000000000007</v>
      </c>
      <c r="H40" s="93" t="s">
        <v>159</v>
      </c>
      <c r="I40" s="94">
        <v>4.8000000000000001E-2</v>
      </c>
      <c r="J40" s="94">
        <v>4.8500000000000008E-2</v>
      </c>
      <c r="K40" s="90">
        <v>783000</v>
      </c>
      <c r="L40" s="110">
        <v>102.38849999999999</v>
      </c>
      <c r="M40" s="90">
        <v>801.70044999999993</v>
      </c>
      <c r="N40" s="82"/>
      <c r="O40" s="91">
        <v>1.4439317554425788E-2</v>
      </c>
      <c r="P40" s="91">
        <f>M40/'סכום נכסי הקרן'!$C$42</f>
        <v>3.9949874298458804E-3</v>
      </c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</row>
    <row r="41" spans="2:34" s="131" customFormat="1">
      <c r="B41" s="83" t="s">
        <v>827</v>
      </c>
      <c r="C41" s="82" t="s">
        <v>828</v>
      </c>
      <c r="D41" s="82" t="s">
        <v>246</v>
      </c>
      <c r="E41" s="82"/>
      <c r="F41" s="109">
        <v>41945</v>
      </c>
      <c r="G41" s="90">
        <v>9.1400000000000023</v>
      </c>
      <c r="H41" s="93" t="s">
        <v>159</v>
      </c>
      <c r="I41" s="94">
        <v>4.8000000000000001E-2</v>
      </c>
      <c r="J41" s="94">
        <v>4.8500000000000008E-2</v>
      </c>
      <c r="K41" s="90">
        <v>1216000</v>
      </c>
      <c r="L41" s="110">
        <v>101.971</v>
      </c>
      <c r="M41" s="90">
        <v>1239.9667099999999</v>
      </c>
      <c r="N41" s="82"/>
      <c r="O41" s="91">
        <v>2.2332871439209735E-2</v>
      </c>
      <c r="P41" s="91">
        <f>M41/'סכום נכסי הקרן'!$C$42</f>
        <v>6.17893057173331E-3</v>
      </c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</row>
    <row r="42" spans="2:34" s="131" customFormat="1">
      <c r="B42" s="83" t="s">
        <v>829</v>
      </c>
      <c r="C42" s="82" t="s">
        <v>830</v>
      </c>
      <c r="D42" s="82" t="s">
        <v>246</v>
      </c>
      <c r="E42" s="82"/>
      <c r="F42" s="109">
        <v>41974</v>
      </c>
      <c r="G42" s="90">
        <v>9.2199999999999989</v>
      </c>
      <c r="H42" s="93" t="s">
        <v>159</v>
      </c>
      <c r="I42" s="94">
        <v>4.8000000000000001E-2</v>
      </c>
      <c r="J42" s="94">
        <v>4.8499999999999995E-2</v>
      </c>
      <c r="K42" s="90">
        <v>711000</v>
      </c>
      <c r="L42" s="110">
        <v>101.5819</v>
      </c>
      <c r="M42" s="90">
        <v>722.24630000000002</v>
      </c>
      <c r="N42" s="82"/>
      <c r="O42" s="91">
        <v>1.3008279686270696E-2</v>
      </c>
      <c r="P42" s="91">
        <f>M42/'סכום נכסי הקרן'!$C$42</f>
        <v>3.5990560935230819E-3</v>
      </c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</row>
    <row r="43" spans="2:34" s="131" customFormat="1">
      <c r="B43" s="83" t="s">
        <v>831</v>
      </c>
      <c r="C43" s="82" t="s">
        <v>832</v>
      </c>
      <c r="D43" s="82" t="s">
        <v>246</v>
      </c>
      <c r="E43" s="82"/>
      <c r="F43" s="109">
        <v>42005</v>
      </c>
      <c r="G43" s="90">
        <v>9.3000000000000007</v>
      </c>
      <c r="H43" s="93" t="s">
        <v>159</v>
      </c>
      <c r="I43" s="94">
        <v>4.8000000000000001E-2</v>
      </c>
      <c r="J43" s="94">
        <v>4.8499999999999995E-2</v>
      </c>
      <c r="K43" s="90">
        <v>924000</v>
      </c>
      <c r="L43" s="110">
        <v>101.181</v>
      </c>
      <c r="M43" s="90">
        <v>934.91269999999997</v>
      </c>
      <c r="N43" s="82"/>
      <c r="O43" s="91">
        <v>1.6838585235876582E-2</v>
      </c>
      <c r="P43" s="91">
        <f>M43/'סכום נכסי הקרן'!$C$42</f>
        <v>4.6588030286165774E-3</v>
      </c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</row>
    <row r="44" spans="2:34" s="131" customFormat="1">
      <c r="B44" s="83" t="s">
        <v>833</v>
      </c>
      <c r="C44" s="82" t="s">
        <v>834</v>
      </c>
      <c r="D44" s="82" t="s">
        <v>246</v>
      </c>
      <c r="E44" s="82"/>
      <c r="F44" s="109">
        <v>42036</v>
      </c>
      <c r="G44" s="90">
        <v>9.389999999999997</v>
      </c>
      <c r="H44" s="93" t="s">
        <v>159</v>
      </c>
      <c r="I44" s="94">
        <v>4.8000000000000001E-2</v>
      </c>
      <c r="J44" s="94">
        <v>4.8499999999999995E-2</v>
      </c>
      <c r="K44" s="90">
        <v>1140000</v>
      </c>
      <c r="L44" s="110">
        <v>100.78189999999999</v>
      </c>
      <c r="M44" s="90">
        <v>1148.9131</v>
      </c>
      <c r="N44" s="82"/>
      <c r="O44" s="91">
        <v>2.0692917277693623E-2</v>
      </c>
      <c r="P44" s="91">
        <f>M44/'סכום נכסי הקרן'!$C$42</f>
        <v>5.7251974755474604E-3</v>
      </c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</row>
    <row r="45" spans="2:34" s="131" customFormat="1">
      <c r="B45" s="83" t="s">
        <v>835</v>
      </c>
      <c r="C45" s="82" t="s">
        <v>836</v>
      </c>
      <c r="D45" s="82" t="s">
        <v>246</v>
      </c>
      <c r="E45" s="82"/>
      <c r="F45" s="109">
        <v>42064</v>
      </c>
      <c r="G45" s="90">
        <v>9.4700000000000006</v>
      </c>
      <c r="H45" s="93" t="s">
        <v>159</v>
      </c>
      <c r="I45" s="94">
        <v>4.8000000000000001E-2</v>
      </c>
      <c r="J45" s="94">
        <v>4.8500000000000008E-2</v>
      </c>
      <c r="K45" s="90">
        <v>1970000</v>
      </c>
      <c r="L45" s="110">
        <v>100.3809</v>
      </c>
      <c r="M45" s="90">
        <v>1977.50416</v>
      </c>
      <c r="N45" s="82"/>
      <c r="O45" s="91">
        <v>3.5616557944351937E-2</v>
      </c>
      <c r="P45" s="91">
        <f>M45/'סכום נכסי הקרן'!$C$42</f>
        <v>9.8541846417423574E-3</v>
      </c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</row>
    <row r="46" spans="2:34" s="131" customFormat="1">
      <c r="B46" s="83" t="s">
        <v>837</v>
      </c>
      <c r="C46" s="82" t="s">
        <v>838</v>
      </c>
      <c r="D46" s="82" t="s">
        <v>246</v>
      </c>
      <c r="E46" s="82"/>
      <c r="F46" s="109">
        <v>42095</v>
      </c>
      <c r="G46" s="90">
        <v>9.32</v>
      </c>
      <c r="H46" s="93" t="s">
        <v>159</v>
      </c>
      <c r="I46" s="94">
        <v>4.8000000000000001E-2</v>
      </c>
      <c r="J46" s="94">
        <v>4.8499999999999995E-2</v>
      </c>
      <c r="K46" s="90">
        <v>402000</v>
      </c>
      <c r="L46" s="110">
        <v>103.0097</v>
      </c>
      <c r="M46" s="90">
        <v>414.09899999999999</v>
      </c>
      <c r="N46" s="82"/>
      <c r="O46" s="91">
        <v>7.458280658280989E-3</v>
      </c>
      <c r="P46" s="91">
        <f>M46/'סכום נכסי הקרן'!$C$42</f>
        <v>2.0635142461398761E-3</v>
      </c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</row>
    <row r="47" spans="2:34" s="131" customFormat="1">
      <c r="B47" s="83" t="s">
        <v>839</v>
      </c>
      <c r="C47" s="82" t="s">
        <v>840</v>
      </c>
      <c r="D47" s="82" t="s">
        <v>246</v>
      </c>
      <c r="E47" s="82"/>
      <c r="F47" s="109">
        <v>42156</v>
      </c>
      <c r="G47" s="90">
        <v>9.49</v>
      </c>
      <c r="H47" s="93" t="s">
        <v>159</v>
      </c>
      <c r="I47" s="94">
        <v>4.8000000000000001E-2</v>
      </c>
      <c r="J47" s="94">
        <v>4.8499999999999995E-2</v>
      </c>
      <c r="K47" s="90">
        <v>365000</v>
      </c>
      <c r="L47" s="110">
        <v>101.5825</v>
      </c>
      <c r="M47" s="90">
        <v>370.77427</v>
      </c>
      <c r="N47" s="82"/>
      <c r="O47" s="91">
        <v>6.6779648502634714E-3</v>
      </c>
      <c r="P47" s="91">
        <f>M47/'סכום נכסי הקרן'!$C$42</f>
        <v>1.8476209511423907E-3</v>
      </c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</row>
    <row r="48" spans="2:34" s="131" customFormat="1">
      <c r="B48" s="83" t="s">
        <v>841</v>
      </c>
      <c r="C48" s="82" t="s">
        <v>842</v>
      </c>
      <c r="D48" s="82" t="s">
        <v>246</v>
      </c>
      <c r="E48" s="82"/>
      <c r="F48" s="109">
        <v>42218</v>
      </c>
      <c r="G48" s="90">
        <v>9.66</v>
      </c>
      <c r="H48" s="93" t="s">
        <v>159</v>
      </c>
      <c r="I48" s="94">
        <v>4.8000000000000001E-2</v>
      </c>
      <c r="J48" s="94">
        <v>4.8500000000000008E-2</v>
      </c>
      <c r="K48" s="90">
        <v>461000</v>
      </c>
      <c r="L48" s="110">
        <v>100.76860000000001</v>
      </c>
      <c r="M48" s="90">
        <v>464.54321999999996</v>
      </c>
      <c r="N48" s="82"/>
      <c r="O48" s="91">
        <v>8.3668246304907032E-3</v>
      </c>
      <c r="P48" s="91">
        <f>M48/'סכום נכסי הקרן'!$C$42</f>
        <v>2.3148849729598248E-3</v>
      </c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</row>
    <row r="49" spans="2:34" s="131" customFormat="1">
      <c r="B49" s="83" t="s">
        <v>843</v>
      </c>
      <c r="C49" s="82" t="s">
        <v>844</v>
      </c>
      <c r="D49" s="82" t="s">
        <v>246</v>
      </c>
      <c r="E49" s="82"/>
      <c r="F49" s="109">
        <v>42309</v>
      </c>
      <c r="G49" s="90">
        <v>9.6799999999999979</v>
      </c>
      <c r="H49" s="93" t="s">
        <v>159</v>
      </c>
      <c r="I49" s="94">
        <v>4.8000000000000001E-2</v>
      </c>
      <c r="J49" s="94">
        <v>4.8499999999999995E-2</v>
      </c>
      <c r="K49" s="90">
        <v>1143000</v>
      </c>
      <c r="L49" s="110">
        <v>101.9841</v>
      </c>
      <c r="M49" s="90">
        <v>1165.6778200000001</v>
      </c>
      <c r="N49" s="82"/>
      <c r="O49" s="91">
        <v>2.0994864365026598E-2</v>
      </c>
      <c r="P49" s="91">
        <f>M49/'סכום נכסי הקרן'!$C$42</f>
        <v>5.8087384610425868E-3</v>
      </c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</row>
    <row r="50" spans="2:34" s="131" customFormat="1">
      <c r="B50" s="83" t="s">
        <v>845</v>
      </c>
      <c r="C50" s="82" t="s">
        <v>846</v>
      </c>
      <c r="D50" s="82" t="s">
        <v>246</v>
      </c>
      <c r="E50" s="82"/>
      <c r="F50" s="109">
        <v>42339</v>
      </c>
      <c r="G50" s="90">
        <v>9.7600000000000016</v>
      </c>
      <c r="H50" s="93" t="s">
        <v>159</v>
      </c>
      <c r="I50" s="94">
        <v>4.8000000000000001E-2</v>
      </c>
      <c r="J50" s="94">
        <v>4.8500000000000008E-2</v>
      </c>
      <c r="K50" s="90">
        <v>745000</v>
      </c>
      <c r="L50" s="110">
        <v>101.58159999999999</v>
      </c>
      <c r="M50" s="90">
        <v>756.78323999999998</v>
      </c>
      <c r="N50" s="82"/>
      <c r="O50" s="91">
        <v>1.3630319806141091E-2</v>
      </c>
      <c r="P50" s="91">
        <f>M50/'סכום נכסי הקרן'!$C$42</f>
        <v>3.7711585803875225E-3</v>
      </c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</row>
    <row r="51" spans="2:34" s="131" customFormat="1">
      <c r="B51" s="83" t="s">
        <v>847</v>
      </c>
      <c r="C51" s="82" t="s">
        <v>848</v>
      </c>
      <c r="D51" s="82" t="s">
        <v>246</v>
      </c>
      <c r="E51" s="82"/>
      <c r="F51" s="109">
        <v>42370</v>
      </c>
      <c r="G51" s="90">
        <v>9.8500000000000014</v>
      </c>
      <c r="H51" s="93" t="s">
        <v>159</v>
      </c>
      <c r="I51" s="94">
        <v>4.8000000000000001E-2</v>
      </c>
      <c r="J51" s="94">
        <v>4.8500000000000008E-2</v>
      </c>
      <c r="K51" s="90">
        <v>199000</v>
      </c>
      <c r="L51" s="110">
        <v>101.1808</v>
      </c>
      <c r="M51" s="90">
        <v>201.34979999999999</v>
      </c>
      <c r="N51" s="82"/>
      <c r="O51" s="91">
        <v>3.6264838091585477E-3</v>
      </c>
      <c r="P51" s="91">
        <f>M51/'סכום נכסי הקרן'!$C$42</f>
        <v>1.0033547068633703E-3</v>
      </c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</row>
    <row r="52" spans="2:34" s="131" customFormat="1">
      <c r="B52" s="83" t="s">
        <v>849</v>
      </c>
      <c r="C52" s="82" t="s">
        <v>850</v>
      </c>
      <c r="D52" s="82" t="s">
        <v>246</v>
      </c>
      <c r="E52" s="82"/>
      <c r="F52" s="109">
        <v>42461</v>
      </c>
      <c r="G52" s="90">
        <v>9.86</v>
      </c>
      <c r="H52" s="93" t="s">
        <v>159</v>
      </c>
      <c r="I52" s="94">
        <v>4.8000000000000001E-2</v>
      </c>
      <c r="J52" s="94">
        <v>4.8499999999999995E-2</v>
      </c>
      <c r="K52" s="90">
        <v>508000</v>
      </c>
      <c r="L52" s="110">
        <v>103.2188</v>
      </c>
      <c r="M52" s="90">
        <v>524.35143000000005</v>
      </c>
      <c r="N52" s="82"/>
      <c r="O52" s="91">
        <v>9.4440221505267541E-3</v>
      </c>
      <c r="P52" s="91">
        <f>M52/'סכום נכסי הקרן'!$C$42</f>
        <v>2.6129177945100474E-3</v>
      </c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</row>
    <row r="53" spans="2:34" s="131" customFormat="1">
      <c r="B53" s="83" t="s">
        <v>851</v>
      </c>
      <c r="C53" s="82" t="s">
        <v>852</v>
      </c>
      <c r="D53" s="82" t="s">
        <v>246</v>
      </c>
      <c r="E53" s="82"/>
      <c r="F53" s="109">
        <v>42491</v>
      </c>
      <c r="G53" s="90">
        <v>9.94</v>
      </c>
      <c r="H53" s="93" t="s">
        <v>159</v>
      </c>
      <c r="I53" s="94">
        <v>4.8000000000000001E-2</v>
      </c>
      <c r="J53" s="94">
        <v>4.8599999999999997E-2</v>
      </c>
      <c r="K53" s="90">
        <v>622000</v>
      </c>
      <c r="L53" s="110">
        <v>103.0211</v>
      </c>
      <c r="M53" s="90">
        <v>640.79115000000002</v>
      </c>
      <c r="N53" s="82"/>
      <c r="O53" s="91">
        <v>1.1541202079798869E-2</v>
      </c>
      <c r="P53" s="91">
        <f>M53/'סכום נכסי הקרן'!$C$42</f>
        <v>3.1931534894442011E-3</v>
      </c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</row>
    <row r="54" spans="2:34" s="131" customFormat="1">
      <c r="B54" s="83" t="s">
        <v>853</v>
      </c>
      <c r="C54" s="82" t="s">
        <v>854</v>
      </c>
      <c r="D54" s="82" t="s">
        <v>246</v>
      </c>
      <c r="E54" s="82"/>
      <c r="F54" s="109">
        <v>42522</v>
      </c>
      <c r="G54" s="90">
        <v>10.030000000000001</v>
      </c>
      <c r="H54" s="93" t="s">
        <v>159</v>
      </c>
      <c r="I54" s="94">
        <v>4.8000000000000001E-2</v>
      </c>
      <c r="J54" s="94">
        <v>4.8500000000000008E-2</v>
      </c>
      <c r="K54" s="90">
        <v>1499000</v>
      </c>
      <c r="L54" s="110">
        <v>102.1979</v>
      </c>
      <c r="M54" s="90">
        <v>1531.94596</v>
      </c>
      <c r="N54" s="82"/>
      <c r="O54" s="91">
        <v>2.7591669921926163E-2</v>
      </c>
      <c r="P54" s="91">
        <f>M54/'סכום נכסי הקרן'!$C$42</f>
        <v>7.6339047251416416E-3</v>
      </c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</row>
    <row r="55" spans="2:34" s="131" customFormat="1">
      <c r="B55" s="83" t="s">
        <v>855</v>
      </c>
      <c r="C55" s="82" t="s">
        <v>856</v>
      </c>
      <c r="D55" s="82" t="s">
        <v>246</v>
      </c>
      <c r="E55" s="82"/>
      <c r="F55" s="109">
        <v>42552</v>
      </c>
      <c r="G55" s="90">
        <v>10.110000000000001</v>
      </c>
      <c r="H55" s="93" t="s">
        <v>159</v>
      </c>
      <c r="I55" s="94">
        <v>4.8000000000000001E-2</v>
      </c>
      <c r="J55" s="94">
        <v>4.8499999999999995E-2</v>
      </c>
      <c r="K55" s="90">
        <v>1015000</v>
      </c>
      <c r="L55" s="110">
        <v>101.4849</v>
      </c>
      <c r="M55" s="90">
        <v>1030.0778499999999</v>
      </c>
      <c r="N55" s="82"/>
      <c r="O55" s="91">
        <v>1.8552591784038758E-2</v>
      </c>
      <c r="P55" s="91">
        <f>M55/'סכום נכסי הקרן'!$C$42</f>
        <v>5.1330245137228871E-3</v>
      </c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</row>
    <row r="56" spans="2:34" s="131" customFormat="1">
      <c r="B56" s="83" t="s">
        <v>857</v>
      </c>
      <c r="C56" s="82" t="s">
        <v>858</v>
      </c>
      <c r="D56" s="82" t="s">
        <v>246</v>
      </c>
      <c r="E56" s="82"/>
      <c r="F56" s="109">
        <v>42583</v>
      </c>
      <c r="G56" s="90">
        <v>10.199999999999999</v>
      </c>
      <c r="H56" s="93" t="s">
        <v>159</v>
      </c>
      <c r="I56" s="94">
        <v>4.8000000000000001E-2</v>
      </c>
      <c r="J56" s="94">
        <v>4.8499999999999995E-2</v>
      </c>
      <c r="K56" s="90">
        <v>1044000</v>
      </c>
      <c r="L56" s="110">
        <v>100.79389999999999</v>
      </c>
      <c r="M56" s="90">
        <v>1052.28755</v>
      </c>
      <c r="N56" s="82"/>
      <c r="O56" s="91">
        <v>1.8952607664145263E-2</v>
      </c>
      <c r="P56" s="91">
        <f>M56/'סכום נכסי הקרן'!$C$42</f>
        <v>5.2436986094161709E-3</v>
      </c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</row>
    <row r="57" spans="2:34" s="131" customFormat="1">
      <c r="B57" s="83" t="s">
        <v>859</v>
      </c>
      <c r="C57" s="82" t="s">
        <v>860</v>
      </c>
      <c r="D57" s="82" t="s">
        <v>246</v>
      </c>
      <c r="E57" s="82"/>
      <c r="F57" s="109">
        <v>42614</v>
      </c>
      <c r="G57" s="90">
        <v>10.28</v>
      </c>
      <c r="H57" s="93" t="s">
        <v>159</v>
      </c>
      <c r="I57" s="94">
        <v>4.8000000000000001E-2</v>
      </c>
      <c r="J57" s="94">
        <v>4.8499999999999995E-2</v>
      </c>
      <c r="K57" s="90">
        <v>919000</v>
      </c>
      <c r="L57" s="110">
        <v>100.3844</v>
      </c>
      <c r="M57" s="90">
        <v>922.52478000000008</v>
      </c>
      <c r="N57" s="82"/>
      <c r="O57" s="91">
        <v>1.6615468096901769E-2</v>
      </c>
      <c r="P57" s="91">
        <f>M57/'סכום נכסי הקרן'!$C$42</f>
        <v>4.5970722603702373E-3</v>
      </c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</row>
    <row r="58" spans="2:34" s="131" customFormat="1">
      <c r="B58" s="83" t="s">
        <v>861</v>
      </c>
      <c r="C58" s="82" t="s">
        <v>862</v>
      </c>
      <c r="D58" s="82" t="s">
        <v>246</v>
      </c>
      <c r="E58" s="82"/>
      <c r="F58" s="109">
        <v>42644</v>
      </c>
      <c r="G58" s="90">
        <v>10.119999999999999</v>
      </c>
      <c r="H58" s="93" t="s">
        <v>159</v>
      </c>
      <c r="I58" s="94">
        <v>4.8000000000000001E-2</v>
      </c>
      <c r="J58" s="94">
        <v>4.8499999999999995E-2</v>
      </c>
      <c r="K58" s="90">
        <v>1283000</v>
      </c>
      <c r="L58" s="110">
        <v>102.38800000000001</v>
      </c>
      <c r="M58" s="90">
        <v>1313.6308300000001</v>
      </c>
      <c r="N58" s="82"/>
      <c r="O58" s="91">
        <v>2.3659625866062468E-2</v>
      </c>
      <c r="P58" s="91">
        <f>M58/'סכום נכסי הקרן'!$C$42</f>
        <v>6.546009364604961E-3</v>
      </c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</row>
    <row r="59" spans="2:34" s="131" customFormat="1">
      <c r="B59" s="83" t="s">
        <v>863</v>
      </c>
      <c r="C59" s="82" t="s">
        <v>864</v>
      </c>
      <c r="D59" s="82" t="s">
        <v>246</v>
      </c>
      <c r="E59" s="82"/>
      <c r="F59" s="109">
        <v>42675</v>
      </c>
      <c r="G59" s="90">
        <v>10.199999999999998</v>
      </c>
      <c r="H59" s="93" t="s">
        <v>159</v>
      </c>
      <c r="I59" s="94">
        <v>4.8000000000000001E-2</v>
      </c>
      <c r="J59" s="94">
        <v>4.8499999999999995E-2</v>
      </c>
      <c r="K59" s="90">
        <v>556000</v>
      </c>
      <c r="L59" s="110">
        <v>101.9834</v>
      </c>
      <c r="M59" s="90">
        <v>567.02781000000004</v>
      </c>
      <c r="N59" s="82"/>
      <c r="O59" s="91">
        <v>1.0212660615047194E-2</v>
      </c>
      <c r="P59" s="91">
        <f>M59/'סכום נכסי הקרן'!$C$42</f>
        <v>2.8255802691928619E-3</v>
      </c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</row>
    <row r="60" spans="2:34" s="131" customFormat="1">
      <c r="B60" s="83" t="s">
        <v>865</v>
      </c>
      <c r="C60" s="82" t="s">
        <v>866</v>
      </c>
      <c r="D60" s="82" t="s">
        <v>246</v>
      </c>
      <c r="E60" s="82"/>
      <c r="F60" s="109">
        <v>42705</v>
      </c>
      <c r="G60" s="90">
        <v>10.28</v>
      </c>
      <c r="H60" s="93" t="s">
        <v>159</v>
      </c>
      <c r="I60" s="94">
        <v>4.8000000000000001E-2</v>
      </c>
      <c r="J60" s="94">
        <v>4.8499999999999995E-2</v>
      </c>
      <c r="K60" s="90">
        <v>422000</v>
      </c>
      <c r="L60" s="110">
        <v>101.581</v>
      </c>
      <c r="M60" s="90">
        <v>428.67184000000003</v>
      </c>
      <c r="N60" s="82"/>
      <c r="O60" s="91">
        <v>7.7207500936291151E-3</v>
      </c>
      <c r="P60" s="91">
        <f>M60/'סכום נכסי הקרן'!$C$42</f>
        <v>2.1361327816753809E-3</v>
      </c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</row>
    <row r="61" spans="2:34" s="131" customFormat="1">
      <c r="B61" s="83" t="s">
        <v>867</v>
      </c>
      <c r="C61" s="82" t="s">
        <v>868</v>
      </c>
      <c r="D61" s="82" t="s">
        <v>246</v>
      </c>
      <c r="E61" s="82"/>
      <c r="F61" s="109">
        <v>42736</v>
      </c>
      <c r="G61" s="90">
        <v>10.37</v>
      </c>
      <c r="H61" s="93" t="s">
        <v>159</v>
      </c>
      <c r="I61" s="94">
        <v>4.8000000000000001E-2</v>
      </c>
      <c r="J61" s="94">
        <v>4.8499999999999995E-2</v>
      </c>
      <c r="K61" s="90">
        <v>515000</v>
      </c>
      <c r="L61" s="110">
        <v>101.3826</v>
      </c>
      <c r="M61" s="90">
        <v>522.12025000000006</v>
      </c>
      <c r="N61" s="82"/>
      <c r="O61" s="91">
        <v>9.4038366715974552E-3</v>
      </c>
      <c r="P61" s="91">
        <f>M61/'סכום נכסי הקרן'!$C$42</f>
        <v>2.6017995070577657E-3</v>
      </c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</row>
    <row r="62" spans="2:34" s="131" customFormat="1">
      <c r="B62" s="83" t="s">
        <v>869</v>
      </c>
      <c r="C62" s="82" t="s">
        <v>870</v>
      </c>
      <c r="D62" s="82" t="s">
        <v>246</v>
      </c>
      <c r="E62" s="82"/>
      <c r="F62" s="109">
        <v>42767</v>
      </c>
      <c r="G62" s="90">
        <v>10.450000000000001</v>
      </c>
      <c r="H62" s="93" t="s">
        <v>159</v>
      </c>
      <c r="I62" s="94">
        <v>4.8000000000000001E-2</v>
      </c>
      <c r="J62" s="94">
        <v>4.8499999999999995E-2</v>
      </c>
      <c r="K62" s="90">
        <v>23000</v>
      </c>
      <c r="L62" s="110">
        <v>100.9825</v>
      </c>
      <c r="M62" s="90">
        <v>23.22598</v>
      </c>
      <c r="N62" s="82"/>
      <c r="O62" s="91">
        <v>4.1831996069447423E-4</v>
      </c>
      <c r="P62" s="91">
        <f>M62/'סכום נכסי הקרן'!$C$42</f>
        <v>1.1573836355692681E-4</v>
      </c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</row>
    <row r="63" spans="2:34" s="131" customFormat="1">
      <c r="B63" s="83" t="s">
        <v>871</v>
      </c>
      <c r="C63" s="82" t="s">
        <v>872</v>
      </c>
      <c r="D63" s="82" t="s">
        <v>246</v>
      </c>
      <c r="E63" s="82"/>
      <c r="F63" s="109">
        <v>42795</v>
      </c>
      <c r="G63" s="90">
        <v>10.539999999999997</v>
      </c>
      <c r="H63" s="93" t="s">
        <v>159</v>
      </c>
      <c r="I63" s="94">
        <v>4.8000000000000001E-2</v>
      </c>
      <c r="J63" s="94">
        <v>4.8499999999999995E-2</v>
      </c>
      <c r="K63" s="90">
        <v>305000</v>
      </c>
      <c r="L63" s="110">
        <v>100.78570000000001</v>
      </c>
      <c r="M63" s="90">
        <v>307.39625999999998</v>
      </c>
      <c r="N63" s="82"/>
      <c r="O63" s="91">
        <v>5.5364721488965537E-3</v>
      </c>
      <c r="P63" s="91">
        <f>M63/'סכום נכסי הקרן'!$C$42</f>
        <v>1.531799308185041E-3</v>
      </c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</row>
    <row r="64" spans="2:34" s="131" customFormat="1">
      <c r="B64" s="83" t="s">
        <v>873</v>
      </c>
      <c r="C64" s="82" t="s">
        <v>874</v>
      </c>
      <c r="D64" s="82" t="s">
        <v>246</v>
      </c>
      <c r="E64" s="82"/>
      <c r="F64" s="109">
        <v>42856</v>
      </c>
      <c r="G64" s="90">
        <v>10.450000000000001</v>
      </c>
      <c r="H64" s="93" t="s">
        <v>159</v>
      </c>
      <c r="I64" s="94">
        <v>4.8000000000000001E-2</v>
      </c>
      <c r="J64" s="94">
        <v>4.8500000000000008E-2</v>
      </c>
      <c r="K64" s="90">
        <v>186000</v>
      </c>
      <c r="L64" s="110">
        <v>102.08499999999999</v>
      </c>
      <c r="M64" s="90">
        <v>189.87810999999999</v>
      </c>
      <c r="N64" s="82"/>
      <c r="O64" s="91">
        <v>3.4198687638558652E-3</v>
      </c>
      <c r="P64" s="91">
        <f>M64/'סכום נכסי הקרן'!$C$42</f>
        <v>9.4618964309287014E-4</v>
      </c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</row>
    <row r="65" spans="2:34" s="131" customFormat="1">
      <c r="B65" s="83" t="s">
        <v>875</v>
      </c>
      <c r="C65" s="82" t="s">
        <v>876</v>
      </c>
      <c r="D65" s="82" t="s">
        <v>246</v>
      </c>
      <c r="E65" s="82"/>
      <c r="F65" s="109">
        <v>42887</v>
      </c>
      <c r="G65" s="90">
        <v>10.54</v>
      </c>
      <c r="H65" s="93" t="s">
        <v>159</v>
      </c>
      <c r="I65" s="94">
        <v>4.8000000000000001E-2</v>
      </c>
      <c r="J65" s="94">
        <v>4.8499999999999995E-2</v>
      </c>
      <c r="K65" s="90">
        <v>1350000</v>
      </c>
      <c r="L65" s="110">
        <v>101.58069999999999</v>
      </c>
      <c r="M65" s="90">
        <v>1371.3392900000001</v>
      </c>
      <c r="N65" s="82"/>
      <c r="O65" s="91">
        <v>2.4699005074988796E-2</v>
      </c>
      <c r="P65" s="91">
        <f>M65/'סכום נכסי הקרן'!$C$42</f>
        <v>6.8335788330962958E-3</v>
      </c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</row>
    <row r="66" spans="2:34" s="131" customFormat="1">
      <c r="B66" s="83" t="s">
        <v>877</v>
      </c>
      <c r="C66" s="82" t="s">
        <v>878</v>
      </c>
      <c r="D66" s="82" t="s">
        <v>246</v>
      </c>
      <c r="E66" s="82"/>
      <c r="F66" s="109">
        <v>42949</v>
      </c>
      <c r="G66" s="90">
        <v>10.71</v>
      </c>
      <c r="H66" s="93" t="s">
        <v>159</v>
      </c>
      <c r="I66" s="94">
        <v>4.8000000000000001E-2</v>
      </c>
      <c r="J66" s="94">
        <v>4.8500000000000008E-2</v>
      </c>
      <c r="K66" s="90">
        <v>915000</v>
      </c>
      <c r="L66" s="110">
        <v>100.98220000000001</v>
      </c>
      <c r="M66" s="90">
        <v>923.98682999999994</v>
      </c>
      <c r="N66" s="82"/>
      <c r="O66" s="91">
        <v>1.6641800880213099E-2</v>
      </c>
      <c r="P66" s="91">
        <f>M66/'סכום נכסי הקרן'!$C$42</f>
        <v>4.6043578635800225E-3</v>
      </c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</row>
    <row r="67" spans="2:34" s="131" customFormat="1">
      <c r="B67" s="83" t="s">
        <v>879</v>
      </c>
      <c r="C67" s="82" t="s">
        <v>880</v>
      </c>
      <c r="D67" s="82" t="s">
        <v>246</v>
      </c>
      <c r="E67" s="82"/>
      <c r="F67" s="109">
        <v>42979</v>
      </c>
      <c r="G67" s="90">
        <v>10.79</v>
      </c>
      <c r="H67" s="93" t="s">
        <v>159</v>
      </c>
      <c r="I67" s="94">
        <v>4.8000000000000001E-2</v>
      </c>
      <c r="J67" s="94">
        <v>4.8499999999999995E-2</v>
      </c>
      <c r="K67" s="90">
        <v>631000</v>
      </c>
      <c r="L67" s="110">
        <v>100.6978</v>
      </c>
      <c r="M67" s="90">
        <v>635.40291999999999</v>
      </c>
      <c r="N67" s="82"/>
      <c r="O67" s="91">
        <v>1.1444155403541816E-2</v>
      </c>
      <c r="P67" s="91">
        <f>M67/'סכום נכסי הקרן'!$C$42</f>
        <v>3.1663031725719594E-3</v>
      </c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</row>
    <row r="68" spans="2:34" s="131" customFormat="1">
      <c r="B68" s="83" t="s">
        <v>881</v>
      </c>
      <c r="C68" s="82" t="s">
        <v>882</v>
      </c>
      <c r="D68" s="82" t="s">
        <v>246</v>
      </c>
      <c r="E68" s="82"/>
      <c r="F68" s="109">
        <v>40057</v>
      </c>
      <c r="G68" s="90">
        <v>5.9499999999999993</v>
      </c>
      <c r="H68" s="93" t="s">
        <v>159</v>
      </c>
      <c r="I68" s="94">
        <v>4.8000000000000001E-2</v>
      </c>
      <c r="J68" s="94">
        <v>4.8499999999999995E-2</v>
      </c>
      <c r="K68" s="90">
        <v>117000</v>
      </c>
      <c r="L68" s="110">
        <v>108.3848</v>
      </c>
      <c r="M68" s="90">
        <v>126.81877</v>
      </c>
      <c r="N68" s="82"/>
      <c r="O68" s="91">
        <v>2.2841155844326726E-3</v>
      </c>
      <c r="P68" s="91">
        <f>M68/'סכום נכסי הקרן'!$C$42</f>
        <v>6.3195597809445646E-4</v>
      </c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</row>
    <row r="69" spans="2:34" s="131" customFormat="1">
      <c r="B69" s="83" t="s">
        <v>883</v>
      </c>
      <c r="C69" s="82" t="s">
        <v>884</v>
      </c>
      <c r="D69" s="82" t="s">
        <v>246</v>
      </c>
      <c r="E69" s="82"/>
      <c r="F69" s="109">
        <v>39995</v>
      </c>
      <c r="G69" s="90">
        <v>5.78</v>
      </c>
      <c r="H69" s="93" t="s">
        <v>159</v>
      </c>
      <c r="I69" s="94">
        <v>4.8000000000000001E-2</v>
      </c>
      <c r="J69" s="94">
        <v>4.8499999999999995E-2</v>
      </c>
      <c r="K69" s="90">
        <v>50000</v>
      </c>
      <c r="L69" s="110">
        <v>111.37260000000001</v>
      </c>
      <c r="M69" s="90">
        <v>55.690899999999999</v>
      </c>
      <c r="N69" s="82"/>
      <c r="O69" s="91">
        <v>1.0030412107062822E-3</v>
      </c>
      <c r="P69" s="91">
        <f>M69/'סכום נכסי הקרן'!$C$42</f>
        <v>2.7751567989865033E-4</v>
      </c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</row>
    <row r="70" spans="2:34" s="131" customFormat="1">
      <c r="B70" s="83" t="s">
        <v>885</v>
      </c>
      <c r="C70" s="82" t="s">
        <v>886</v>
      </c>
      <c r="D70" s="82" t="s">
        <v>246</v>
      </c>
      <c r="E70" s="82"/>
      <c r="F70" s="109">
        <v>39995</v>
      </c>
      <c r="G70" s="90">
        <v>7.25</v>
      </c>
      <c r="H70" s="93" t="s">
        <v>159</v>
      </c>
      <c r="I70" s="94">
        <v>4.8000000000000001E-2</v>
      </c>
      <c r="J70" s="94">
        <v>4.8499999999999995E-2</v>
      </c>
      <c r="K70" s="90">
        <v>230000</v>
      </c>
      <c r="L70" s="110">
        <v>103.04819999999999</v>
      </c>
      <c r="M70" s="90">
        <v>237.03442999999999</v>
      </c>
      <c r="N70" s="82"/>
      <c r="O70" s="91">
        <v>4.2691948172192129E-3</v>
      </c>
      <c r="P70" s="91">
        <f>M70/'סכום נכסי הקרן'!$C$42</f>
        <v>1.1811762963220031E-3</v>
      </c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</row>
    <row r="71" spans="2:34" s="131" customFormat="1">
      <c r="B71" s="83" t="s">
        <v>887</v>
      </c>
      <c r="C71" s="82" t="s">
        <v>888</v>
      </c>
      <c r="D71" s="82" t="s">
        <v>246</v>
      </c>
      <c r="E71" s="82"/>
      <c r="F71" s="109">
        <v>40848</v>
      </c>
      <c r="G71" s="90">
        <v>7.33</v>
      </c>
      <c r="H71" s="93" t="s">
        <v>159</v>
      </c>
      <c r="I71" s="94">
        <v>4.8000000000000001E-2</v>
      </c>
      <c r="J71" s="94">
        <v>4.8499999999999995E-2</v>
      </c>
      <c r="K71" s="90">
        <v>41000</v>
      </c>
      <c r="L71" s="110">
        <v>104.2799</v>
      </c>
      <c r="M71" s="90">
        <v>42.753140000000002</v>
      </c>
      <c r="N71" s="82"/>
      <c r="O71" s="91">
        <v>7.7002097842008622E-4</v>
      </c>
      <c r="P71" s="91">
        <f>M71/'סכום נכסי הקרן'!$C$42</f>
        <v>2.1304498068629139E-4</v>
      </c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</row>
    <row r="72" spans="2:34" s="131" customFormat="1">
      <c r="B72" s="83" t="s">
        <v>889</v>
      </c>
      <c r="C72" s="82" t="s">
        <v>890</v>
      </c>
      <c r="D72" s="82" t="s">
        <v>246</v>
      </c>
      <c r="E72" s="82"/>
      <c r="F72" s="109">
        <v>40940</v>
      </c>
      <c r="G72" s="90">
        <v>7.58</v>
      </c>
      <c r="H72" s="93" t="s">
        <v>159</v>
      </c>
      <c r="I72" s="94">
        <v>4.8000000000000001E-2</v>
      </c>
      <c r="J72" s="94">
        <v>4.8499999999999995E-2</v>
      </c>
      <c r="K72" s="90">
        <v>1294000</v>
      </c>
      <c r="L72" s="110">
        <v>103.06140000000001</v>
      </c>
      <c r="M72" s="90">
        <v>1333.6223500000001</v>
      </c>
      <c r="N72" s="82"/>
      <c r="O72" s="91">
        <v>2.401969040846812E-2</v>
      </c>
      <c r="P72" s="91">
        <f>M72/'סכום נכסי הקרן'!$C$42</f>
        <v>6.6456299536959522E-3</v>
      </c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</row>
    <row r="73" spans="2:34" s="131" customFormat="1">
      <c r="B73" s="83" t="s">
        <v>891</v>
      </c>
      <c r="C73" s="82" t="s">
        <v>892</v>
      </c>
      <c r="D73" s="82" t="s">
        <v>246</v>
      </c>
      <c r="E73" s="82"/>
      <c r="F73" s="109">
        <v>40969</v>
      </c>
      <c r="G73" s="90">
        <v>7.6599999999999993</v>
      </c>
      <c r="H73" s="93" t="s">
        <v>159</v>
      </c>
      <c r="I73" s="94">
        <v>4.8000000000000001E-2</v>
      </c>
      <c r="J73" s="94">
        <v>4.8600000000000004E-2</v>
      </c>
      <c r="K73" s="90">
        <v>1425000</v>
      </c>
      <c r="L73" s="110">
        <v>102.6307</v>
      </c>
      <c r="M73" s="90">
        <v>1462.2215000000001</v>
      </c>
      <c r="N73" s="82"/>
      <c r="O73" s="91">
        <v>2.6335872174462184E-2</v>
      </c>
      <c r="P73" s="91">
        <f>M73/'סכום נכסי הקרן'!$C$42</f>
        <v>7.2864578186907451E-3</v>
      </c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</row>
    <row r="74" spans="2:34" s="131" customFormat="1">
      <c r="B74" s="83" t="s">
        <v>893</v>
      </c>
      <c r="C74" s="82">
        <v>8789</v>
      </c>
      <c r="D74" s="82" t="s">
        <v>246</v>
      </c>
      <c r="E74" s="82"/>
      <c r="F74" s="109">
        <v>41000</v>
      </c>
      <c r="G74" s="90">
        <v>7.5599999999999987</v>
      </c>
      <c r="H74" s="93" t="s">
        <v>159</v>
      </c>
      <c r="I74" s="94">
        <v>4.8000000000000001E-2</v>
      </c>
      <c r="J74" s="94">
        <v>4.8599999999999997E-2</v>
      </c>
      <c r="K74" s="90">
        <v>1216000</v>
      </c>
      <c r="L74" s="110">
        <v>104.6936</v>
      </c>
      <c r="M74" s="90">
        <v>1273.0463500000001</v>
      </c>
      <c r="N74" s="82"/>
      <c r="O74" s="91">
        <v>2.2928664327371499E-2</v>
      </c>
      <c r="P74" s="91">
        <f>M74/'סכום נכסי הקרן'!$C$42</f>
        <v>6.3437711253139248E-3</v>
      </c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</row>
    <row r="75" spans="2:34" s="131" customFormat="1">
      <c r="B75" s="83" t="s">
        <v>894</v>
      </c>
      <c r="C75" s="82" t="s">
        <v>895</v>
      </c>
      <c r="D75" s="82" t="s">
        <v>246</v>
      </c>
      <c r="E75" s="82"/>
      <c r="F75" s="109">
        <v>41640</v>
      </c>
      <c r="G75" s="90">
        <v>8.73</v>
      </c>
      <c r="H75" s="93" t="s">
        <v>159</v>
      </c>
      <c r="I75" s="94">
        <v>4.8000000000000001E-2</v>
      </c>
      <c r="J75" s="94">
        <v>4.8500000000000008E-2</v>
      </c>
      <c r="K75" s="90">
        <v>1034000</v>
      </c>
      <c r="L75" s="110">
        <v>101.1816</v>
      </c>
      <c r="M75" s="90">
        <v>1046.2176899999999</v>
      </c>
      <c r="N75" s="82"/>
      <c r="O75" s="91">
        <v>1.8843284242846314E-2</v>
      </c>
      <c r="P75" s="91">
        <f>M75/'סכום נכסי הקרן'!$C$42</f>
        <v>5.2134516332532858E-3</v>
      </c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</row>
    <row r="76" spans="2:34" s="131" customFormat="1">
      <c r="B76" s="137"/>
      <c r="C76" s="137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</row>
    <row r="77" spans="2:34" s="131" customFormat="1">
      <c r="B77" s="137"/>
      <c r="C77" s="137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</row>
    <row r="78" spans="2:34" s="131" customFormat="1">
      <c r="B78" s="137"/>
      <c r="C78" s="137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</row>
    <row r="79" spans="2:34" s="131" customFormat="1">
      <c r="B79" s="138" t="s">
        <v>240</v>
      </c>
      <c r="C79" s="137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</row>
    <row r="80" spans="2:34" s="131" customFormat="1">
      <c r="B80" s="138" t="s">
        <v>108</v>
      </c>
      <c r="C80" s="137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</row>
    <row r="81" spans="2:34" s="131" customFormat="1">
      <c r="B81" s="138" t="s">
        <v>225</v>
      </c>
      <c r="C81" s="137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</row>
    <row r="82" spans="2:34" s="131" customFormat="1">
      <c r="B82" s="138" t="s">
        <v>235</v>
      </c>
      <c r="C82" s="137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</row>
    <row r="83" spans="2:34" s="131" customFormat="1">
      <c r="B83" s="137"/>
      <c r="C83" s="137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</row>
    <row r="84" spans="2:34" s="131" customFormat="1">
      <c r="B84" s="137"/>
      <c r="C84" s="137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</row>
    <row r="85" spans="2:34" s="131" customFormat="1">
      <c r="B85" s="137"/>
      <c r="C85" s="137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</row>
    <row r="86" spans="2:34" s="131" customFormat="1">
      <c r="B86" s="137"/>
      <c r="C86" s="137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</row>
    <row r="87" spans="2:34" s="131" customFormat="1">
      <c r="B87" s="137"/>
      <c r="C87" s="137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</row>
    <row r="88" spans="2:34" s="131" customFormat="1">
      <c r="B88" s="137"/>
      <c r="C88" s="137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</row>
    <row r="89" spans="2:34" s="131" customFormat="1">
      <c r="B89" s="137"/>
      <c r="C89" s="137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</row>
    <row r="90" spans="2:34" s="131" customFormat="1">
      <c r="B90" s="137"/>
      <c r="C90" s="137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</row>
    <row r="91" spans="2:34" s="131" customFormat="1">
      <c r="B91" s="137"/>
      <c r="C91" s="137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</row>
    <row r="92" spans="2:34" s="131" customFormat="1">
      <c r="B92" s="137"/>
      <c r="C92" s="137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</row>
    <row r="93" spans="2:34" s="131" customFormat="1">
      <c r="B93" s="137"/>
      <c r="C93" s="137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</row>
    <row r="94" spans="2:34" s="131" customFormat="1">
      <c r="B94" s="137"/>
      <c r="C94" s="137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</row>
    <row r="95" spans="2:34" s="131" customFormat="1">
      <c r="B95" s="137"/>
      <c r="C95" s="137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</row>
    <row r="96" spans="2:34" s="131" customFormat="1">
      <c r="B96" s="137"/>
      <c r="C96" s="137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</row>
    <row r="97" spans="2:34" s="131" customFormat="1">
      <c r="B97" s="137"/>
      <c r="C97" s="137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</row>
    <row r="98" spans="2:34" s="131" customFormat="1">
      <c r="B98" s="137"/>
      <c r="C98" s="137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</row>
    <row r="99" spans="2:34" s="131" customFormat="1">
      <c r="B99" s="137"/>
      <c r="C99" s="137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</row>
    <row r="100" spans="2:34" s="131" customFormat="1">
      <c r="B100" s="137"/>
      <c r="C100" s="137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</row>
    <row r="101" spans="2:34" s="131" customFormat="1">
      <c r="B101" s="137"/>
      <c r="C101" s="137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  <c r="AB101" s="134"/>
      <c r="AC101" s="134"/>
      <c r="AD101" s="134"/>
      <c r="AE101" s="134"/>
      <c r="AF101" s="134"/>
      <c r="AG101" s="134"/>
      <c r="AH101" s="134"/>
    </row>
    <row r="102" spans="2:34" s="131" customFormat="1">
      <c r="B102" s="137"/>
      <c r="C102" s="137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</row>
    <row r="103" spans="2:34" s="131" customFormat="1">
      <c r="B103" s="137"/>
      <c r="C103" s="137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</row>
    <row r="104" spans="2:34" s="131" customFormat="1">
      <c r="B104" s="137"/>
      <c r="C104" s="137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</row>
    <row r="105" spans="2:34" s="131" customFormat="1">
      <c r="B105" s="137"/>
      <c r="C105" s="137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</row>
    <row r="106" spans="2:34" s="131" customFormat="1">
      <c r="B106" s="137"/>
      <c r="C106" s="137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134"/>
      <c r="AG106" s="134"/>
      <c r="AH106" s="134"/>
    </row>
    <row r="107" spans="2:34" s="131" customFormat="1">
      <c r="B107" s="137"/>
      <c r="C107" s="137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</row>
    <row r="108" spans="2:34" s="131" customFormat="1">
      <c r="B108" s="137"/>
      <c r="C108" s="137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</row>
    <row r="109" spans="2:34" s="131" customFormat="1">
      <c r="B109" s="137"/>
      <c r="C109" s="137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</row>
    <row r="110" spans="2:34" s="131" customFormat="1">
      <c r="B110" s="137"/>
      <c r="C110" s="137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</row>
    <row r="111" spans="2:34" s="131" customFormat="1">
      <c r="B111" s="137"/>
      <c r="C111" s="137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</row>
    <row r="112" spans="2:34" s="131" customFormat="1">
      <c r="B112" s="137"/>
      <c r="C112" s="137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</row>
    <row r="113" spans="2:34" s="131" customFormat="1">
      <c r="B113" s="137"/>
      <c r="C113" s="137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</row>
    <row r="114" spans="2:34" s="131" customFormat="1">
      <c r="B114" s="137"/>
      <c r="C114" s="137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</row>
    <row r="115" spans="2:34" s="131" customFormat="1">
      <c r="B115" s="137"/>
      <c r="C115" s="137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</row>
    <row r="116" spans="2:34" s="131" customFormat="1">
      <c r="B116" s="137"/>
      <c r="C116" s="137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</row>
    <row r="117" spans="2:34" s="131" customFormat="1">
      <c r="B117" s="137"/>
      <c r="C117" s="137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</row>
    <row r="118" spans="2:34" s="131" customFormat="1">
      <c r="B118" s="137"/>
      <c r="C118" s="137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</row>
    <row r="119" spans="2:34" s="131" customFormat="1">
      <c r="B119" s="137"/>
      <c r="C119" s="137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</row>
    <row r="120" spans="2:34" s="131" customFormat="1">
      <c r="B120" s="137"/>
      <c r="C120" s="137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</row>
    <row r="121" spans="2:34" s="131" customFormat="1">
      <c r="B121" s="137"/>
      <c r="C121" s="137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</row>
    <row r="122" spans="2:34" s="131" customFormat="1">
      <c r="B122" s="137"/>
      <c r="C122" s="137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</row>
    <row r="123" spans="2:34" s="131" customFormat="1">
      <c r="B123" s="137"/>
      <c r="C123" s="137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</row>
    <row r="124" spans="2:34" s="131" customFormat="1">
      <c r="B124" s="137"/>
      <c r="C124" s="137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</row>
    <row r="125" spans="2:34" s="131" customFormat="1">
      <c r="B125" s="137"/>
      <c r="C125" s="137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</row>
    <row r="126" spans="2:34" s="131" customFormat="1">
      <c r="B126" s="137"/>
      <c r="C126" s="137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</row>
    <row r="127" spans="2:34" s="131" customFormat="1">
      <c r="B127" s="137"/>
      <c r="C127" s="137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</row>
    <row r="128" spans="2:34" s="131" customFormat="1">
      <c r="B128" s="137"/>
      <c r="C128" s="137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</row>
    <row r="129" spans="2:34" s="131" customFormat="1">
      <c r="B129" s="137"/>
      <c r="C129" s="137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</row>
    <row r="130" spans="2:34" s="131" customFormat="1">
      <c r="B130" s="137"/>
      <c r="C130" s="137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</row>
    <row r="131" spans="2:34" s="131" customFormat="1">
      <c r="B131" s="137"/>
      <c r="C131" s="137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</row>
    <row r="132" spans="2:34" s="131" customFormat="1">
      <c r="B132" s="137"/>
      <c r="C132" s="137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</row>
    <row r="133" spans="2:34" s="131" customFormat="1">
      <c r="B133" s="137"/>
      <c r="C133" s="137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</row>
    <row r="134" spans="2:34" s="131" customFormat="1">
      <c r="B134" s="137"/>
      <c r="C134" s="137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</row>
    <row r="135" spans="2:34" s="131" customFormat="1">
      <c r="B135" s="137"/>
      <c r="C135" s="137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</row>
    <row r="136" spans="2:34" s="131" customFormat="1">
      <c r="B136" s="137"/>
      <c r="C136" s="137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</row>
    <row r="137" spans="2:34" s="131" customFormat="1">
      <c r="B137" s="137"/>
      <c r="C137" s="137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</row>
    <row r="138" spans="2:34" s="131" customFormat="1">
      <c r="B138" s="137"/>
      <c r="C138" s="137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C25:XFD27 R25:AA27 B81:B1048576 A1:A1048576 B1:B78 R28:XFD1048576 R1:XFD24 D1:Q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174</v>
      </c>
      <c r="C1" s="76" t="s" vm="1">
        <v>241</v>
      </c>
    </row>
    <row r="2" spans="2:65">
      <c r="B2" s="56" t="s">
        <v>173</v>
      </c>
      <c r="C2" s="76" t="s">
        <v>242</v>
      </c>
    </row>
    <row r="3" spans="2:65">
      <c r="B3" s="56" t="s">
        <v>175</v>
      </c>
      <c r="C3" s="76" t="s">
        <v>243</v>
      </c>
    </row>
    <row r="4" spans="2:65">
      <c r="B4" s="56" t="s">
        <v>176</v>
      </c>
      <c r="C4" s="76">
        <v>2144</v>
      </c>
    </row>
    <row r="6" spans="2:65" ht="26.25" customHeight="1">
      <c r="B6" s="187" t="s">
        <v>205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9"/>
    </row>
    <row r="7" spans="2:65" ht="26.25" customHeight="1">
      <c r="B7" s="187" t="s">
        <v>83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9"/>
    </row>
    <row r="8" spans="2:65" s="3" customFormat="1" ht="78.75">
      <c r="B8" s="22" t="s">
        <v>112</v>
      </c>
      <c r="C8" s="30" t="s">
        <v>42</v>
      </c>
      <c r="D8" s="30" t="s">
        <v>114</v>
      </c>
      <c r="E8" s="30" t="s">
        <v>113</v>
      </c>
      <c r="F8" s="30" t="s">
        <v>58</v>
      </c>
      <c r="G8" s="30" t="s">
        <v>15</v>
      </c>
      <c r="H8" s="30" t="s">
        <v>59</v>
      </c>
      <c r="I8" s="30" t="s">
        <v>98</v>
      </c>
      <c r="J8" s="30" t="s">
        <v>18</v>
      </c>
      <c r="K8" s="30" t="s">
        <v>97</v>
      </c>
      <c r="L8" s="30" t="s">
        <v>17</v>
      </c>
      <c r="M8" s="70" t="s">
        <v>19</v>
      </c>
      <c r="N8" s="30" t="s">
        <v>227</v>
      </c>
      <c r="O8" s="30" t="s">
        <v>226</v>
      </c>
      <c r="P8" s="30" t="s">
        <v>106</v>
      </c>
      <c r="Q8" s="30" t="s">
        <v>54</v>
      </c>
      <c r="R8" s="30" t="s">
        <v>177</v>
      </c>
      <c r="S8" s="31" t="s">
        <v>179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236</v>
      </c>
      <c r="O9" s="32"/>
      <c r="P9" s="32" t="s">
        <v>230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109</v>
      </c>
      <c r="R10" s="20" t="s">
        <v>110</v>
      </c>
      <c r="S10" s="20" t="s">
        <v>180</v>
      </c>
      <c r="T10" s="5"/>
      <c r="BJ10" s="1"/>
    </row>
    <row r="11" spans="2:65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5"/>
      <c r="BJ11" s="1"/>
      <c r="BM11" s="1"/>
    </row>
    <row r="12" spans="2:65" ht="20.25" customHeight="1">
      <c r="B12" s="95" t="s">
        <v>240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</row>
    <row r="13" spans="2:65">
      <c r="B13" s="95" t="s">
        <v>108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</row>
    <row r="14" spans="2:65">
      <c r="B14" s="95" t="s">
        <v>225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</row>
    <row r="15" spans="2:65">
      <c r="B15" s="95" t="s">
        <v>235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</row>
    <row r="16" spans="2:65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</row>
    <row r="17" spans="2:19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</row>
    <row r="18" spans="2:19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</row>
    <row r="19" spans="2:19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</row>
    <row r="20" spans="2:19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</row>
    <row r="21" spans="2:19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</row>
    <row r="22" spans="2:19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</row>
    <row r="23" spans="2:19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</row>
    <row r="24" spans="2:19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</row>
    <row r="25" spans="2:19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</row>
    <row r="26" spans="2:19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</row>
    <row r="27" spans="2:19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</row>
    <row r="28" spans="2:19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</row>
    <row r="29" spans="2:19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</row>
    <row r="30" spans="2:19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</row>
    <row r="31" spans="2:19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</row>
    <row r="32" spans="2:19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</row>
    <row r="33" spans="2:19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</row>
    <row r="34" spans="2:19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2:19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</row>
    <row r="36" spans="2:19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</row>
    <row r="37" spans="2:19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</row>
    <row r="38" spans="2:19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</row>
    <row r="39" spans="2:19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</row>
    <row r="40" spans="2:19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</row>
    <row r="41" spans="2:19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</row>
    <row r="42" spans="2:19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</row>
    <row r="43" spans="2:19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</row>
    <row r="44" spans="2:19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</row>
    <row r="45" spans="2:19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</row>
    <row r="46" spans="2:19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</row>
    <row r="47" spans="2:19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</row>
    <row r="48" spans="2:19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</row>
    <row r="49" spans="2:19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</row>
    <row r="50" spans="2:19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</row>
    <row r="51" spans="2:19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</row>
    <row r="52" spans="2:19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</row>
    <row r="53" spans="2:19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</row>
    <row r="54" spans="2:19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</row>
    <row r="55" spans="2:19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</row>
    <row r="56" spans="2:19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</row>
    <row r="57" spans="2:19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</row>
    <row r="58" spans="2:19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</row>
    <row r="59" spans="2:19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</row>
    <row r="60" spans="2:19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</row>
    <row r="61" spans="2:19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</row>
    <row r="62" spans="2:19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</row>
    <row r="63" spans="2:19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</row>
    <row r="64" spans="2:19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</row>
    <row r="65" spans="2:19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</row>
    <row r="66" spans="2:19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</row>
    <row r="67" spans="2:19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</row>
    <row r="68" spans="2:19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</row>
    <row r="69" spans="2:19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</row>
    <row r="70" spans="2:19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</row>
    <row r="71" spans="2:19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</row>
    <row r="72" spans="2:19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</row>
    <row r="73" spans="2:19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</row>
    <row r="74" spans="2:19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</row>
    <row r="75" spans="2:19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</row>
    <row r="76" spans="2:19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</row>
    <row r="77" spans="2:19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</row>
    <row r="78" spans="2:19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</row>
    <row r="79" spans="2:19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</row>
    <row r="80" spans="2:19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</row>
    <row r="81" spans="2:19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</row>
    <row r="82" spans="2:19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</row>
    <row r="83" spans="2:19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</row>
    <row r="84" spans="2:19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</row>
    <row r="85" spans="2:19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</row>
    <row r="86" spans="2:19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</row>
    <row r="87" spans="2:19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</row>
    <row r="88" spans="2:19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</row>
    <row r="89" spans="2:19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</row>
    <row r="90" spans="2:19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</row>
    <row r="91" spans="2:19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</row>
    <row r="92" spans="2:19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</row>
    <row r="93" spans="2:19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</row>
    <row r="94" spans="2:19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</row>
    <row r="95" spans="2:19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</row>
    <row r="96" spans="2:19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</row>
    <row r="97" spans="2:19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</row>
    <row r="98" spans="2:19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</row>
    <row r="99" spans="2:19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</row>
    <row r="100" spans="2:19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</row>
    <row r="101" spans="2:19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</row>
    <row r="102" spans="2:19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</row>
    <row r="103" spans="2:19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</row>
    <row r="104" spans="2:19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</row>
    <row r="105" spans="2:19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</row>
    <row r="106" spans="2:19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</row>
    <row r="107" spans="2:19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</row>
    <row r="108" spans="2:19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</row>
    <row r="109" spans="2:19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</row>
    <row r="110" spans="2:19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BW540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75">
      <c r="B1" s="56" t="s">
        <v>174</v>
      </c>
      <c r="C1" s="76" t="s" vm="1">
        <v>241</v>
      </c>
    </row>
    <row r="2" spans="2:75">
      <c r="B2" s="56" t="s">
        <v>173</v>
      </c>
      <c r="C2" s="76" t="s">
        <v>242</v>
      </c>
    </row>
    <row r="3" spans="2:75">
      <c r="B3" s="56" t="s">
        <v>175</v>
      </c>
      <c r="C3" s="76" t="s">
        <v>243</v>
      </c>
    </row>
    <row r="4" spans="2:75">
      <c r="B4" s="56" t="s">
        <v>176</v>
      </c>
      <c r="C4" s="76">
        <v>2144</v>
      </c>
    </row>
    <row r="6" spans="2:75" ht="26.25" customHeight="1">
      <c r="B6" s="187" t="s">
        <v>205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9"/>
    </row>
    <row r="7" spans="2:75" ht="26.25" customHeight="1">
      <c r="B7" s="187" t="s">
        <v>84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9"/>
    </row>
    <row r="8" spans="2:75" s="3" customFormat="1" ht="78.75">
      <c r="B8" s="22" t="s">
        <v>112</v>
      </c>
      <c r="C8" s="30" t="s">
        <v>42</v>
      </c>
      <c r="D8" s="30" t="s">
        <v>114</v>
      </c>
      <c r="E8" s="30" t="s">
        <v>113</v>
      </c>
      <c r="F8" s="30" t="s">
        <v>58</v>
      </c>
      <c r="G8" s="30" t="s">
        <v>15</v>
      </c>
      <c r="H8" s="30" t="s">
        <v>59</v>
      </c>
      <c r="I8" s="30" t="s">
        <v>98</v>
      </c>
      <c r="J8" s="30" t="s">
        <v>18</v>
      </c>
      <c r="K8" s="30" t="s">
        <v>97</v>
      </c>
      <c r="L8" s="30" t="s">
        <v>17</v>
      </c>
      <c r="M8" s="70" t="s">
        <v>19</v>
      </c>
      <c r="N8" s="70" t="s">
        <v>227</v>
      </c>
      <c r="O8" s="30" t="s">
        <v>226</v>
      </c>
      <c r="P8" s="30" t="s">
        <v>106</v>
      </c>
      <c r="Q8" s="30" t="s">
        <v>54</v>
      </c>
      <c r="R8" s="30" t="s">
        <v>177</v>
      </c>
      <c r="S8" s="31" t="s">
        <v>179</v>
      </c>
      <c r="BT8" s="1"/>
    </row>
    <row r="9" spans="2:75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236</v>
      </c>
      <c r="O9" s="32"/>
      <c r="P9" s="32" t="s">
        <v>230</v>
      </c>
      <c r="Q9" s="32" t="s">
        <v>20</v>
      </c>
      <c r="R9" s="32" t="s">
        <v>20</v>
      </c>
      <c r="S9" s="33" t="s">
        <v>20</v>
      </c>
      <c r="BT9" s="1"/>
    </row>
    <row r="10" spans="2:7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109</v>
      </c>
      <c r="R10" s="20" t="s">
        <v>110</v>
      </c>
      <c r="S10" s="20" t="s">
        <v>180</v>
      </c>
      <c r="BT10" s="1"/>
    </row>
    <row r="11" spans="2:75" s="130" customFormat="1" ht="18" customHeight="1">
      <c r="B11" s="126" t="s">
        <v>47</v>
      </c>
      <c r="C11" s="80"/>
      <c r="D11" s="80"/>
      <c r="E11" s="80"/>
      <c r="F11" s="80"/>
      <c r="G11" s="80"/>
      <c r="H11" s="80"/>
      <c r="I11" s="80"/>
      <c r="J11" s="89">
        <v>7.413791266271927</v>
      </c>
      <c r="K11" s="80"/>
      <c r="L11" s="80"/>
      <c r="M11" s="88">
        <v>2.1410097223851322E-2</v>
      </c>
      <c r="N11" s="87"/>
      <c r="O11" s="89"/>
      <c r="P11" s="87">
        <v>2030.2651799999999</v>
      </c>
      <c r="Q11" s="80"/>
      <c r="R11" s="88">
        <v>1</v>
      </c>
      <c r="S11" s="88">
        <f>P11/'סכום נכסי הקרן'!$C$42</f>
        <v>1.0117100312658903E-2</v>
      </c>
      <c r="BT11" s="132"/>
      <c r="BW11" s="132"/>
    </row>
    <row r="12" spans="2:75" s="132" customFormat="1" ht="17.25" customHeight="1">
      <c r="B12" s="126" t="s">
        <v>224</v>
      </c>
      <c r="C12" s="80"/>
      <c r="D12" s="80"/>
      <c r="E12" s="80"/>
      <c r="F12" s="80"/>
      <c r="G12" s="80"/>
      <c r="H12" s="80"/>
      <c r="I12" s="80"/>
      <c r="J12" s="89">
        <v>7.413791266271927</v>
      </c>
      <c r="K12" s="80"/>
      <c r="L12" s="80"/>
      <c r="M12" s="88">
        <v>2.1410097223851322E-2</v>
      </c>
      <c r="N12" s="87"/>
      <c r="O12" s="89"/>
      <c r="P12" s="87">
        <v>2030.2651799999999</v>
      </c>
      <c r="Q12" s="80"/>
      <c r="R12" s="88">
        <v>1</v>
      </c>
      <c r="S12" s="88">
        <f>P12/'סכום נכסי הקרן'!$C$42</f>
        <v>1.0117100312658903E-2</v>
      </c>
    </row>
    <row r="13" spans="2:75" s="131" customFormat="1">
      <c r="B13" s="126" t="s">
        <v>55</v>
      </c>
      <c r="C13" s="80"/>
      <c r="D13" s="80"/>
      <c r="E13" s="80"/>
      <c r="F13" s="80"/>
      <c r="G13" s="80"/>
      <c r="H13" s="80"/>
      <c r="I13" s="80"/>
      <c r="J13" s="89">
        <v>9.0478712088790125</v>
      </c>
      <c r="K13" s="80"/>
      <c r="L13" s="80"/>
      <c r="M13" s="88">
        <v>1.5963370180465793E-2</v>
      </c>
      <c r="N13" s="87"/>
      <c r="O13" s="89"/>
      <c r="P13" s="87">
        <v>983.78256999999996</v>
      </c>
      <c r="Q13" s="80"/>
      <c r="R13" s="88">
        <v>0.48455865750502602</v>
      </c>
      <c r="S13" s="88">
        <f>P13/'סכום נכסי הקרן'!$C$42</f>
        <v>4.9023285453456775E-3</v>
      </c>
    </row>
    <row r="14" spans="2:75" s="131" customFormat="1">
      <c r="B14" s="101" t="s">
        <v>896</v>
      </c>
      <c r="C14" s="82" t="s">
        <v>897</v>
      </c>
      <c r="D14" s="93" t="s">
        <v>898</v>
      </c>
      <c r="E14" s="82" t="s">
        <v>899</v>
      </c>
      <c r="F14" s="93" t="s">
        <v>371</v>
      </c>
      <c r="G14" s="82" t="s">
        <v>986</v>
      </c>
      <c r="H14" s="82" t="s">
        <v>985</v>
      </c>
      <c r="I14" s="109">
        <v>42639</v>
      </c>
      <c r="J14" s="92">
        <v>9.17</v>
      </c>
      <c r="K14" s="93" t="s">
        <v>159</v>
      </c>
      <c r="L14" s="94">
        <v>4.9000000000000002E-2</v>
      </c>
      <c r="M14" s="91">
        <v>1.46E-2</v>
      </c>
      <c r="N14" s="90">
        <v>137297</v>
      </c>
      <c r="O14" s="92">
        <v>165.87</v>
      </c>
      <c r="P14" s="90">
        <v>227.73452</v>
      </c>
      <c r="Q14" s="91">
        <v>6.9939019544488229E-5</v>
      </c>
      <c r="R14" s="91">
        <v>0.11216983980388218</v>
      </c>
      <c r="S14" s="91">
        <f>P14/'סכום נכסי הקרן'!$C$42</f>
        <v>1.1348335213507556E-3</v>
      </c>
    </row>
    <row r="15" spans="2:75" s="131" customFormat="1">
      <c r="B15" s="101" t="s">
        <v>900</v>
      </c>
      <c r="C15" s="82" t="s">
        <v>901</v>
      </c>
      <c r="D15" s="93" t="s">
        <v>898</v>
      </c>
      <c r="E15" s="82" t="s">
        <v>899</v>
      </c>
      <c r="F15" s="93" t="s">
        <v>371</v>
      </c>
      <c r="G15" s="82" t="s">
        <v>986</v>
      </c>
      <c r="H15" s="82" t="s">
        <v>985</v>
      </c>
      <c r="I15" s="109">
        <v>42639</v>
      </c>
      <c r="J15" s="92">
        <v>12.25</v>
      </c>
      <c r="K15" s="93" t="s">
        <v>159</v>
      </c>
      <c r="L15" s="94">
        <v>4.0999999999999995E-2</v>
      </c>
      <c r="M15" s="91">
        <v>2.1400000000000006E-2</v>
      </c>
      <c r="N15" s="90">
        <v>266796.65999999997</v>
      </c>
      <c r="O15" s="92">
        <v>129.04</v>
      </c>
      <c r="P15" s="90">
        <v>344.27443</v>
      </c>
      <c r="Q15" s="91">
        <v>7.9432377295432291E-5</v>
      </c>
      <c r="R15" s="91">
        <v>0.169571164097884</v>
      </c>
      <c r="S15" s="91">
        <f>P15/'סכום נכסי הקרן'!$C$42</f>
        <v>1.7155684773126365E-3</v>
      </c>
    </row>
    <row r="16" spans="2:75" s="131" customFormat="1">
      <c r="B16" s="101" t="s">
        <v>902</v>
      </c>
      <c r="C16" s="82" t="s">
        <v>903</v>
      </c>
      <c r="D16" s="93" t="s">
        <v>898</v>
      </c>
      <c r="E16" s="82" t="s">
        <v>904</v>
      </c>
      <c r="F16" s="93" t="s">
        <v>371</v>
      </c>
      <c r="G16" s="82" t="s">
        <v>986</v>
      </c>
      <c r="H16" s="82" t="s">
        <v>156</v>
      </c>
      <c r="I16" s="109">
        <v>42796</v>
      </c>
      <c r="J16" s="92">
        <v>8.9799999999999986</v>
      </c>
      <c r="K16" s="93" t="s">
        <v>159</v>
      </c>
      <c r="L16" s="94">
        <v>2.1400000000000002E-2</v>
      </c>
      <c r="M16" s="91">
        <v>1.5700000000000002E-2</v>
      </c>
      <c r="N16" s="90">
        <v>180000</v>
      </c>
      <c r="O16" s="92">
        <v>105.71</v>
      </c>
      <c r="P16" s="90">
        <v>190.27801000000002</v>
      </c>
      <c r="Q16" s="91">
        <v>6.9325158099874443E-4</v>
      </c>
      <c r="R16" s="91">
        <v>9.3720767057631382E-2</v>
      </c>
      <c r="S16" s="91">
        <f>P16/'סכום נכסי הקרן'!$C$42</f>
        <v>9.4818240170139469E-4</v>
      </c>
    </row>
    <row r="17" spans="2:19" s="131" customFormat="1">
      <c r="B17" s="101" t="s">
        <v>905</v>
      </c>
      <c r="C17" s="82" t="s">
        <v>906</v>
      </c>
      <c r="D17" s="93" t="s">
        <v>898</v>
      </c>
      <c r="E17" s="82" t="s">
        <v>370</v>
      </c>
      <c r="F17" s="93" t="s">
        <v>371</v>
      </c>
      <c r="G17" s="82" t="s">
        <v>988</v>
      </c>
      <c r="H17" s="82" t="s">
        <v>156</v>
      </c>
      <c r="I17" s="109">
        <v>42935</v>
      </c>
      <c r="J17" s="92">
        <v>3.67</v>
      </c>
      <c r="K17" s="93" t="s">
        <v>159</v>
      </c>
      <c r="L17" s="94">
        <v>0.06</v>
      </c>
      <c r="M17" s="91">
        <v>8.8000000000000005E-3</v>
      </c>
      <c r="N17" s="90">
        <v>95000</v>
      </c>
      <c r="O17" s="92">
        <v>126.92</v>
      </c>
      <c r="P17" s="90">
        <v>120.574</v>
      </c>
      <c r="Q17" s="91">
        <v>2.5670480608693508E-5</v>
      </c>
      <c r="R17" s="91">
        <v>5.938830118733554E-2</v>
      </c>
      <c r="S17" s="91">
        <f>P17/'סכום נכסי הקרן'!$C$42</f>
        <v>6.0083740051067357E-4</v>
      </c>
    </row>
    <row r="18" spans="2:19" s="131" customFormat="1">
      <c r="B18" s="101" t="s">
        <v>907</v>
      </c>
      <c r="C18" s="82" t="s">
        <v>908</v>
      </c>
      <c r="D18" s="93" t="s">
        <v>898</v>
      </c>
      <c r="E18" s="82" t="s">
        <v>370</v>
      </c>
      <c r="F18" s="93" t="s">
        <v>371</v>
      </c>
      <c r="G18" s="82" t="s">
        <v>988</v>
      </c>
      <c r="H18" s="82" t="s">
        <v>985</v>
      </c>
      <c r="I18" s="109">
        <v>42768</v>
      </c>
      <c r="J18" s="92">
        <v>2.2200000000000002</v>
      </c>
      <c r="K18" s="93" t="s">
        <v>159</v>
      </c>
      <c r="L18" s="94">
        <v>6.8499999999999991E-2</v>
      </c>
      <c r="M18" s="91">
        <v>1.77E-2</v>
      </c>
      <c r="N18" s="90">
        <v>14200</v>
      </c>
      <c r="O18" s="92">
        <v>125.54</v>
      </c>
      <c r="P18" s="90">
        <v>17.82667</v>
      </c>
      <c r="Q18" s="91">
        <v>2.8115972446347003E-5</v>
      </c>
      <c r="R18" s="91">
        <v>8.7804638406890276E-3</v>
      </c>
      <c r="S18" s="91">
        <f>P18/'סכום נכסי הקרן'!$C$42</f>
        <v>8.8832833467925162E-5</v>
      </c>
    </row>
    <row r="19" spans="2:19" s="131" customFormat="1">
      <c r="B19" s="101" t="s">
        <v>909</v>
      </c>
      <c r="C19" s="82" t="s">
        <v>910</v>
      </c>
      <c r="D19" s="93" t="s">
        <v>898</v>
      </c>
      <c r="E19" s="82" t="s">
        <v>911</v>
      </c>
      <c r="F19" s="93" t="s">
        <v>371</v>
      </c>
      <c r="G19" s="82" t="s">
        <v>988</v>
      </c>
      <c r="H19" s="82" t="s">
        <v>985</v>
      </c>
      <c r="I19" s="109">
        <v>42835</v>
      </c>
      <c r="J19" s="92">
        <v>4.87</v>
      </c>
      <c r="K19" s="93" t="s">
        <v>159</v>
      </c>
      <c r="L19" s="94">
        <v>5.5999999999999994E-2</v>
      </c>
      <c r="M19" s="91">
        <v>7.8000000000000005E-3</v>
      </c>
      <c r="N19" s="90">
        <v>54840.91</v>
      </c>
      <c r="O19" s="92">
        <v>151.52000000000001</v>
      </c>
      <c r="P19" s="90">
        <v>83.094940000000008</v>
      </c>
      <c r="Q19" s="91">
        <v>6.0023249276136995E-5</v>
      </c>
      <c r="R19" s="91">
        <v>4.092812151760393E-2</v>
      </c>
      <c r="S19" s="91">
        <f>P19/'סכום נכסי הקרן'!$C$42</f>
        <v>4.1407391100229231E-4</v>
      </c>
    </row>
    <row r="20" spans="2:19" s="131" customFormat="1">
      <c r="B20" s="101"/>
      <c r="C20" s="82"/>
      <c r="D20" s="82"/>
      <c r="E20" s="82"/>
      <c r="F20" s="82"/>
      <c r="G20" s="82"/>
      <c r="H20" s="82"/>
      <c r="I20" s="82"/>
      <c r="J20" s="92"/>
      <c r="K20" s="82"/>
      <c r="L20" s="82"/>
      <c r="M20" s="91"/>
      <c r="N20" s="90"/>
      <c r="O20" s="92"/>
      <c r="P20" s="82"/>
      <c r="Q20" s="82"/>
      <c r="R20" s="91"/>
      <c r="S20" s="82"/>
    </row>
    <row r="21" spans="2:19" s="131" customFormat="1">
      <c r="B21" s="126" t="s">
        <v>56</v>
      </c>
      <c r="C21" s="80"/>
      <c r="D21" s="80"/>
      <c r="E21" s="80"/>
      <c r="F21" s="80"/>
      <c r="G21" s="80"/>
      <c r="H21" s="80"/>
      <c r="I21" s="80"/>
      <c r="J21" s="89">
        <v>6.2717506202311739</v>
      </c>
      <c r="K21" s="80"/>
      <c r="L21" s="80"/>
      <c r="M21" s="88">
        <v>2.4042455014901501E-2</v>
      </c>
      <c r="N21" s="87"/>
      <c r="O21" s="89"/>
      <c r="P21" s="87">
        <v>842.49231999999995</v>
      </c>
      <c r="Q21" s="80"/>
      <c r="R21" s="88">
        <v>0.41496663997360189</v>
      </c>
      <c r="S21" s="88">
        <f>P21/'סכום נכסי הקרן'!$C$42</f>
        <v>4.1982591230199425E-3</v>
      </c>
    </row>
    <row r="22" spans="2:19" s="131" customFormat="1">
      <c r="B22" s="101" t="s">
        <v>912</v>
      </c>
      <c r="C22" s="82" t="s">
        <v>913</v>
      </c>
      <c r="D22" s="93" t="s">
        <v>898</v>
      </c>
      <c r="E22" s="82" t="s">
        <v>904</v>
      </c>
      <c r="F22" s="93" t="s">
        <v>371</v>
      </c>
      <c r="G22" s="82" t="s">
        <v>986</v>
      </c>
      <c r="H22" s="82" t="s">
        <v>156</v>
      </c>
      <c r="I22" s="109">
        <v>42796</v>
      </c>
      <c r="J22" s="92">
        <v>8.31</v>
      </c>
      <c r="K22" s="93" t="s">
        <v>159</v>
      </c>
      <c r="L22" s="94">
        <v>3.7400000000000003E-2</v>
      </c>
      <c r="M22" s="91">
        <v>3.0100000000000002E-2</v>
      </c>
      <c r="N22" s="90">
        <v>180000</v>
      </c>
      <c r="O22" s="92">
        <v>106.39</v>
      </c>
      <c r="P22" s="90">
        <v>191.50200000000001</v>
      </c>
      <c r="Q22" s="91">
        <v>3.4947520473422412E-4</v>
      </c>
      <c r="R22" s="91">
        <v>9.4323639043053492E-2</v>
      </c>
      <c r="S22" s="91">
        <f>P22/'סכום נכסי הקרן'!$C$42</f>
        <v>9.54281718053602E-4</v>
      </c>
    </row>
    <row r="23" spans="2:19" s="131" customFormat="1">
      <c r="B23" s="101" t="s">
        <v>914</v>
      </c>
      <c r="C23" s="82" t="s">
        <v>915</v>
      </c>
      <c r="D23" s="93" t="s">
        <v>898</v>
      </c>
      <c r="E23" s="82" t="s">
        <v>904</v>
      </c>
      <c r="F23" s="93" t="s">
        <v>371</v>
      </c>
      <c r="G23" s="82" t="s">
        <v>986</v>
      </c>
      <c r="H23" s="82" t="s">
        <v>156</v>
      </c>
      <c r="I23" s="109">
        <v>42796</v>
      </c>
      <c r="J23" s="92">
        <v>5.1100000000000003</v>
      </c>
      <c r="K23" s="93" t="s">
        <v>159</v>
      </c>
      <c r="L23" s="94">
        <v>2.5000000000000001E-2</v>
      </c>
      <c r="M23" s="91">
        <v>2.0700000000000003E-2</v>
      </c>
      <c r="N23" s="90">
        <v>241000</v>
      </c>
      <c r="O23" s="92">
        <v>102.34</v>
      </c>
      <c r="P23" s="90">
        <v>246.63939999999999</v>
      </c>
      <c r="Q23" s="91">
        <v>3.3227813196267454E-4</v>
      </c>
      <c r="R23" s="91">
        <v>0.12148137220183228</v>
      </c>
      <c r="S23" s="91">
        <f>P23/'סכום נכסי הקרן'!$C$42</f>
        <v>1.22903922868539E-3</v>
      </c>
    </row>
    <row r="24" spans="2:19" s="131" customFormat="1">
      <c r="B24" s="101" t="s">
        <v>916</v>
      </c>
      <c r="C24" s="82" t="s">
        <v>917</v>
      </c>
      <c r="D24" s="93" t="s">
        <v>898</v>
      </c>
      <c r="E24" s="82" t="s">
        <v>918</v>
      </c>
      <c r="F24" s="93" t="s">
        <v>322</v>
      </c>
      <c r="G24" s="82" t="s">
        <v>988</v>
      </c>
      <c r="H24" s="82" t="s">
        <v>156</v>
      </c>
      <c r="I24" s="109">
        <v>42598</v>
      </c>
      <c r="J24" s="92">
        <v>6.2200000000000006</v>
      </c>
      <c r="K24" s="93" t="s">
        <v>159</v>
      </c>
      <c r="L24" s="94">
        <v>3.1E-2</v>
      </c>
      <c r="M24" s="91">
        <v>2.35E-2</v>
      </c>
      <c r="N24" s="90">
        <v>368598</v>
      </c>
      <c r="O24" s="92">
        <v>104.84</v>
      </c>
      <c r="P24" s="90">
        <v>383.58151000000004</v>
      </c>
      <c r="Q24" s="91">
        <v>9.699947368421053E-4</v>
      </c>
      <c r="R24" s="91">
        <v>0.18893172861290961</v>
      </c>
      <c r="S24" s="91">
        <f>P24/'סכום נכסי הקרן'!$C$42</f>
        <v>1.9114412506208548E-3</v>
      </c>
    </row>
    <row r="25" spans="2:19" s="131" customFormat="1">
      <c r="B25" s="101" t="s">
        <v>919</v>
      </c>
      <c r="C25" s="82" t="s">
        <v>920</v>
      </c>
      <c r="D25" s="93" t="s">
        <v>898</v>
      </c>
      <c r="E25" s="82" t="s">
        <v>921</v>
      </c>
      <c r="F25" s="93" t="s">
        <v>322</v>
      </c>
      <c r="G25" s="82" t="s">
        <v>992</v>
      </c>
      <c r="H25" s="82" t="s">
        <v>156</v>
      </c>
      <c r="I25" s="109">
        <v>41903</v>
      </c>
      <c r="J25" s="92">
        <v>2.23</v>
      </c>
      <c r="K25" s="93" t="s">
        <v>159</v>
      </c>
      <c r="L25" s="94">
        <v>5.1500000000000004E-2</v>
      </c>
      <c r="M25" s="91">
        <v>1.7899999999999999E-2</v>
      </c>
      <c r="N25" s="90">
        <v>19149.37</v>
      </c>
      <c r="O25" s="92">
        <v>108.46</v>
      </c>
      <c r="P25" s="90">
        <v>20.769410000000001</v>
      </c>
      <c r="Q25" s="91">
        <v>2.3529404392326196E-4</v>
      </c>
      <c r="R25" s="91">
        <v>1.0229900115806548E-2</v>
      </c>
      <c r="S25" s="91">
        <f>P25/'סכום נכסי הקרן'!$C$42</f>
        <v>1.0349692566009577E-4</v>
      </c>
    </row>
    <row r="26" spans="2:19" s="131" customFormat="1">
      <c r="B26" s="101"/>
      <c r="C26" s="82"/>
      <c r="D26" s="82"/>
      <c r="E26" s="82"/>
      <c r="F26" s="82"/>
      <c r="G26" s="82"/>
      <c r="H26" s="82"/>
      <c r="I26" s="82"/>
      <c r="J26" s="92"/>
      <c r="K26" s="82"/>
      <c r="L26" s="82"/>
      <c r="M26" s="91"/>
      <c r="N26" s="90"/>
      <c r="O26" s="92"/>
      <c r="P26" s="82"/>
      <c r="Q26" s="82"/>
      <c r="R26" s="91"/>
      <c r="S26" s="82"/>
    </row>
    <row r="27" spans="2:19" s="131" customFormat="1">
      <c r="B27" s="126" t="s">
        <v>44</v>
      </c>
      <c r="C27" s="80"/>
      <c r="D27" s="80"/>
      <c r="E27" s="80"/>
      <c r="F27" s="80"/>
      <c r="G27" s="80"/>
      <c r="H27" s="80"/>
      <c r="I27" s="80"/>
      <c r="J27" s="89">
        <v>4.2498225690056133</v>
      </c>
      <c r="K27" s="80"/>
      <c r="L27" s="80"/>
      <c r="M27" s="88">
        <v>3.6806192333958633E-2</v>
      </c>
      <c r="N27" s="87"/>
      <c r="O27" s="89"/>
      <c r="P27" s="87">
        <v>203.99029000000002</v>
      </c>
      <c r="Q27" s="80"/>
      <c r="R27" s="88">
        <v>0.10047470252137213</v>
      </c>
      <c r="S27" s="88">
        <f>P27/'סכום נכסי הקרן'!$C$42</f>
        <v>1.0165126442932843E-3</v>
      </c>
    </row>
    <row r="28" spans="2:19" s="131" customFormat="1">
      <c r="B28" s="101" t="s">
        <v>922</v>
      </c>
      <c r="C28" s="82" t="s">
        <v>923</v>
      </c>
      <c r="D28" s="93" t="s">
        <v>898</v>
      </c>
      <c r="E28" s="82" t="s">
        <v>924</v>
      </c>
      <c r="F28" s="93" t="s">
        <v>925</v>
      </c>
      <c r="G28" s="82" t="s">
        <v>989</v>
      </c>
      <c r="H28" s="82" t="s">
        <v>985</v>
      </c>
      <c r="I28" s="109">
        <v>42954</v>
      </c>
      <c r="J28" s="92">
        <v>2.8299999999999996</v>
      </c>
      <c r="K28" s="93" t="s">
        <v>158</v>
      </c>
      <c r="L28" s="94">
        <v>3.7000000000000005E-2</v>
      </c>
      <c r="M28" s="91">
        <v>2.9200000000000004E-2</v>
      </c>
      <c r="N28" s="90">
        <v>8743</v>
      </c>
      <c r="O28" s="92">
        <v>102.39</v>
      </c>
      <c r="P28" s="90">
        <v>31.591470000000001</v>
      </c>
      <c r="Q28" s="91">
        <v>1.3009642283197428E-4</v>
      </c>
      <c r="R28" s="91">
        <v>1.5560267846390393E-2</v>
      </c>
      <c r="S28" s="91">
        <f>P28/'סכום נכסי הקרן'!$C$42</f>
        <v>1.5742479069377253E-4</v>
      </c>
    </row>
    <row r="29" spans="2:19" s="131" customFormat="1">
      <c r="B29" s="101" t="s">
        <v>926</v>
      </c>
      <c r="C29" s="82" t="s">
        <v>927</v>
      </c>
      <c r="D29" s="93" t="s">
        <v>898</v>
      </c>
      <c r="E29" s="82" t="s">
        <v>924</v>
      </c>
      <c r="F29" s="93" t="s">
        <v>925</v>
      </c>
      <c r="G29" s="82" t="s">
        <v>989</v>
      </c>
      <c r="H29" s="82" t="s">
        <v>985</v>
      </c>
      <c r="I29" s="109">
        <v>42625</v>
      </c>
      <c r="J29" s="92">
        <v>4.51</v>
      </c>
      <c r="K29" s="93" t="s">
        <v>158</v>
      </c>
      <c r="L29" s="94">
        <v>4.4500000000000005E-2</v>
      </c>
      <c r="M29" s="91">
        <v>3.8199999999999998E-2</v>
      </c>
      <c r="N29" s="90">
        <v>47351</v>
      </c>
      <c r="O29" s="92">
        <v>103.17</v>
      </c>
      <c r="P29" s="90">
        <v>172.39882</v>
      </c>
      <c r="Q29" s="91">
        <v>3.453046354268613E-4</v>
      </c>
      <c r="R29" s="91">
        <v>8.491443467498172E-2</v>
      </c>
      <c r="S29" s="91">
        <f>P29/'סכום נכסי הקרן'!$C$42</f>
        <v>8.5908785359951163E-4</v>
      </c>
    </row>
    <row r="30" spans="2:19">
      <c r="B30" s="103"/>
      <c r="C30" s="104"/>
      <c r="D30" s="104"/>
      <c r="E30" s="104"/>
      <c r="F30" s="104"/>
      <c r="G30" s="104"/>
      <c r="H30" s="104"/>
      <c r="I30" s="104"/>
      <c r="J30" s="106"/>
      <c r="K30" s="104"/>
      <c r="L30" s="104"/>
      <c r="M30" s="107"/>
      <c r="N30" s="105"/>
      <c r="O30" s="106"/>
      <c r="P30" s="104"/>
      <c r="Q30" s="104"/>
      <c r="R30" s="107"/>
      <c r="S30" s="104"/>
    </row>
    <row r="31" spans="2:19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</row>
    <row r="32" spans="2:19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</row>
    <row r="33" spans="2:19">
      <c r="B33" s="95" t="s">
        <v>240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</row>
    <row r="34" spans="2:19">
      <c r="B34" s="95" t="s">
        <v>108</v>
      </c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2:19">
      <c r="B35" s="95" t="s">
        <v>225</v>
      </c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</row>
    <row r="36" spans="2:19">
      <c r="B36" s="95" t="s">
        <v>235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</row>
    <row r="37" spans="2:19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</row>
    <row r="38" spans="2:19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</row>
    <row r="39" spans="2:19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</row>
    <row r="40" spans="2:19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</row>
    <row r="41" spans="2:19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</row>
    <row r="42" spans="2:19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</row>
    <row r="43" spans="2:19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</row>
    <row r="44" spans="2:19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</row>
    <row r="45" spans="2:19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</row>
    <row r="46" spans="2:19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</row>
    <row r="47" spans="2:19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</row>
    <row r="48" spans="2:19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</row>
    <row r="49" spans="2:19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</row>
    <row r="50" spans="2:19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</row>
    <row r="51" spans="2:19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</row>
    <row r="52" spans="2:19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</row>
    <row r="53" spans="2:19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</row>
    <row r="54" spans="2:19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</row>
    <row r="55" spans="2:19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</row>
    <row r="56" spans="2:19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</row>
    <row r="57" spans="2:19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</row>
    <row r="58" spans="2:19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</row>
    <row r="59" spans="2:19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</row>
    <row r="60" spans="2:19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</row>
    <row r="61" spans="2:19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</row>
    <row r="62" spans="2:19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</row>
    <row r="63" spans="2:19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</row>
    <row r="64" spans="2:19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</row>
    <row r="65" spans="2:19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</row>
    <row r="66" spans="2:19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</row>
    <row r="67" spans="2:19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</row>
    <row r="68" spans="2:19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</row>
    <row r="69" spans="2:19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</row>
    <row r="70" spans="2:19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</row>
    <row r="71" spans="2:19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</row>
    <row r="72" spans="2:19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</row>
    <row r="73" spans="2:19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</row>
    <row r="74" spans="2:19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</row>
    <row r="75" spans="2:19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</row>
    <row r="76" spans="2:19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</row>
    <row r="77" spans="2:19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</row>
    <row r="78" spans="2:19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</row>
    <row r="79" spans="2:19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</row>
    <row r="80" spans="2:19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</row>
    <row r="81" spans="2:19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</row>
    <row r="82" spans="2:19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</row>
    <row r="83" spans="2:19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</row>
    <row r="84" spans="2:19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</row>
    <row r="85" spans="2:19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</row>
    <row r="86" spans="2:19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</row>
    <row r="87" spans="2:19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</row>
    <row r="88" spans="2:19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</row>
    <row r="89" spans="2:19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</row>
    <row r="90" spans="2:19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</row>
    <row r="91" spans="2:19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</row>
    <row r="92" spans="2:19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</row>
    <row r="93" spans="2:19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</row>
    <row r="94" spans="2:19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</row>
    <row r="95" spans="2:19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</row>
    <row r="96" spans="2:19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</row>
    <row r="97" spans="2:19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</row>
    <row r="98" spans="2:19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</row>
    <row r="99" spans="2:19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</row>
    <row r="100" spans="2:19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</row>
    <row r="101" spans="2:19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</row>
    <row r="102" spans="2:19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</row>
    <row r="103" spans="2:19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</row>
    <row r="104" spans="2:19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</row>
    <row r="105" spans="2:19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</row>
    <row r="106" spans="2:19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</row>
    <row r="107" spans="2:19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</row>
    <row r="108" spans="2:19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</row>
    <row r="109" spans="2:19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</row>
    <row r="110" spans="2:19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</row>
    <row r="111" spans="2:19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</row>
    <row r="112" spans="2:19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</row>
    <row r="113" spans="2:19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</row>
    <row r="114" spans="2:19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</row>
    <row r="115" spans="2:19"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</row>
    <row r="116" spans="2:19"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</row>
    <row r="117" spans="2:19"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</row>
    <row r="118" spans="2:19"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</row>
    <row r="119" spans="2:19"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</row>
    <row r="120" spans="2:19"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</row>
    <row r="121" spans="2:19"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</row>
    <row r="122" spans="2:19"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</row>
    <row r="123" spans="2:19"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</row>
    <row r="124" spans="2:19"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</row>
    <row r="125" spans="2:19"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</row>
    <row r="126" spans="2:19"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</row>
    <row r="127" spans="2:19"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</row>
    <row r="128" spans="2:19"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</row>
    <row r="129" spans="2:19"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</row>
    <row r="130" spans="2:19">
      <c r="C130" s="1"/>
      <c r="D130" s="1"/>
      <c r="E130" s="1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32 B37:B129">
    <cfRule type="cellIs" dxfId="38" priority="1" operator="equal">
      <formula>"NR3"</formula>
    </cfRule>
  </conditionalFormatting>
  <dataValidations count="1">
    <dataValidation allowBlank="1" showInputMessage="1" showErrorMessage="1" sqref="C5:C1048576 A1:B1048576 AB32:XFD35 D1:XFD31 D32:Z35 D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S32" sqref="S32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9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174</v>
      </c>
      <c r="C1" s="76" t="s" vm="1">
        <v>241</v>
      </c>
    </row>
    <row r="2" spans="2:98">
      <c r="B2" s="56" t="s">
        <v>173</v>
      </c>
      <c r="C2" s="76" t="s">
        <v>242</v>
      </c>
    </row>
    <row r="3" spans="2:98">
      <c r="B3" s="56" t="s">
        <v>175</v>
      </c>
      <c r="C3" s="76" t="s">
        <v>243</v>
      </c>
    </row>
    <row r="4" spans="2:98">
      <c r="B4" s="56" t="s">
        <v>176</v>
      </c>
      <c r="C4" s="76">
        <v>2144</v>
      </c>
    </row>
    <row r="6" spans="2:98" ht="26.25" customHeight="1">
      <c r="B6" s="187" t="s">
        <v>205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9"/>
    </row>
    <row r="7" spans="2:98" ht="26.25" customHeight="1">
      <c r="B7" s="187" t="s">
        <v>85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9"/>
    </row>
    <row r="8" spans="2:98" s="3" customFormat="1" ht="63">
      <c r="B8" s="22" t="s">
        <v>112</v>
      </c>
      <c r="C8" s="30" t="s">
        <v>42</v>
      </c>
      <c r="D8" s="30" t="s">
        <v>114</v>
      </c>
      <c r="E8" s="30" t="s">
        <v>113</v>
      </c>
      <c r="F8" s="30" t="s">
        <v>58</v>
      </c>
      <c r="G8" s="30" t="s">
        <v>97</v>
      </c>
      <c r="H8" s="30" t="s">
        <v>227</v>
      </c>
      <c r="I8" s="30" t="s">
        <v>226</v>
      </c>
      <c r="J8" s="30" t="s">
        <v>106</v>
      </c>
      <c r="K8" s="30" t="s">
        <v>54</v>
      </c>
      <c r="L8" s="30" t="s">
        <v>177</v>
      </c>
      <c r="M8" s="31" t="s">
        <v>179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236</v>
      </c>
      <c r="I9" s="32"/>
      <c r="J9" s="32" t="s">
        <v>230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97"/>
      <c r="C11" s="82"/>
      <c r="D11" s="82"/>
      <c r="E11" s="82"/>
      <c r="F11" s="82"/>
      <c r="G11" s="82"/>
      <c r="H11" s="90"/>
      <c r="I11" s="90"/>
      <c r="J11" s="90"/>
      <c r="K11" s="82"/>
      <c r="L11" s="91"/>
      <c r="M11" s="9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8"/>
      <c r="C12" s="82"/>
      <c r="D12" s="82"/>
      <c r="E12" s="82"/>
      <c r="F12" s="82"/>
      <c r="G12" s="82"/>
      <c r="H12" s="90"/>
      <c r="I12" s="90"/>
      <c r="J12" s="90"/>
      <c r="K12" s="82"/>
      <c r="L12" s="91"/>
      <c r="M12" s="91"/>
    </row>
    <row r="13" spans="2:98">
      <c r="B13" s="98"/>
      <c r="C13" s="80"/>
      <c r="D13" s="80"/>
      <c r="E13" s="80"/>
      <c r="F13" s="80"/>
      <c r="G13" s="80"/>
      <c r="H13" s="87"/>
      <c r="I13" s="87"/>
      <c r="J13" s="87"/>
      <c r="K13" s="80"/>
      <c r="L13" s="88"/>
      <c r="M13" s="88"/>
    </row>
    <row r="14" spans="2:98">
      <c r="B14" s="83"/>
      <c r="C14" s="82"/>
      <c r="D14" s="93"/>
      <c r="E14" s="82"/>
      <c r="F14" s="93"/>
      <c r="G14" s="93"/>
      <c r="H14" s="90"/>
      <c r="I14" s="90"/>
      <c r="J14" s="90"/>
      <c r="K14" s="82"/>
      <c r="L14" s="91"/>
      <c r="M14" s="91"/>
    </row>
    <row r="15" spans="2:98">
      <c r="B15" s="81"/>
      <c r="C15" s="82"/>
      <c r="D15" s="82"/>
      <c r="E15" s="82"/>
      <c r="F15" s="82"/>
      <c r="G15" s="82"/>
      <c r="H15" s="90"/>
      <c r="I15" s="90"/>
      <c r="J15" s="82"/>
      <c r="K15" s="82"/>
      <c r="L15" s="91"/>
      <c r="M15" s="82"/>
    </row>
    <row r="16" spans="2:9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</row>
    <row r="17" spans="2:13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</row>
    <row r="18" spans="2:13">
      <c r="B18" s="95" t="s">
        <v>240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</row>
    <row r="19" spans="2:13">
      <c r="B19" s="95" t="s">
        <v>108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</row>
    <row r="20" spans="2:13">
      <c r="B20" s="95" t="s">
        <v>225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</row>
    <row r="21" spans="2:13">
      <c r="B21" s="95" t="s">
        <v>235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</row>
    <row r="22" spans="2:13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</row>
    <row r="23" spans="2:13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</row>
    <row r="24" spans="2:13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</row>
    <row r="25" spans="2:13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</row>
    <row r="26" spans="2:13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</row>
    <row r="27" spans="2:13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</row>
    <row r="28" spans="2:13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</row>
    <row r="29" spans="2:13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</row>
    <row r="30" spans="2:13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</row>
    <row r="31" spans="2:13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</row>
    <row r="32" spans="2:13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</row>
    <row r="33" spans="2:13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</row>
    <row r="34" spans="2:13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</row>
    <row r="35" spans="2:13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</row>
    <row r="36" spans="2:13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</row>
    <row r="37" spans="2:13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</row>
    <row r="38" spans="2:13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</row>
    <row r="39" spans="2:13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</row>
    <row r="40" spans="2:13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</row>
    <row r="41" spans="2:13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</row>
    <row r="42" spans="2:13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</row>
    <row r="43" spans="2:13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</row>
    <row r="44" spans="2:13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</row>
    <row r="45" spans="2:13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</row>
    <row r="46" spans="2:13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</row>
    <row r="47" spans="2:13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</row>
    <row r="48" spans="2:13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</row>
    <row r="49" spans="2:13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</row>
    <row r="50" spans="2:13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</row>
    <row r="51" spans="2:13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</row>
    <row r="52" spans="2:13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</row>
    <row r="53" spans="2:13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</row>
    <row r="54" spans="2:13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</row>
    <row r="55" spans="2:13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</row>
    <row r="56" spans="2:13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</row>
    <row r="57" spans="2:13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</row>
    <row r="58" spans="2:13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</row>
    <row r="59" spans="2:13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</row>
    <row r="60" spans="2:13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</row>
    <row r="61" spans="2:13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</row>
    <row r="62" spans="2:13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</row>
    <row r="63" spans="2:13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</row>
    <row r="64" spans="2:13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</row>
    <row r="65" spans="2:13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  <row r="66" spans="2:13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</row>
    <row r="67" spans="2:13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</row>
    <row r="68" spans="2:13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</row>
    <row r="69" spans="2:13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</row>
    <row r="70" spans="2:13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</row>
    <row r="71" spans="2:13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</row>
    <row r="72" spans="2:13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</row>
    <row r="73" spans="2:13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</row>
    <row r="74" spans="2:13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</row>
    <row r="75" spans="2:13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</row>
    <row r="76" spans="2:13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</row>
    <row r="77" spans="2:13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</row>
    <row r="78" spans="2:13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</row>
    <row r="79" spans="2:13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</row>
    <row r="80" spans="2:13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</row>
    <row r="81" spans="2:13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</row>
    <row r="82" spans="2:13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</row>
    <row r="83" spans="2:13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</row>
    <row r="84" spans="2:13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</row>
    <row r="85" spans="2:13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</row>
    <row r="86" spans="2:13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</row>
    <row r="87" spans="2:13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</row>
    <row r="88" spans="2:13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</row>
    <row r="89" spans="2:13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</row>
    <row r="90" spans="2:13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</row>
    <row r="91" spans="2:13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</row>
    <row r="92" spans="2:13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</row>
    <row r="93" spans="2:13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</row>
    <row r="94" spans="2:13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</row>
    <row r="95" spans="2:13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</row>
    <row r="96" spans="2:13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</row>
    <row r="97" spans="2:13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</row>
    <row r="98" spans="2:13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</row>
    <row r="99" spans="2:13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</row>
    <row r="100" spans="2:13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</row>
    <row r="101" spans="2:13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</row>
    <row r="102" spans="2:13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</row>
    <row r="103" spans="2:13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</row>
    <row r="104" spans="2:13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</row>
    <row r="105" spans="2:13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</row>
    <row r="106" spans="2:13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</row>
    <row r="107" spans="2:13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</row>
    <row r="108" spans="2:13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</row>
    <row r="109" spans="2:13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</row>
    <row r="110" spans="2:13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</row>
    <row r="111" spans="2:13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</row>
    <row r="112" spans="2:13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</row>
    <row r="113" spans="2:13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</row>
    <row r="114" spans="2:13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N28" sqref="N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174</v>
      </c>
      <c r="C1" s="76" t="s" vm="1">
        <v>241</v>
      </c>
    </row>
    <row r="2" spans="2:55">
      <c r="B2" s="56" t="s">
        <v>173</v>
      </c>
      <c r="C2" s="76" t="s">
        <v>242</v>
      </c>
    </row>
    <row r="3" spans="2:55">
      <c r="B3" s="56" t="s">
        <v>175</v>
      </c>
      <c r="C3" s="76" t="s">
        <v>243</v>
      </c>
    </row>
    <row r="4" spans="2:55">
      <c r="B4" s="56" t="s">
        <v>176</v>
      </c>
      <c r="C4" s="76">
        <v>2144</v>
      </c>
    </row>
    <row r="6" spans="2:55" ht="26.25" customHeight="1">
      <c r="B6" s="187" t="s">
        <v>205</v>
      </c>
      <c r="C6" s="188"/>
      <c r="D6" s="188"/>
      <c r="E6" s="188"/>
      <c r="F6" s="188"/>
      <c r="G6" s="188"/>
      <c r="H6" s="188"/>
      <c r="I6" s="188"/>
      <c r="J6" s="188"/>
      <c r="K6" s="189"/>
    </row>
    <row r="7" spans="2:55" ht="26.25" customHeight="1">
      <c r="B7" s="187" t="s">
        <v>92</v>
      </c>
      <c r="C7" s="188"/>
      <c r="D7" s="188"/>
      <c r="E7" s="188"/>
      <c r="F7" s="188"/>
      <c r="G7" s="188"/>
      <c r="H7" s="188"/>
      <c r="I7" s="188"/>
      <c r="J7" s="188"/>
      <c r="K7" s="189"/>
    </row>
    <row r="8" spans="2:55" s="3" customFormat="1" ht="78.75">
      <c r="B8" s="22" t="s">
        <v>112</v>
      </c>
      <c r="C8" s="30" t="s">
        <v>42</v>
      </c>
      <c r="D8" s="30" t="s">
        <v>97</v>
      </c>
      <c r="E8" s="30" t="s">
        <v>98</v>
      </c>
      <c r="F8" s="30" t="s">
        <v>227</v>
      </c>
      <c r="G8" s="30" t="s">
        <v>226</v>
      </c>
      <c r="H8" s="30" t="s">
        <v>106</v>
      </c>
      <c r="I8" s="30" t="s">
        <v>54</v>
      </c>
      <c r="J8" s="30" t="s">
        <v>177</v>
      </c>
      <c r="K8" s="31" t="s">
        <v>179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236</v>
      </c>
      <c r="G9" s="32"/>
      <c r="H9" s="32" t="s">
        <v>230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240</v>
      </c>
      <c r="C12" s="97"/>
      <c r="D12" s="97"/>
      <c r="E12" s="97"/>
      <c r="F12" s="97"/>
      <c r="G12" s="97"/>
      <c r="H12" s="97"/>
      <c r="I12" s="97"/>
      <c r="J12" s="97"/>
      <c r="K12" s="97"/>
      <c r="V12" s="1"/>
    </row>
    <row r="13" spans="2:55">
      <c r="B13" s="95" t="s">
        <v>108</v>
      </c>
      <c r="C13" s="97"/>
      <c r="D13" s="97"/>
      <c r="E13" s="97"/>
      <c r="F13" s="97"/>
      <c r="G13" s="97"/>
      <c r="H13" s="97"/>
      <c r="I13" s="97"/>
      <c r="J13" s="97"/>
      <c r="K13" s="97"/>
      <c r="V13" s="1"/>
    </row>
    <row r="14" spans="2:55">
      <c r="B14" s="95" t="s">
        <v>225</v>
      </c>
      <c r="C14" s="97"/>
      <c r="D14" s="97"/>
      <c r="E14" s="97"/>
      <c r="F14" s="97"/>
      <c r="G14" s="97"/>
      <c r="H14" s="97"/>
      <c r="I14" s="97"/>
      <c r="J14" s="97"/>
      <c r="K14" s="97"/>
      <c r="V14" s="1"/>
    </row>
    <row r="15" spans="2:55">
      <c r="B15" s="95" t="s">
        <v>235</v>
      </c>
      <c r="C15" s="97"/>
      <c r="D15" s="97"/>
      <c r="E15" s="97"/>
      <c r="F15" s="97"/>
      <c r="G15" s="97"/>
      <c r="H15" s="97"/>
      <c r="I15" s="97"/>
      <c r="J15" s="97"/>
      <c r="K15" s="97"/>
      <c r="V15" s="1"/>
    </row>
    <row r="16" spans="2:55">
      <c r="B16" s="97"/>
      <c r="C16" s="97"/>
      <c r="D16" s="97"/>
      <c r="E16" s="97"/>
      <c r="F16" s="97"/>
      <c r="G16" s="97"/>
      <c r="H16" s="97"/>
      <c r="I16" s="97"/>
      <c r="J16" s="97"/>
      <c r="K16" s="97"/>
      <c r="V16" s="1"/>
    </row>
    <row r="17" spans="2:22">
      <c r="B17" s="97"/>
      <c r="C17" s="97"/>
      <c r="D17" s="97"/>
      <c r="E17" s="97"/>
      <c r="F17" s="97"/>
      <c r="G17" s="97"/>
      <c r="H17" s="97"/>
      <c r="I17" s="97"/>
      <c r="J17" s="97"/>
      <c r="K17" s="97"/>
      <c r="V17" s="1"/>
    </row>
    <row r="18" spans="2:22">
      <c r="B18" s="97"/>
      <c r="C18" s="97"/>
      <c r="D18" s="97"/>
      <c r="E18" s="97"/>
      <c r="F18" s="97"/>
      <c r="G18" s="97"/>
      <c r="H18" s="97"/>
      <c r="I18" s="97"/>
      <c r="J18" s="97"/>
      <c r="K18" s="97"/>
      <c r="V18" s="1"/>
    </row>
    <row r="19" spans="2:22">
      <c r="B19" s="97"/>
      <c r="C19" s="97"/>
      <c r="D19" s="97"/>
      <c r="E19" s="97"/>
      <c r="F19" s="97"/>
      <c r="G19" s="97"/>
      <c r="H19" s="97"/>
      <c r="I19" s="97"/>
      <c r="J19" s="97"/>
      <c r="K19" s="97"/>
      <c r="V19" s="1"/>
    </row>
    <row r="20" spans="2:22">
      <c r="B20" s="97"/>
      <c r="C20" s="97"/>
      <c r="D20" s="97"/>
      <c r="E20" s="97"/>
      <c r="F20" s="97"/>
      <c r="G20" s="97"/>
      <c r="H20" s="97"/>
      <c r="I20" s="97"/>
      <c r="J20" s="97"/>
      <c r="K20" s="97"/>
      <c r="V20" s="1"/>
    </row>
    <row r="21" spans="2:22">
      <c r="B21" s="97"/>
      <c r="C21" s="97"/>
      <c r="D21" s="97"/>
      <c r="E21" s="97"/>
      <c r="F21" s="97"/>
      <c r="G21" s="97"/>
      <c r="H21" s="97"/>
      <c r="I21" s="97"/>
      <c r="J21" s="97"/>
      <c r="K21" s="97"/>
      <c r="V21" s="1"/>
    </row>
    <row r="22" spans="2:22" ht="16.5" customHeight="1">
      <c r="B22" s="97"/>
      <c r="C22" s="97"/>
      <c r="D22" s="97"/>
      <c r="E22" s="97"/>
      <c r="F22" s="97"/>
      <c r="G22" s="97"/>
      <c r="H22" s="97"/>
      <c r="I22" s="97"/>
      <c r="J22" s="97"/>
      <c r="K22" s="97"/>
      <c r="V22" s="1"/>
    </row>
    <row r="23" spans="2:22" ht="16.5" customHeight="1">
      <c r="B23" s="97"/>
      <c r="C23" s="97"/>
      <c r="D23" s="97"/>
      <c r="E23" s="97"/>
      <c r="F23" s="97"/>
      <c r="G23" s="97"/>
      <c r="H23" s="97"/>
      <c r="I23" s="97"/>
      <c r="J23" s="97"/>
      <c r="K23" s="97"/>
      <c r="V23" s="1"/>
    </row>
    <row r="24" spans="2:22" ht="16.5" customHeight="1">
      <c r="B24" s="97"/>
      <c r="C24" s="97"/>
      <c r="D24" s="97"/>
      <c r="E24" s="97"/>
      <c r="F24" s="97"/>
      <c r="G24" s="97"/>
      <c r="H24" s="97"/>
      <c r="I24" s="97"/>
      <c r="J24" s="97"/>
      <c r="K24" s="97"/>
      <c r="V24" s="1"/>
    </row>
    <row r="25" spans="2:22">
      <c r="B25" s="97"/>
      <c r="C25" s="97"/>
      <c r="D25" s="97"/>
      <c r="E25" s="97"/>
      <c r="F25" s="97"/>
      <c r="G25" s="97"/>
      <c r="H25" s="97"/>
      <c r="I25" s="97"/>
      <c r="J25" s="97"/>
      <c r="K25" s="97"/>
      <c r="V25" s="1"/>
    </row>
    <row r="26" spans="2:22">
      <c r="B26" s="97"/>
      <c r="C26" s="97"/>
      <c r="D26" s="97"/>
      <c r="E26" s="97"/>
      <c r="F26" s="97"/>
      <c r="G26" s="97"/>
      <c r="H26" s="97"/>
      <c r="I26" s="97"/>
      <c r="J26" s="97"/>
      <c r="K26" s="97"/>
      <c r="V26" s="1"/>
    </row>
    <row r="27" spans="2:22">
      <c r="B27" s="97"/>
      <c r="C27" s="97"/>
      <c r="D27" s="97"/>
      <c r="E27" s="97"/>
      <c r="F27" s="97"/>
      <c r="G27" s="97"/>
      <c r="H27" s="97"/>
      <c r="I27" s="97"/>
      <c r="J27" s="97"/>
      <c r="K27" s="97"/>
      <c r="V27" s="1"/>
    </row>
    <row r="28" spans="2:22">
      <c r="B28" s="97"/>
      <c r="C28" s="97"/>
      <c r="D28" s="97"/>
      <c r="E28" s="97"/>
      <c r="F28" s="97"/>
      <c r="G28" s="97"/>
      <c r="H28" s="97"/>
      <c r="I28" s="97"/>
      <c r="J28" s="97"/>
      <c r="K28" s="97"/>
      <c r="V28" s="1"/>
    </row>
    <row r="29" spans="2:22">
      <c r="B29" s="97"/>
      <c r="C29" s="97"/>
      <c r="D29" s="97"/>
      <c r="E29" s="97"/>
      <c r="F29" s="97"/>
      <c r="G29" s="97"/>
      <c r="H29" s="97"/>
      <c r="I29" s="97"/>
      <c r="J29" s="97"/>
      <c r="K29" s="97"/>
      <c r="V29" s="1"/>
    </row>
    <row r="30" spans="2:22">
      <c r="B30" s="97"/>
      <c r="C30" s="97"/>
      <c r="D30" s="97"/>
      <c r="E30" s="97"/>
      <c r="F30" s="97"/>
      <c r="G30" s="97"/>
      <c r="H30" s="97"/>
      <c r="I30" s="97"/>
      <c r="J30" s="97"/>
      <c r="K30" s="97"/>
      <c r="V30" s="1"/>
    </row>
    <row r="31" spans="2:22">
      <c r="B31" s="97"/>
      <c r="C31" s="97"/>
      <c r="D31" s="97"/>
      <c r="E31" s="97"/>
      <c r="F31" s="97"/>
      <c r="G31" s="97"/>
      <c r="H31" s="97"/>
      <c r="I31" s="97"/>
      <c r="J31" s="97"/>
      <c r="K31" s="97"/>
      <c r="V31" s="1"/>
    </row>
    <row r="32" spans="2:22">
      <c r="B32" s="97"/>
      <c r="C32" s="97"/>
      <c r="D32" s="97"/>
      <c r="E32" s="97"/>
      <c r="F32" s="97"/>
      <c r="G32" s="97"/>
      <c r="H32" s="97"/>
      <c r="I32" s="97"/>
      <c r="J32" s="97"/>
      <c r="K32" s="97"/>
      <c r="V32" s="1"/>
    </row>
    <row r="33" spans="2:22">
      <c r="B33" s="97"/>
      <c r="C33" s="97"/>
      <c r="D33" s="97"/>
      <c r="E33" s="97"/>
      <c r="F33" s="97"/>
      <c r="G33" s="97"/>
      <c r="H33" s="97"/>
      <c r="I33" s="97"/>
      <c r="J33" s="97"/>
      <c r="K33" s="97"/>
      <c r="V33" s="1"/>
    </row>
    <row r="34" spans="2:22">
      <c r="B34" s="97"/>
      <c r="C34" s="97"/>
      <c r="D34" s="97"/>
      <c r="E34" s="97"/>
      <c r="F34" s="97"/>
      <c r="G34" s="97"/>
      <c r="H34" s="97"/>
      <c r="I34" s="97"/>
      <c r="J34" s="97"/>
      <c r="K34" s="97"/>
      <c r="V34" s="1"/>
    </row>
    <row r="35" spans="2:22">
      <c r="B35" s="97"/>
      <c r="C35" s="97"/>
      <c r="D35" s="97"/>
      <c r="E35" s="97"/>
      <c r="F35" s="97"/>
      <c r="G35" s="97"/>
      <c r="H35" s="97"/>
      <c r="I35" s="97"/>
      <c r="J35" s="97"/>
      <c r="K35" s="97"/>
      <c r="V35" s="1"/>
    </row>
    <row r="36" spans="2:22">
      <c r="B36" s="97"/>
      <c r="C36" s="97"/>
      <c r="D36" s="97"/>
      <c r="E36" s="97"/>
      <c r="F36" s="97"/>
      <c r="G36" s="97"/>
      <c r="H36" s="97"/>
      <c r="I36" s="97"/>
      <c r="J36" s="97"/>
      <c r="K36" s="97"/>
      <c r="V36" s="1"/>
    </row>
    <row r="37" spans="2:22">
      <c r="B37" s="97"/>
      <c r="C37" s="97"/>
      <c r="D37" s="97"/>
      <c r="E37" s="97"/>
      <c r="F37" s="97"/>
      <c r="G37" s="97"/>
      <c r="H37" s="97"/>
      <c r="I37" s="97"/>
      <c r="J37" s="97"/>
      <c r="K37" s="97"/>
      <c r="V37" s="1"/>
    </row>
    <row r="38" spans="2:22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22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22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22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22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22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22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22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22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22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22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B110" s="97"/>
      <c r="C110" s="97"/>
      <c r="D110" s="97"/>
      <c r="E110" s="97"/>
      <c r="F110" s="97"/>
      <c r="G110" s="97"/>
      <c r="H110" s="97"/>
      <c r="I110" s="97"/>
      <c r="J110" s="97"/>
      <c r="K110" s="97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H39:XFD41 D1:XFD38 D42:XFD1048576 D39:AF41 A1:A1048576 B1:B11 B14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P28" sqref="P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174</v>
      </c>
      <c r="C1" s="76" t="s" vm="1">
        <v>241</v>
      </c>
    </row>
    <row r="2" spans="2:59">
      <c r="B2" s="56" t="s">
        <v>173</v>
      </c>
      <c r="C2" s="76" t="s">
        <v>242</v>
      </c>
    </row>
    <row r="3" spans="2:59">
      <c r="B3" s="56" t="s">
        <v>175</v>
      </c>
      <c r="C3" s="76" t="s">
        <v>243</v>
      </c>
    </row>
    <row r="4" spans="2:59">
      <c r="B4" s="56" t="s">
        <v>176</v>
      </c>
      <c r="C4" s="76">
        <v>2144</v>
      </c>
    </row>
    <row r="6" spans="2:59" ht="26.25" customHeight="1">
      <c r="B6" s="187" t="s">
        <v>205</v>
      </c>
      <c r="C6" s="188"/>
      <c r="D6" s="188"/>
      <c r="E6" s="188"/>
      <c r="F6" s="188"/>
      <c r="G6" s="188"/>
      <c r="H6" s="188"/>
      <c r="I6" s="188"/>
      <c r="J6" s="188"/>
      <c r="K6" s="188"/>
      <c r="L6" s="189"/>
    </row>
    <row r="7" spans="2:59" ht="26.25" customHeight="1">
      <c r="B7" s="187" t="s">
        <v>93</v>
      </c>
      <c r="C7" s="188"/>
      <c r="D7" s="188"/>
      <c r="E7" s="188"/>
      <c r="F7" s="188"/>
      <c r="G7" s="188"/>
      <c r="H7" s="188"/>
      <c r="I7" s="188"/>
      <c r="J7" s="188"/>
      <c r="K7" s="188"/>
      <c r="L7" s="189"/>
    </row>
    <row r="8" spans="2:59" s="3" customFormat="1" ht="78.75">
      <c r="B8" s="22" t="s">
        <v>112</v>
      </c>
      <c r="C8" s="30" t="s">
        <v>42</v>
      </c>
      <c r="D8" s="30" t="s">
        <v>58</v>
      </c>
      <c r="E8" s="30" t="s">
        <v>97</v>
      </c>
      <c r="F8" s="30" t="s">
        <v>98</v>
      </c>
      <c r="G8" s="30" t="s">
        <v>227</v>
      </c>
      <c r="H8" s="30" t="s">
        <v>226</v>
      </c>
      <c r="I8" s="30" t="s">
        <v>106</v>
      </c>
      <c r="J8" s="30" t="s">
        <v>54</v>
      </c>
      <c r="K8" s="30" t="s">
        <v>177</v>
      </c>
      <c r="L8" s="31" t="s">
        <v>179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236</v>
      </c>
      <c r="H9" s="16"/>
      <c r="I9" s="16" t="s">
        <v>230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1"/>
      <c r="N11" s="1"/>
      <c r="O11" s="1"/>
      <c r="P11" s="1"/>
      <c r="BG11" s="1"/>
    </row>
    <row r="12" spans="2:59" ht="21" customHeight="1">
      <c r="B12" s="111"/>
      <c r="C12" s="97"/>
      <c r="D12" s="97"/>
      <c r="E12" s="97"/>
      <c r="F12" s="97"/>
      <c r="G12" s="97"/>
      <c r="H12" s="97"/>
      <c r="I12" s="97"/>
      <c r="J12" s="97"/>
      <c r="K12" s="97"/>
      <c r="L12" s="97"/>
    </row>
    <row r="13" spans="2:59">
      <c r="B13" s="111"/>
      <c r="C13" s="97"/>
      <c r="D13" s="97"/>
      <c r="E13" s="97"/>
      <c r="F13" s="97"/>
      <c r="G13" s="97"/>
      <c r="H13" s="97"/>
      <c r="I13" s="97"/>
      <c r="J13" s="97"/>
      <c r="K13" s="97"/>
      <c r="L13" s="97"/>
    </row>
    <row r="14" spans="2:59">
      <c r="B14" s="95" t="s">
        <v>240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</row>
    <row r="15" spans="2:59">
      <c r="B15" s="95" t="s">
        <v>108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</row>
    <row r="16" spans="2:59">
      <c r="B16" s="95" t="s">
        <v>225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</row>
    <row r="17" spans="2:12">
      <c r="B17" s="95" t="s">
        <v>235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</row>
    <row r="18" spans="2:12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</row>
    <row r="19" spans="2:12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</row>
    <row r="20" spans="2:12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</row>
    <row r="21" spans="2:12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</row>
    <row r="22" spans="2:12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2:12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12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2:12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12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2:12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12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12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12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2:12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2:12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2:12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2:12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2:12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2:12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2:12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2:12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2:12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2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2:12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2:12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2:12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2:12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2:12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2:1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2:12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2:12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2:12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2:12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2:1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2:1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2:12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2:12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57" spans="2:12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</row>
    <row r="58" spans="2:12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</row>
    <row r="59" spans="2:12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</row>
    <row r="60" spans="2:12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  <row r="61" spans="2:12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</row>
    <row r="62" spans="2:12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</row>
    <row r="63" spans="2:12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2:12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spans="2:12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2:12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2:12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2:12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2:12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2:12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2:12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2:12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2:12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2:12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2:12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2:12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2:12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2:12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2:12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2:12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2:12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2:12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2:12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2:12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2:12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2:12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2:12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2:12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2:12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  <row r="90" spans="2:12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</row>
    <row r="92" spans="2:12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</row>
    <row r="93" spans="2:12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</row>
    <row r="94" spans="2:12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</row>
    <row r="95" spans="2:12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</row>
    <row r="96" spans="2:12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</row>
    <row r="97" spans="2:12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2:12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</row>
    <row r="99" spans="2:12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</row>
    <row r="100" spans="2:12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</row>
    <row r="101" spans="2:12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</row>
    <row r="102" spans="2:12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</row>
    <row r="103" spans="2:12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</row>
    <row r="104" spans="2:12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</row>
    <row r="105" spans="2:12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</row>
    <row r="106" spans="2:12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2:12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</row>
    <row r="108" spans="2:12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</row>
    <row r="109" spans="2:12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</row>
    <row r="110" spans="2:12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39:XFD41 D1:XFD38 D42:XFD1048576 D39:AF41 A1:A1048576 B1:B13 B16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80</v>
      </c>
      <c r="C6" s="13" t="s">
        <v>42</v>
      </c>
      <c r="E6" s="13" t="s">
        <v>113</v>
      </c>
      <c r="I6" s="13" t="s">
        <v>15</v>
      </c>
      <c r="J6" s="13" t="s">
        <v>59</v>
      </c>
      <c r="M6" s="13" t="s">
        <v>97</v>
      </c>
      <c r="Q6" s="13" t="s">
        <v>17</v>
      </c>
      <c r="R6" s="13" t="s">
        <v>19</v>
      </c>
      <c r="U6" s="13" t="s">
        <v>57</v>
      </c>
      <c r="W6" s="14" t="s">
        <v>53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82</v>
      </c>
      <c r="C8" s="30" t="s">
        <v>42</v>
      </c>
      <c r="D8" s="30" t="s">
        <v>115</v>
      </c>
      <c r="I8" s="30" t="s">
        <v>15</v>
      </c>
      <c r="J8" s="30" t="s">
        <v>59</v>
      </c>
      <c r="K8" s="30" t="s">
        <v>98</v>
      </c>
      <c r="L8" s="30" t="s">
        <v>18</v>
      </c>
      <c r="M8" s="30" t="s">
        <v>97</v>
      </c>
      <c r="Q8" s="30" t="s">
        <v>17</v>
      </c>
      <c r="R8" s="30" t="s">
        <v>19</v>
      </c>
      <c r="S8" s="30" t="s">
        <v>0</v>
      </c>
      <c r="T8" s="30" t="s">
        <v>101</v>
      </c>
      <c r="U8" s="30" t="s">
        <v>57</v>
      </c>
      <c r="V8" s="30" t="s">
        <v>54</v>
      </c>
      <c r="W8" s="31" t="s">
        <v>107</v>
      </c>
    </row>
    <row r="9" spans="2:25" ht="31.5">
      <c r="B9" s="48" t="str">
        <f>'תעודות חוב מסחריות '!B7:T7</f>
        <v>2. תעודות חוב מסחריות</v>
      </c>
      <c r="C9" s="13" t="s">
        <v>42</v>
      </c>
      <c r="D9" s="13" t="s">
        <v>115</v>
      </c>
      <c r="E9" s="41" t="s">
        <v>113</v>
      </c>
      <c r="G9" s="13" t="s">
        <v>58</v>
      </c>
      <c r="I9" s="13" t="s">
        <v>15</v>
      </c>
      <c r="J9" s="13" t="s">
        <v>59</v>
      </c>
      <c r="K9" s="13" t="s">
        <v>98</v>
      </c>
      <c r="L9" s="13" t="s">
        <v>18</v>
      </c>
      <c r="M9" s="13" t="s">
        <v>97</v>
      </c>
      <c r="Q9" s="13" t="s">
        <v>17</v>
      </c>
      <c r="R9" s="13" t="s">
        <v>19</v>
      </c>
      <c r="S9" s="13" t="s">
        <v>0</v>
      </c>
      <c r="T9" s="13" t="s">
        <v>101</v>
      </c>
      <c r="U9" s="13" t="s">
        <v>57</v>
      </c>
      <c r="V9" s="13" t="s">
        <v>54</v>
      </c>
      <c r="W9" s="38" t="s">
        <v>107</v>
      </c>
    </row>
    <row r="10" spans="2:25" ht="31.5">
      <c r="B10" s="48" t="str">
        <f>'אג"ח קונצרני'!B7:U7</f>
        <v>3. אג"ח קונצרני</v>
      </c>
      <c r="C10" s="30" t="s">
        <v>42</v>
      </c>
      <c r="D10" s="13" t="s">
        <v>115</v>
      </c>
      <c r="E10" s="41" t="s">
        <v>113</v>
      </c>
      <c r="G10" s="30" t="s">
        <v>58</v>
      </c>
      <c r="I10" s="30" t="s">
        <v>15</v>
      </c>
      <c r="J10" s="30" t="s">
        <v>59</v>
      </c>
      <c r="K10" s="30" t="s">
        <v>98</v>
      </c>
      <c r="L10" s="30" t="s">
        <v>18</v>
      </c>
      <c r="M10" s="30" t="s">
        <v>97</v>
      </c>
      <c r="Q10" s="30" t="s">
        <v>17</v>
      </c>
      <c r="R10" s="30" t="s">
        <v>19</v>
      </c>
      <c r="S10" s="30" t="s">
        <v>0</v>
      </c>
      <c r="T10" s="30" t="s">
        <v>101</v>
      </c>
      <c r="U10" s="30" t="s">
        <v>57</v>
      </c>
      <c r="V10" s="13" t="s">
        <v>54</v>
      </c>
      <c r="W10" s="31" t="s">
        <v>107</v>
      </c>
    </row>
    <row r="11" spans="2:25" ht="31.5">
      <c r="B11" s="48" t="str">
        <f>מניות!B7</f>
        <v>4. מניות</v>
      </c>
      <c r="C11" s="30" t="s">
        <v>42</v>
      </c>
      <c r="D11" s="13" t="s">
        <v>115</v>
      </c>
      <c r="E11" s="41" t="s">
        <v>113</v>
      </c>
      <c r="H11" s="30" t="s">
        <v>97</v>
      </c>
      <c r="S11" s="30" t="s">
        <v>0</v>
      </c>
      <c r="T11" s="13" t="s">
        <v>101</v>
      </c>
      <c r="U11" s="13" t="s">
        <v>57</v>
      </c>
      <c r="V11" s="13" t="s">
        <v>54</v>
      </c>
      <c r="W11" s="14" t="s">
        <v>107</v>
      </c>
    </row>
    <row r="12" spans="2:25" ht="31.5">
      <c r="B12" s="48" t="str">
        <f>'תעודות סל'!B7:N7</f>
        <v>5. תעודות סל</v>
      </c>
      <c r="C12" s="30" t="s">
        <v>42</v>
      </c>
      <c r="D12" s="13" t="s">
        <v>115</v>
      </c>
      <c r="E12" s="41" t="s">
        <v>113</v>
      </c>
      <c r="H12" s="30" t="s">
        <v>97</v>
      </c>
      <c r="S12" s="30" t="s">
        <v>0</v>
      </c>
      <c r="T12" s="30" t="s">
        <v>101</v>
      </c>
      <c r="U12" s="30" t="s">
        <v>57</v>
      </c>
      <c r="V12" s="30" t="s">
        <v>54</v>
      </c>
      <c r="W12" s="31" t="s">
        <v>107</v>
      </c>
    </row>
    <row r="13" spans="2:25" ht="31.5">
      <c r="B13" s="48" t="str">
        <f>'קרנות נאמנות'!B7:O7</f>
        <v>6. קרנות נאמנות</v>
      </c>
      <c r="C13" s="30" t="s">
        <v>42</v>
      </c>
      <c r="D13" s="30" t="s">
        <v>115</v>
      </c>
      <c r="G13" s="30" t="s">
        <v>58</v>
      </c>
      <c r="H13" s="30" t="s">
        <v>97</v>
      </c>
      <c r="S13" s="30" t="s">
        <v>0</v>
      </c>
      <c r="T13" s="30" t="s">
        <v>101</v>
      </c>
      <c r="U13" s="30" t="s">
        <v>57</v>
      </c>
      <c r="V13" s="30" t="s">
        <v>54</v>
      </c>
      <c r="W13" s="31" t="s">
        <v>107</v>
      </c>
    </row>
    <row r="14" spans="2:25" ht="31.5">
      <c r="B14" s="48" t="str">
        <f>'כתבי אופציה'!B7:L7</f>
        <v>7. כתבי אופציה</v>
      </c>
      <c r="C14" s="30" t="s">
        <v>42</v>
      </c>
      <c r="D14" s="30" t="s">
        <v>115</v>
      </c>
      <c r="G14" s="30" t="s">
        <v>58</v>
      </c>
      <c r="H14" s="30" t="s">
        <v>97</v>
      </c>
      <c r="S14" s="30" t="s">
        <v>0</v>
      </c>
      <c r="T14" s="30" t="s">
        <v>101</v>
      </c>
      <c r="U14" s="30" t="s">
        <v>57</v>
      </c>
      <c r="V14" s="30" t="s">
        <v>54</v>
      </c>
      <c r="W14" s="31" t="s">
        <v>107</v>
      </c>
    </row>
    <row r="15" spans="2:25" ht="31.5">
      <c r="B15" s="48" t="str">
        <f>אופציות!B7</f>
        <v>8. אופציות</v>
      </c>
      <c r="C15" s="30" t="s">
        <v>42</v>
      </c>
      <c r="D15" s="30" t="s">
        <v>115</v>
      </c>
      <c r="G15" s="30" t="s">
        <v>58</v>
      </c>
      <c r="H15" s="30" t="s">
        <v>97</v>
      </c>
      <c r="S15" s="30" t="s">
        <v>0</v>
      </c>
      <c r="T15" s="30" t="s">
        <v>101</v>
      </c>
      <c r="U15" s="30" t="s">
        <v>57</v>
      </c>
      <c r="V15" s="30" t="s">
        <v>54</v>
      </c>
      <c r="W15" s="31" t="s">
        <v>107</v>
      </c>
    </row>
    <row r="16" spans="2:25" ht="31.5">
      <c r="B16" s="48" t="str">
        <f>'חוזים עתידיים'!B7:I7</f>
        <v>9. חוזים עתידיים</v>
      </c>
      <c r="C16" s="30" t="s">
        <v>42</v>
      </c>
      <c r="D16" s="30" t="s">
        <v>115</v>
      </c>
      <c r="G16" s="30" t="s">
        <v>58</v>
      </c>
      <c r="H16" s="30" t="s">
        <v>97</v>
      </c>
      <c r="S16" s="30" t="s">
        <v>0</v>
      </c>
      <c r="T16" s="31" t="s">
        <v>101</v>
      </c>
    </row>
    <row r="17" spans="2:25" ht="31.5">
      <c r="B17" s="48" t="str">
        <f>'מוצרים מובנים'!B7:Q7</f>
        <v>10. מוצרים מובנים</v>
      </c>
      <c r="C17" s="30" t="s">
        <v>42</v>
      </c>
      <c r="F17" s="13" t="s">
        <v>46</v>
      </c>
      <c r="I17" s="30" t="s">
        <v>15</v>
      </c>
      <c r="J17" s="30" t="s">
        <v>59</v>
      </c>
      <c r="K17" s="30" t="s">
        <v>98</v>
      </c>
      <c r="L17" s="30" t="s">
        <v>18</v>
      </c>
      <c r="M17" s="30" t="s">
        <v>97</v>
      </c>
      <c r="Q17" s="30" t="s">
        <v>17</v>
      </c>
      <c r="R17" s="30" t="s">
        <v>19</v>
      </c>
      <c r="S17" s="30" t="s">
        <v>0</v>
      </c>
      <c r="T17" s="30" t="s">
        <v>101</v>
      </c>
      <c r="U17" s="30" t="s">
        <v>57</v>
      </c>
      <c r="V17" s="30" t="s">
        <v>54</v>
      </c>
      <c r="W17" s="31" t="s">
        <v>107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42</v>
      </c>
      <c r="I19" s="30" t="s">
        <v>15</v>
      </c>
      <c r="J19" s="30" t="s">
        <v>59</v>
      </c>
      <c r="K19" s="30" t="s">
        <v>98</v>
      </c>
      <c r="L19" s="30" t="s">
        <v>18</v>
      </c>
      <c r="M19" s="30" t="s">
        <v>97</v>
      </c>
      <c r="Q19" s="30" t="s">
        <v>17</v>
      </c>
      <c r="R19" s="30" t="s">
        <v>19</v>
      </c>
      <c r="S19" s="30" t="s">
        <v>0</v>
      </c>
      <c r="T19" s="30" t="s">
        <v>101</v>
      </c>
      <c r="U19" s="30" t="s">
        <v>106</v>
      </c>
      <c r="V19" s="30" t="s">
        <v>54</v>
      </c>
      <c r="W19" s="31" t="s">
        <v>107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42</v>
      </c>
      <c r="D20" s="41" t="s">
        <v>114</v>
      </c>
      <c r="E20" s="41" t="s">
        <v>113</v>
      </c>
      <c r="G20" s="30" t="s">
        <v>58</v>
      </c>
      <c r="I20" s="30" t="s">
        <v>15</v>
      </c>
      <c r="J20" s="30" t="s">
        <v>59</v>
      </c>
      <c r="K20" s="30" t="s">
        <v>98</v>
      </c>
      <c r="L20" s="30" t="s">
        <v>18</v>
      </c>
      <c r="M20" s="30" t="s">
        <v>97</v>
      </c>
      <c r="Q20" s="30" t="s">
        <v>17</v>
      </c>
      <c r="R20" s="30" t="s">
        <v>19</v>
      </c>
      <c r="S20" s="30" t="s">
        <v>0</v>
      </c>
      <c r="T20" s="30" t="s">
        <v>101</v>
      </c>
      <c r="U20" s="30" t="s">
        <v>106</v>
      </c>
      <c r="V20" s="30" t="s">
        <v>54</v>
      </c>
      <c r="W20" s="31" t="s">
        <v>107</v>
      </c>
    </row>
    <row r="21" spans="2:25" ht="31.5">
      <c r="B21" s="48" t="str">
        <f>'לא סחיר - אג"ח קונצרני'!B7:S7</f>
        <v>3. אג"ח קונצרני</v>
      </c>
      <c r="C21" s="30" t="s">
        <v>42</v>
      </c>
      <c r="D21" s="41" t="s">
        <v>114</v>
      </c>
      <c r="E21" s="41" t="s">
        <v>113</v>
      </c>
      <c r="G21" s="30" t="s">
        <v>58</v>
      </c>
      <c r="I21" s="30" t="s">
        <v>15</v>
      </c>
      <c r="J21" s="30" t="s">
        <v>59</v>
      </c>
      <c r="K21" s="30" t="s">
        <v>98</v>
      </c>
      <c r="L21" s="30" t="s">
        <v>18</v>
      </c>
      <c r="M21" s="30" t="s">
        <v>97</v>
      </c>
      <c r="Q21" s="30" t="s">
        <v>17</v>
      </c>
      <c r="R21" s="30" t="s">
        <v>19</v>
      </c>
      <c r="S21" s="30" t="s">
        <v>0</v>
      </c>
      <c r="T21" s="30" t="s">
        <v>101</v>
      </c>
      <c r="U21" s="30" t="s">
        <v>106</v>
      </c>
      <c r="V21" s="30" t="s">
        <v>54</v>
      </c>
      <c r="W21" s="31" t="s">
        <v>107</v>
      </c>
    </row>
    <row r="22" spans="2:25" ht="31.5">
      <c r="B22" s="48" t="str">
        <f>'לא סחיר - מניות'!B7:M7</f>
        <v>4. מניות</v>
      </c>
      <c r="C22" s="30" t="s">
        <v>42</v>
      </c>
      <c r="D22" s="41" t="s">
        <v>114</v>
      </c>
      <c r="E22" s="41" t="s">
        <v>113</v>
      </c>
      <c r="G22" s="30" t="s">
        <v>58</v>
      </c>
      <c r="H22" s="30" t="s">
        <v>97</v>
      </c>
      <c r="S22" s="30" t="s">
        <v>0</v>
      </c>
      <c r="T22" s="30" t="s">
        <v>101</v>
      </c>
      <c r="U22" s="30" t="s">
        <v>106</v>
      </c>
      <c r="V22" s="30" t="s">
        <v>54</v>
      </c>
      <c r="W22" s="31" t="s">
        <v>107</v>
      </c>
    </row>
    <row r="23" spans="2:25" ht="31.5">
      <c r="B23" s="48" t="str">
        <f>'לא סחיר - קרנות השקעה'!B7:K7</f>
        <v>5. קרנות השקעה</v>
      </c>
      <c r="C23" s="30" t="s">
        <v>42</v>
      </c>
      <c r="G23" s="30" t="s">
        <v>58</v>
      </c>
      <c r="H23" s="30" t="s">
        <v>97</v>
      </c>
      <c r="K23" s="30" t="s">
        <v>98</v>
      </c>
      <c r="S23" s="30" t="s">
        <v>0</v>
      </c>
      <c r="T23" s="30" t="s">
        <v>101</v>
      </c>
      <c r="U23" s="30" t="s">
        <v>106</v>
      </c>
      <c r="V23" s="30" t="s">
        <v>54</v>
      </c>
      <c r="W23" s="31" t="s">
        <v>107</v>
      </c>
    </row>
    <row r="24" spans="2:25" ht="31.5">
      <c r="B24" s="48" t="str">
        <f>'לא סחיר - כתבי אופציה'!B7:L7</f>
        <v>6. כתבי אופציה</v>
      </c>
      <c r="C24" s="30" t="s">
        <v>42</v>
      </c>
      <c r="G24" s="30" t="s">
        <v>58</v>
      </c>
      <c r="H24" s="30" t="s">
        <v>97</v>
      </c>
      <c r="K24" s="30" t="s">
        <v>98</v>
      </c>
      <c r="S24" s="30" t="s">
        <v>0</v>
      </c>
      <c r="T24" s="30" t="s">
        <v>101</v>
      </c>
      <c r="U24" s="30" t="s">
        <v>106</v>
      </c>
      <c r="V24" s="30" t="s">
        <v>54</v>
      </c>
      <c r="W24" s="31" t="s">
        <v>107</v>
      </c>
    </row>
    <row r="25" spans="2:25" ht="31.5">
      <c r="B25" s="48" t="str">
        <f>'לא סחיר - אופציות'!B7:L7</f>
        <v>7. אופציות</v>
      </c>
      <c r="C25" s="30" t="s">
        <v>42</v>
      </c>
      <c r="G25" s="30" t="s">
        <v>58</v>
      </c>
      <c r="H25" s="30" t="s">
        <v>97</v>
      </c>
      <c r="K25" s="30" t="s">
        <v>98</v>
      </c>
      <c r="S25" s="30" t="s">
        <v>0</v>
      </c>
      <c r="T25" s="30" t="s">
        <v>101</v>
      </c>
      <c r="U25" s="30" t="s">
        <v>106</v>
      </c>
      <c r="V25" s="30" t="s">
        <v>54</v>
      </c>
      <c r="W25" s="31" t="s">
        <v>107</v>
      </c>
    </row>
    <row r="26" spans="2:25" ht="31.5">
      <c r="B26" s="48" t="str">
        <f>'לא סחיר - חוזים עתידיים'!B7:K7</f>
        <v>8. חוזים עתידיים</v>
      </c>
      <c r="C26" s="30" t="s">
        <v>42</v>
      </c>
      <c r="G26" s="30" t="s">
        <v>58</v>
      </c>
      <c r="H26" s="30" t="s">
        <v>97</v>
      </c>
      <c r="K26" s="30" t="s">
        <v>98</v>
      </c>
      <c r="S26" s="30" t="s">
        <v>0</v>
      </c>
      <c r="T26" s="30" t="s">
        <v>101</v>
      </c>
      <c r="U26" s="30" t="s">
        <v>106</v>
      </c>
      <c r="V26" s="31" t="s">
        <v>107</v>
      </c>
    </row>
    <row r="27" spans="2:25" ht="31.5">
      <c r="B27" s="48" t="str">
        <f>'לא סחיר - מוצרים מובנים'!B7:Q7</f>
        <v>9. מוצרים מובנים</v>
      </c>
      <c r="C27" s="30" t="s">
        <v>42</v>
      </c>
      <c r="F27" s="30" t="s">
        <v>46</v>
      </c>
      <c r="I27" s="30" t="s">
        <v>15</v>
      </c>
      <c r="J27" s="30" t="s">
        <v>59</v>
      </c>
      <c r="K27" s="30" t="s">
        <v>98</v>
      </c>
      <c r="L27" s="30" t="s">
        <v>18</v>
      </c>
      <c r="M27" s="30" t="s">
        <v>97</v>
      </c>
      <c r="Q27" s="30" t="s">
        <v>17</v>
      </c>
      <c r="R27" s="30" t="s">
        <v>19</v>
      </c>
      <c r="S27" s="30" t="s">
        <v>0</v>
      </c>
      <c r="T27" s="30" t="s">
        <v>101</v>
      </c>
      <c r="U27" s="30" t="s">
        <v>106</v>
      </c>
      <c r="V27" s="30" t="s">
        <v>54</v>
      </c>
      <c r="W27" s="31" t="s">
        <v>107</v>
      </c>
    </row>
    <row r="28" spans="2:25" ht="31.5">
      <c r="B28" s="52" t="str">
        <f>הלוואות!B6</f>
        <v>1.ד. הלוואות:</v>
      </c>
      <c r="C28" s="30" t="s">
        <v>42</v>
      </c>
      <c r="I28" s="30" t="s">
        <v>15</v>
      </c>
      <c r="J28" s="30" t="s">
        <v>59</v>
      </c>
      <c r="L28" s="30" t="s">
        <v>18</v>
      </c>
      <c r="M28" s="30" t="s">
        <v>97</v>
      </c>
      <c r="Q28" s="13" t="s">
        <v>34</v>
      </c>
      <c r="R28" s="30" t="s">
        <v>19</v>
      </c>
      <c r="S28" s="30" t="s">
        <v>0</v>
      </c>
      <c r="T28" s="30" t="s">
        <v>101</v>
      </c>
      <c r="U28" s="30" t="s">
        <v>106</v>
      </c>
      <c r="V28" s="31" t="s">
        <v>107</v>
      </c>
    </row>
    <row r="29" spans="2:25" ht="47.25">
      <c r="B29" s="52" t="str">
        <f>'פקדונות מעל 3 חודשים'!B6:O6</f>
        <v>1.ה. פקדונות מעל 3 חודשים:</v>
      </c>
      <c r="C29" s="30" t="s">
        <v>42</v>
      </c>
      <c r="E29" s="30" t="s">
        <v>113</v>
      </c>
      <c r="I29" s="30" t="s">
        <v>15</v>
      </c>
      <c r="J29" s="30" t="s">
        <v>59</v>
      </c>
      <c r="L29" s="30" t="s">
        <v>18</v>
      </c>
      <c r="M29" s="30" t="s">
        <v>97</v>
      </c>
      <c r="O29" s="49" t="s">
        <v>48</v>
      </c>
      <c r="P29" s="50"/>
      <c r="R29" s="30" t="s">
        <v>19</v>
      </c>
      <c r="S29" s="30" t="s">
        <v>0</v>
      </c>
      <c r="T29" s="30" t="s">
        <v>101</v>
      </c>
      <c r="U29" s="30" t="s">
        <v>106</v>
      </c>
      <c r="V29" s="31" t="s">
        <v>107</v>
      </c>
    </row>
    <row r="30" spans="2:25" ht="63">
      <c r="B30" s="52" t="str">
        <f>'זכויות מקרקעין'!B6</f>
        <v>1. ו. זכויות במקרקעין:</v>
      </c>
      <c r="C30" s="13" t="s">
        <v>50</v>
      </c>
      <c r="N30" s="49" t="s">
        <v>81</v>
      </c>
      <c r="P30" s="50" t="s">
        <v>51</v>
      </c>
      <c r="U30" s="30" t="s">
        <v>106</v>
      </c>
      <c r="V30" s="14" t="s">
        <v>53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52</v>
      </c>
      <c r="R31" s="13" t="s">
        <v>49</v>
      </c>
      <c r="U31" s="30" t="s">
        <v>106</v>
      </c>
      <c r="V31" s="14" t="s">
        <v>53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103</v>
      </c>
      <c r="Y32" s="14" t="s">
        <v>102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R26" sqref="R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174</v>
      </c>
      <c r="C1" s="76" t="s" vm="1">
        <v>241</v>
      </c>
    </row>
    <row r="2" spans="2:54">
      <c r="B2" s="56" t="s">
        <v>173</v>
      </c>
      <c r="C2" s="76" t="s">
        <v>242</v>
      </c>
    </row>
    <row r="3" spans="2:54">
      <c r="B3" s="56" t="s">
        <v>175</v>
      </c>
      <c r="C3" s="76" t="s">
        <v>243</v>
      </c>
    </row>
    <row r="4" spans="2:54">
      <c r="B4" s="56" t="s">
        <v>176</v>
      </c>
      <c r="C4" s="76">
        <v>2144</v>
      </c>
    </row>
    <row r="6" spans="2:54" ht="26.25" customHeight="1">
      <c r="B6" s="187" t="s">
        <v>205</v>
      </c>
      <c r="C6" s="188"/>
      <c r="D6" s="188"/>
      <c r="E6" s="188"/>
      <c r="F6" s="188"/>
      <c r="G6" s="188"/>
      <c r="H6" s="188"/>
      <c r="I6" s="188"/>
      <c r="J6" s="188"/>
      <c r="K6" s="188"/>
      <c r="L6" s="189"/>
    </row>
    <row r="7" spans="2:54" ht="26.25" customHeight="1">
      <c r="B7" s="187" t="s">
        <v>94</v>
      </c>
      <c r="C7" s="188"/>
      <c r="D7" s="188"/>
      <c r="E7" s="188"/>
      <c r="F7" s="188"/>
      <c r="G7" s="188"/>
      <c r="H7" s="188"/>
      <c r="I7" s="188"/>
      <c r="J7" s="188"/>
      <c r="K7" s="188"/>
      <c r="L7" s="189"/>
    </row>
    <row r="8" spans="2:54" s="3" customFormat="1" ht="78.75">
      <c r="B8" s="22" t="s">
        <v>112</v>
      </c>
      <c r="C8" s="30" t="s">
        <v>42</v>
      </c>
      <c r="D8" s="30" t="s">
        <v>58</v>
      </c>
      <c r="E8" s="30" t="s">
        <v>97</v>
      </c>
      <c r="F8" s="30" t="s">
        <v>98</v>
      </c>
      <c r="G8" s="30" t="s">
        <v>227</v>
      </c>
      <c r="H8" s="30" t="s">
        <v>226</v>
      </c>
      <c r="I8" s="30" t="s">
        <v>106</v>
      </c>
      <c r="J8" s="30" t="s">
        <v>54</v>
      </c>
      <c r="K8" s="30" t="s">
        <v>177</v>
      </c>
      <c r="L8" s="31" t="s">
        <v>179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236</v>
      </c>
      <c r="H9" s="16"/>
      <c r="I9" s="16" t="s">
        <v>230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AZ11" s="1"/>
    </row>
    <row r="12" spans="2:54" ht="19.5" customHeight="1">
      <c r="B12" s="95" t="s">
        <v>240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</row>
    <row r="13" spans="2:54">
      <c r="B13" s="95" t="s">
        <v>108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</row>
    <row r="14" spans="2:54">
      <c r="B14" s="95" t="s">
        <v>225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</row>
    <row r="15" spans="2:54">
      <c r="B15" s="95" t="s">
        <v>235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</row>
    <row r="16" spans="2:54" s="7" customFormat="1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AZ16" s="1"/>
      <c r="BB16" s="1"/>
    </row>
    <row r="17" spans="2:54" s="7" customFormat="1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AZ17" s="1"/>
      <c r="BB17" s="1"/>
    </row>
    <row r="18" spans="2:54" s="7" customFormat="1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AZ18" s="1"/>
      <c r="BB18" s="1"/>
    </row>
    <row r="19" spans="2:54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</row>
    <row r="20" spans="2:54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</row>
    <row r="21" spans="2:54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</row>
    <row r="22" spans="2:54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2:54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54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2:54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54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2:54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54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54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54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2:54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2:54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2:12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2:12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2:12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2:12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2:12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2:12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2:12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2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2:12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2:12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2:12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2:12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2:12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2:1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2:12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2:12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2:12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2:12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2:1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2:1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2:12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2:12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57" spans="2:12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</row>
    <row r="58" spans="2:12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</row>
    <row r="59" spans="2:12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</row>
    <row r="60" spans="2:12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  <row r="61" spans="2:12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</row>
    <row r="62" spans="2:12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</row>
    <row r="63" spans="2:12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2:12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spans="2:12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2:12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2:12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2:12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2:12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2:12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2:12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2:12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2:12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2:12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2:12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2:12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2:12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2:12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2:12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2:12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2:12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2:12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2:12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2:12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2:12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2:12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2:12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2:12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2:12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  <row r="90" spans="2:12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</row>
    <row r="92" spans="2:12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</row>
    <row r="93" spans="2:12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</row>
    <row r="94" spans="2:12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</row>
    <row r="95" spans="2:12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</row>
    <row r="96" spans="2:12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</row>
    <row r="97" spans="2:12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2:12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</row>
    <row r="99" spans="2:12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</row>
    <row r="100" spans="2:12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</row>
    <row r="101" spans="2:12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</row>
    <row r="102" spans="2:12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</row>
    <row r="103" spans="2:12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</row>
    <row r="104" spans="2:12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</row>
    <row r="105" spans="2:12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</row>
    <row r="106" spans="2:12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2:12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</row>
    <row r="108" spans="2:12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</row>
    <row r="109" spans="2:12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</row>
    <row r="110" spans="2:12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174</v>
      </c>
      <c r="C1" s="76" t="s" vm="1">
        <v>241</v>
      </c>
    </row>
    <row r="2" spans="2:51">
      <c r="B2" s="56" t="s">
        <v>173</v>
      </c>
      <c r="C2" s="76" t="s">
        <v>242</v>
      </c>
    </row>
    <row r="3" spans="2:51">
      <c r="B3" s="56" t="s">
        <v>175</v>
      </c>
      <c r="C3" s="76" t="s">
        <v>243</v>
      </c>
    </row>
    <row r="4" spans="2:51">
      <c r="B4" s="56" t="s">
        <v>176</v>
      </c>
      <c r="C4" s="76">
        <v>2144</v>
      </c>
    </row>
    <row r="6" spans="2:51" ht="26.25" customHeight="1">
      <c r="B6" s="187" t="s">
        <v>205</v>
      </c>
      <c r="C6" s="188"/>
      <c r="D6" s="188"/>
      <c r="E6" s="188"/>
      <c r="F6" s="188"/>
      <c r="G6" s="188"/>
      <c r="H6" s="188"/>
      <c r="I6" s="188"/>
      <c r="J6" s="188"/>
      <c r="K6" s="189"/>
    </row>
    <row r="7" spans="2:51" ht="26.25" customHeight="1">
      <c r="B7" s="187" t="s">
        <v>95</v>
      </c>
      <c r="C7" s="188"/>
      <c r="D7" s="188"/>
      <c r="E7" s="188"/>
      <c r="F7" s="188"/>
      <c r="G7" s="188"/>
      <c r="H7" s="188"/>
      <c r="I7" s="188"/>
      <c r="J7" s="188"/>
      <c r="K7" s="189"/>
    </row>
    <row r="8" spans="2:51" s="3" customFormat="1" ht="63">
      <c r="B8" s="22" t="s">
        <v>112</v>
      </c>
      <c r="C8" s="30" t="s">
        <v>42</v>
      </c>
      <c r="D8" s="30" t="s">
        <v>58</v>
      </c>
      <c r="E8" s="30" t="s">
        <v>97</v>
      </c>
      <c r="F8" s="30" t="s">
        <v>98</v>
      </c>
      <c r="G8" s="30" t="s">
        <v>227</v>
      </c>
      <c r="H8" s="30" t="s">
        <v>226</v>
      </c>
      <c r="I8" s="30" t="s">
        <v>106</v>
      </c>
      <c r="J8" s="30" t="s">
        <v>177</v>
      </c>
      <c r="K8" s="31" t="s">
        <v>179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236</v>
      </c>
      <c r="H9" s="16"/>
      <c r="I9" s="16" t="s">
        <v>230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16" t="s">
        <v>45</v>
      </c>
      <c r="C11" s="117"/>
      <c r="D11" s="117"/>
      <c r="E11" s="117"/>
      <c r="F11" s="117"/>
      <c r="G11" s="118"/>
      <c r="H11" s="121"/>
      <c r="I11" s="118">
        <v>19.606560000000012</v>
      </c>
      <c r="J11" s="119">
        <v>1</v>
      </c>
      <c r="K11" s="119">
        <f>I11/'סכום נכסי הקרן'!$C$42</f>
        <v>9.7702278628531509E-5</v>
      </c>
      <c r="AW11" s="96"/>
    </row>
    <row r="12" spans="2:51" s="96" customFormat="1" ht="19.5" customHeight="1">
      <c r="B12" s="116" t="s">
        <v>33</v>
      </c>
      <c r="C12" s="117"/>
      <c r="D12" s="117"/>
      <c r="E12" s="117"/>
      <c r="F12" s="117"/>
      <c r="G12" s="118"/>
      <c r="H12" s="121"/>
      <c r="I12" s="118">
        <v>19.606560000000012</v>
      </c>
      <c r="J12" s="119">
        <v>1</v>
      </c>
      <c r="K12" s="119">
        <f>I12/'סכום נכסי הקרן'!$C$42</f>
        <v>9.7702278628531509E-5</v>
      </c>
    </row>
    <row r="13" spans="2:51" s="96" customFormat="1">
      <c r="B13" s="116" t="s">
        <v>929</v>
      </c>
      <c r="C13" s="117"/>
      <c r="D13" s="117"/>
      <c r="E13" s="117"/>
      <c r="F13" s="117"/>
      <c r="G13" s="118"/>
      <c r="H13" s="121"/>
      <c r="I13" s="118">
        <v>68.200550000000007</v>
      </c>
      <c r="J13" s="119">
        <v>3.4784556801397066</v>
      </c>
      <c r="K13" s="119">
        <f>I13/'סכום נכסי הקרן'!$C$42</f>
        <v>3.3985304605800771E-4</v>
      </c>
    </row>
    <row r="14" spans="2:51">
      <c r="B14" s="97" t="s">
        <v>930</v>
      </c>
      <c r="C14" s="82" t="s">
        <v>931</v>
      </c>
      <c r="D14" s="93" t="s">
        <v>928</v>
      </c>
      <c r="E14" s="93" t="s">
        <v>158</v>
      </c>
      <c r="F14" s="109">
        <v>42984</v>
      </c>
      <c r="G14" s="90">
        <v>7852130</v>
      </c>
      <c r="H14" s="92">
        <v>0.86860000000000004</v>
      </c>
      <c r="I14" s="90">
        <v>68.200550000000007</v>
      </c>
      <c r="J14" s="91">
        <v>3.4784556801397066</v>
      </c>
      <c r="K14" s="91">
        <f>I14/'סכום נכסי הקרן'!$C$42</f>
        <v>3.3985304605800771E-4</v>
      </c>
    </row>
    <row r="15" spans="2:51">
      <c r="B15" s="97"/>
      <c r="C15" s="82"/>
      <c r="D15" s="82"/>
      <c r="E15" s="82"/>
      <c r="F15" s="82"/>
      <c r="G15" s="90"/>
      <c r="H15" s="92"/>
      <c r="I15" s="82"/>
      <c r="J15" s="91"/>
      <c r="K15" s="82"/>
    </row>
    <row r="16" spans="2:51" s="7" customFormat="1">
      <c r="B16" s="122" t="s">
        <v>222</v>
      </c>
      <c r="C16" s="80"/>
      <c r="D16" s="80"/>
      <c r="E16" s="80"/>
      <c r="F16" s="80"/>
      <c r="G16" s="87"/>
      <c r="H16" s="89"/>
      <c r="I16" s="87">
        <v>-48.593989999999998</v>
      </c>
      <c r="J16" s="88">
        <v>-2.4784556801397066</v>
      </c>
      <c r="K16" s="88">
        <f>I16/'סכום נכסי הקרן'!$C$42</f>
        <v>-2.421507674294762E-4</v>
      </c>
      <c r="AW16" s="1"/>
      <c r="AY16" s="1"/>
    </row>
    <row r="17" spans="2:51" s="7" customFormat="1">
      <c r="B17" s="97" t="s">
        <v>932</v>
      </c>
      <c r="C17" s="82" t="s">
        <v>933</v>
      </c>
      <c r="D17" s="93" t="s">
        <v>928</v>
      </c>
      <c r="E17" s="93" t="s">
        <v>160</v>
      </c>
      <c r="F17" s="109">
        <v>42969</v>
      </c>
      <c r="G17" s="90">
        <v>249414</v>
      </c>
      <c r="H17" s="92">
        <v>-6.1100000000000002E-2</v>
      </c>
      <c r="I17" s="90">
        <v>-0.15246000000000001</v>
      </c>
      <c r="J17" s="91">
        <v>-7.7759688594021548E-3</v>
      </c>
      <c r="K17" s="91">
        <f>I17/'סכום נכסי הקרן'!$C$42</f>
        <v>-7.5972987610809375E-7</v>
      </c>
      <c r="AW17" s="1"/>
      <c r="AY17" s="1"/>
    </row>
    <row r="18" spans="2:51" s="7" customFormat="1">
      <c r="B18" s="97" t="s">
        <v>934</v>
      </c>
      <c r="C18" s="82" t="s">
        <v>935</v>
      </c>
      <c r="D18" s="93" t="s">
        <v>928</v>
      </c>
      <c r="E18" s="93" t="s">
        <v>161</v>
      </c>
      <c r="F18" s="109">
        <v>42893</v>
      </c>
      <c r="G18" s="90">
        <v>426213</v>
      </c>
      <c r="H18" s="92">
        <v>3.4925000000000002</v>
      </c>
      <c r="I18" s="90">
        <v>14.885350000000001</v>
      </c>
      <c r="J18" s="91">
        <v>0.75920253221370759</v>
      </c>
      <c r="K18" s="91">
        <f>I18/'סכום נכסי הקרן'!$C$42</f>
        <v>7.4175817337830338E-5</v>
      </c>
      <c r="AW18" s="1"/>
      <c r="AY18" s="1"/>
    </row>
    <row r="19" spans="2:51">
      <c r="B19" s="97" t="s">
        <v>936</v>
      </c>
      <c r="C19" s="82" t="s">
        <v>937</v>
      </c>
      <c r="D19" s="93" t="s">
        <v>928</v>
      </c>
      <c r="E19" s="93" t="s">
        <v>161</v>
      </c>
      <c r="F19" s="109">
        <v>43006</v>
      </c>
      <c r="G19" s="90">
        <v>426213</v>
      </c>
      <c r="H19" s="92">
        <v>0.18959999999999999</v>
      </c>
      <c r="I19" s="90">
        <v>0.80809000000000009</v>
      </c>
      <c r="J19" s="91">
        <v>4.1215287128389663E-2</v>
      </c>
      <c r="K19" s="91">
        <f>I19/'סכום נכסי הקרן'!$C$42</f>
        <v>4.0268274667728553E-6</v>
      </c>
    </row>
    <row r="20" spans="2:51">
      <c r="B20" s="97" t="s">
        <v>938</v>
      </c>
      <c r="C20" s="82" t="s">
        <v>939</v>
      </c>
      <c r="D20" s="93" t="s">
        <v>928</v>
      </c>
      <c r="E20" s="93" t="s">
        <v>160</v>
      </c>
      <c r="F20" s="109">
        <v>42901</v>
      </c>
      <c r="G20" s="90">
        <v>1286288.53</v>
      </c>
      <c r="H20" s="92">
        <v>-4.8952999999999998</v>
      </c>
      <c r="I20" s="90">
        <v>-62.968170000000001</v>
      </c>
      <c r="J20" s="91">
        <v>-3.2115868362425619</v>
      </c>
      <c r="K20" s="91">
        <f>I20/'סכום נכסי הקרן'!$C$42</f>
        <v>-3.1377935191429478E-4</v>
      </c>
    </row>
    <row r="21" spans="2:51">
      <c r="B21" s="97" t="s">
        <v>940</v>
      </c>
      <c r="C21" s="82" t="s">
        <v>941</v>
      </c>
      <c r="D21" s="93" t="s">
        <v>928</v>
      </c>
      <c r="E21" s="93" t="s">
        <v>160</v>
      </c>
      <c r="F21" s="109">
        <v>42957</v>
      </c>
      <c r="G21" s="90">
        <v>83165.83</v>
      </c>
      <c r="H21" s="92">
        <v>-3.73E-2</v>
      </c>
      <c r="I21" s="90">
        <v>-3.1010000000000003E-2</v>
      </c>
      <c r="J21" s="91">
        <v>-1.5816135007874906E-3</v>
      </c>
      <c r="K21" s="91">
        <f>I21/'סכום נכסי הקרן'!$C$42</f>
        <v>-1.5452724293658656E-7</v>
      </c>
    </row>
    <row r="22" spans="2:51">
      <c r="B22" s="97" t="s">
        <v>942</v>
      </c>
      <c r="C22" s="82" t="s">
        <v>943</v>
      </c>
      <c r="D22" s="93" t="s">
        <v>928</v>
      </c>
      <c r="E22" s="93" t="s">
        <v>160</v>
      </c>
      <c r="F22" s="109">
        <v>43005</v>
      </c>
      <c r="G22" s="90">
        <v>66579.53</v>
      </c>
      <c r="H22" s="92">
        <v>-0.2702</v>
      </c>
      <c r="I22" s="90">
        <v>-0.1799</v>
      </c>
      <c r="J22" s="91">
        <v>-9.1755004447490983E-3</v>
      </c>
      <c r="K22" s="91">
        <f>I22/'סכום נכסי הקרן'!$C$42</f>
        <v>-8.9646730100909129E-7</v>
      </c>
    </row>
    <row r="23" spans="2:51">
      <c r="B23" s="97" t="s">
        <v>944</v>
      </c>
      <c r="C23" s="82" t="s">
        <v>945</v>
      </c>
      <c r="D23" s="93" t="s">
        <v>928</v>
      </c>
      <c r="E23" s="93" t="s">
        <v>161</v>
      </c>
      <c r="F23" s="109">
        <v>43006</v>
      </c>
      <c r="G23" s="90">
        <v>425279.79</v>
      </c>
      <c r="H23" s="92">
        <v>-0.2248</v>
      </c>
      <c r="I23" s="90">
        <v>-0.95589000000000002</v>
      </c>
      <c r="J23" s="91">
        <v>-4.8753580434303591E-2</v>
      </c>
      <c r="K23" s="91">
        <f>I23/'סכום נכסי הקרן'!$C$42</f>
        <v>-4.7633358997308519E-6</v>
      </c>
    </row>
    <row r="24" spans="2:51">
      <c r="B24" s="81"/>
      <c r="C24" s="82"/>
      <c r="D24" s="82"/>
      <c r="E24" s="82"/>
      <c r="F24" s="82"/>
      <c r="G24" s="90"/>
      <c r="H24" s="92"/>
      <c r="I24" s="82"/>
      <c r="J24" s="91"/>
      <c r="K24" s="82"/>
    </row>
    <row r="25" spans="2:51">
      <c r="B25" s="97"/>
      <c r="C25" s="97"/>
      <c r="D25" s="97"/>
      <c r="E25" s="97"/>
      <c r="F25" s="97"/>
      <c r="G25" s="97"/>
      <c r="H25" s="97"/>
      <c r="I25" s="97"/>
      <c r="J25" s="97"/>
      <c r="K25" s="97"/>
    </row>
    <row r="26" spans="2:51">
      <c r="B26" s="97"/>
      <c r="C26" s="97"/>
      <c r="D26" s="97"/>
      <c r="E26" s="97"/>
      <c r="F26" s="97"/>
      <c r="G26" s="97"/>
      <c r="H26" s="97"/>
      <c r="I26" s="97"/>
      <c r="J26" s="97"/>
      <c r="K26" s="97"/>
    </row>
    <row r="27" spans="2:51">
      <c r="B27" s="95" t="s">
        <v>240</v>
      </c>
      <c r="C27" s="97"/>
      <c r="D27" s="97"/>
      <c r="E27" s="97"/>
      <c r="F27" s="97"/>
      <c r="G27" s="97"/>
      <c r="H27" s="97"/>
      <c r="I27" s="97"/>
      <c r="J27" s="97"/>
      <c r="K27" s="97"/>
    </row>
    <row r="28" spans="2:51">
      <c r="B28" s="95" t="s">
        <v>108</v>
      </c>
      <c r="C28" s="97"/>
      <c r="D28" s="97"/>
      <c r="E28" s="97"/>
      <c r="F28" s="97"/>
      <c r="G28" s="97"/>
      <c r="H28" s="97"/>
      <c r="I28" s="97"/>
      <c r="J28" s="97"/>
      <c r="K28" s="97"/>
    </row>
    <row r="29" spans="2:51">
      <c r="B29" s="95" t="s">
        <v>225</v>
      </c>
      <c r="C29" s="97"/>
      <c r="D29" s="97"/>
      <c r="E29" s="97"/>
      <c r="F29" s="97"/>
      <c r="G29" s="97"/>
      <c r="H29" s="97"/>
      <c r="I29" s="97"/>
      <c r="J29" s="97"/>
      <c r="K29" s="97"/>
    </row>
    <row r="30" spans="2:51">
      <c r="B30" s="95" t="s">
        <v>235</v>
      </c>
      <c r="C30" s="97"/>
      <c r="D30" s="97"/>
      <c r="E30" s="97"/>
      <c r="F30" s="97"/>
      <c r="G30" s="97"/>
      <c r="H30" s="97"/>
      <c r="I30" s="97"/>
      <c r="J30" s="97"/>
      <c r="K30" s="97"/>
    </row>
    <row r="31" spans="2:51">
      <c r="B31" s="97"/>
      <c r="C31" s="97"/>
      <c r="D31" s="97"/>
      <c r="E31" s="97"/>
      <c r="F31" s="97"/>
      <c r="G31" s="97"/>
      <c r="H31" s="97"/>
      <c r="I31" s="97"/>
      <c r="J31" s="97"/>
      <c r="K31" s="97"/>
    </row>
    <row r="32" spans="2:51">
      <c r="B32" s="97"/>
      <c r="C32" s="97"/>
      <c r="D32" s="97"/>
      <c r="E32" s="97"/>
      <c r="F32" s="97"/>
      <c r="G32" s="97"/>
      <c r="H32" s="97"/>
      <c r="I32" s="97"/>
      <c r="J32" s="97"/>
      <c r="K32" s="97"/>
    </row>
    <row r="33" spans="2:11">
      <c r="B33" s="97"/>
      <c r="C33" s="97"/>
      <c r="D33" s="97"/>
      <c r="E33" s="97"/>
      <c r="F33" s="97"/>
      <c r="G33" s="97"/>
      <c r="H33" s="97"/>
      <c r="I33" s="97"/>
      <c r="J33" s="97"/>
      <c r="K33" s="97"/>
    </row>
    <row r="34" spans="2:11">
      <c r="B34" s="97"/>
      <c r="C34" s="97"/>
      <c r="D34" s="97"/>
      <c r="E34" s="97"/>
      <c r="F34" s="97"/>
      <c r="G34" s="97"/>
      <c r="H34" s="97"/>
      <c r="I34" s="97"/>
      <c r="J34" s="97"/>
      <c r="K34" s="97"/>
    </row>
    <row r="35" spans="2:11">
      <c r="B35" s="97"/>
      <c r="C35" s="97"/>
      <c r="D35" s="97"/>
      <c r="E35" s="97"/>
      <c r="F35" s="97"/>
      <c r="G35" s="97"/>
      <c r="H35" s="97"/>
      <c r="I35" s="97"/>
      <c r="J35" s="97"/>
      <c r="K35" s="97"/>
    </row>
    <row r="36" spans="2:11">
      <c r="B36" s="97"/>
      <c r="C36" s="97"/>
      <c r="D36" s="97"/>
      <c r="E36" s="97"/>
      <c r="F36" s="97"/>
      <c r="G36" s="97"/>
      <c r="H36" s="97"/>
      <c r="I36" s="97"/>
      <c r="J36" s="97"/>
      <c r="K36" s="97"/>
    </row>
    <row r="37" spans="2:11"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2:11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11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11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11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11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11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11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11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11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11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11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B110" s="97"/>
      <c r="C110" s="97"/>
      <c r="D110" s="97"/>
      <c r="E110" s="97"/>
      <c r="F110" s="97"/>
      <c r="G110" s="97"/>
      <c r="H110" s="97"/>
      <c r="I110" s="97"/>
      <c r="J110" s="97"/>
      <c r="K110" s="97"/>
    </row>
    <row r="111" spans="2:11">
      <c r="B111" s="97"/>
      <c r="C111" s="97"/>
      <c r="D111" s="97"/>
      <c r="E111" s="97"/>
      <c r="F111" s="97"/>
      <c r="G111" s="97"/>
      <c r="H111" s="97"/>
      <c r="I111" s="97"/>
      <c r="J111" s="97"/>
      <c r="K111" s="97"/>
    </row>
    <row r="112" spans="2:11">
      <c r="B112" s="97"/>
      <c r="C112" s="97"/>
      <c r="D112" s="97"/>
      <c r="E112" s="97"/>
      <c r="F112" s="97"/>
      <c r="G112" s="97"/>
      <c r="H112" s="97"/>
      <c r="I112" s="97"/>
      <c r="J112" s="97"/>
      <c r="K112" s="97"/>
    </row>
    <row r="113" spans="2:11">
      <c r="B113" s="97"/>
      <c r="C113" s="97"/>
      <c r="D113" s="97"/>
      <c r="E113" s="97"/>
      <c r="F113" s="97"/>
      <c r="G113" s="97"/>
      <c r="H113" s="97"/>
      <c r="I113" s="97"/>
      <c r="J113" s="97"/>
      <c r="K113" s="97"/>
    </row>
    <row r="114" spans="2:11">
      <c r="B114" s="97"/>
      <c r="C114" s="97"/>
      <c r="D114" s="97"/>
      <c r="E114" s="97"/>
      <c r="F114" s="97"/>
      <c r="G114" s="97"/>
      <c r="H114" s="97"/>
      <c r="I114" s="97"/>
      <c r="J114" s="97"/>
      <c r="K114" s="97"/>
    </row>
    <row r="115" spans="2:11">
      <c r="B115" s="97"/>
      <c r="C115" s="97"/>
      <c r="D115" s="97"/>
      <c r="E115" s="97"/>
      <c r="F115" s="97"/>
      <c r="G115" s="97"/>
      <c r="H115" s="97"/>
      <c r="I115" s="97"/>
      <c r="J115" s="97"/>
      <c r="K115" s="97"/>
    </row>
    <row r="116" spans="2:11">
      <c r="B116" s="97"/>
      <c r="C116" s="97"/>
      <c r="D116" s="97"/>
      <c r="E116" s="97"/>
      <c r="F116" s="97"/>
      <c r="G116" s="97"/>
      <c r="H116" s="97"/>
      <c r="I116" s="97"/>
      <c r="J116" s="97"/>
      <c r="K116" s="97"/>
    </row>
    <row r="117" spans="2:11">
      <c r="B117" s="97"/>
      <c r="C117" s="97"/>
      <c r="D117" s="97"/>
      <c r="E117" s="97"/>
      <c r="F117" s="97"/>
      <c r="G117" s="97"/>
      <c r="H117" s="97"/>
      <c r="I117" s="97"/>
      <c r="J117" s="97"/>
      <c r="K117" s="97"/>
    </row>
    <row r="118" spans="2:11">
      <c r="B118" s="97"/>
      <c r="C118" s="97"/>
      <c r="D118" s="97"/>
      <c r="E118" s="97"/>
      <c r="F118" s="97"/>
      <c r="G118" s="97"/>
      <c r="H118" s="97"/>
      <c r="I118" s="97"/>
      <c r="J118" s="97"/>
      <c r="K118" s="97"/>
    </row>
    <row r="119" spans="2:11">
      <c r="B119" s="97"/>
      <c r="C119" s="97"/>
      <c r="D119" s="97"/>
      <c r="E119" s="97"/>
      <c r="F119" s="97"/>
      <c r="G119" s="97"/>
      <c r="H119" s="97"/>
      <c r="I119" s="97"/>
      <c r="J119" s="97"/>
      <c r="K119" s="97"/>
    </row>
    <row r="120" spans="2:11">
      <c r="B120" s="97"/>
      <c r="C120" s="97"/>
      <c r="D120" s="97"/>
      <c r="E120" s="97"/>
      <c r="F120" s="97"/>
      <c r="G120" s="97"/>
      <c r="H120" s="97"/>
      <c r="I120" s="97"/>
      <c r="J120" s="97"/>
      <c r="K120" s="97"/>
    </row>
    <row r="121" spans="2:11">
      <c r="B121" s="97"/>
      <c r="C121" s="97"/>
      <c r="D121" s="97"/>
      <c r="E121" s="97"/>
      <c r="F121" s="97"/>
      <c r="G121" s="97"/>
      <c r="H121" s="97"/>
      <c r="I121" s="97"/>
      <c r="J121" s="97"/>
      <c r="K121" s="97"/>
    </row>
    <row r="122" spans="2:11">
      <c r="B122" s="97"/>
      <c r="C122" s="97"/>
      <c r="D122" s="97"/>
      <c r="E122" s="97"/>
      <c r="F122" s="97"/>
      <c r="G122" s="97"/>
      <c r="H122" s="97"/>
      <c r="I122" s="97"/>
      <c r="J122" s="97"/>
      <c r="K122" s="97"/>
    </row>
    <row r="123" spans="2:11">
      <c r="B123" s="97"/>
      <c r="C123" s="97"/>
      <c r="D123" s="97"/>
      <c r="E123" s="97"/>
      <c r="F123" s="97"/>
      <c r="G123" s="97"/>
      <c r="H123" s="97"/>
      <c r="I123" s="97"/>
      <c r="J123" s="97"/>
      <c r="K123" s="97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V30" sqref="V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174</v>
      </c>
      <c r="C1" s="76" t="s" vm="1">
        <v>241</v>
      </c>
    </row>
    <row r="2" spans="2:78">
      <c r="B2" s="56" t="s">
        <v>173</v>
      </c>
      <c r="C2" s="76" t="s">
        <v>242</v>
      </c>
    </row>
    <row r="3" spans="2:78">
      <c r="B3" s="56" t="s">
        <v>175</v>
      </c>
      <c r="C3" s="76" t="s">
        <v>243</v>
      </c>
    </row>
    <row r="4" spans="2:78">
      <c r="B4" s="56" t="s">
        <v>176</v>
      </c>
      <c r="C4" s="76">
        <v>2144</v>
      </c>
    </row>
    <row r="6" spans="2:78" ht="26.25" customHeight="1">
      <c r="B6" s="187" t="s">
        <v>205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9"/>
    </row>
    <row r="7" spans="2:78" ht="26.25" customHeight="1">
      <c r="B7" s="187" t="s">
        <v>96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9"/>
    </row>
    <row r="8" spans="2:78" s="3" customFormat="1" ht="47.25">
      <c r="B8" s="22" t="s">
        <v>112</v>
      </c>
      <c r="C8" s="30" t="s">
        <v>42</v>
      </c>
      <c r="D8" s="30" t="s">
        <v>46</v>
      </c>
      <c r="E8" s="30" t="s">
        <v>15</v>
      </c>
      <c r="F8" s="30" t="s">
        <v>59</v>
      </c>
      <c r="G8" s="30" t="s">
        <v>98</v>
      </c>
      <c r="H8" s="30" t="s">
        <v>18</v>
      </c>
      <c r="I8" s="30" t="s">
        <v>97</v>
      </c>
      <c r="J8" s="30" t="s">
        <v>17</v>
      </c>
      <c r="K8" s="30" t="s">
        <v>19</v>
      </c>
      <c r="L8" s="30" t="s">
        <v>227</v>
      </c>
      <c r="M8" s="30" t="s">
        <v>226</v>
      </c>
      <c r="N8" s="30" t="s">
        <v>106</v>
      </c>
      <c r="O8" s="30" t="s">
        <v>54</v>
      </c>
      <c r="P8" s="30" t="s">
        <v>177</v>
      </c>
      <c r="Q8" s="31" t="s">
        <v>179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236</v>
      </c>
      <c r="M9" s="16"/>
      <c r="N9" s="16" t="s">
        <v>230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109</v>
      </c>
      <c r="R10" s="1"/>
      <c r="S10" s="1"/>
      <c r="T10" s="1"/>
      <c r="U10" s="1"/>
      <c r="V10" s="1"/>
    </row>
    <row r="11" spans="2:78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1"/>
      <c r="S11" s="1"/>
      <c r="T11" s="1"/>
      <c r="U11" s="1"/>
      <c r="V11" s="1"/>
      <c r="BZ11" s="1"/>
    </row>
    <row r="12" spans="2:78" ht="18" customHeight="1">
      <c r="B12" s="95" t="s">
        <v>240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</row>
    <row r="13" spans="2:78">
      <c r="B13" s="95" t="s">
        <v>108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</row>
    <row r="14" spans="2:78">
      <c r="B14" s="95" t="s">
        <v>225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</row>
    <row r="15" spans="2:78">
      <c r="B15" s="95" t="s">
        <v>235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</row>
    <row r="16" spans="2:7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</row>
    <row r="17" spans="2:17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</row>
    <row r="18" spans="2:17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</row>
    <row r="19" spans="2:17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</row>
    <row r="20" spans="2:17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</row>
    <row r="21" spans="2:17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</row>
    <row r="22" spans="2:17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</row>
    <row r="23" spans="2:17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2:17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</row>
    <row r="25" spans="2:17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</row>
    <row r="26" spans="2:17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</row>
    <row r="27" spans="2:17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</row>
    <row r="28" spans="2:17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</row>
    <row r="29" spans="2:17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</row>
    <row r="30" spans="2:17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</row>
    <row r="31" spans="2:17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</row>
    <row r="32" spans="2:17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</row>
    <row r="33" spans="2:17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</row>
    <row r="34" spans="2:17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</row>
    <row r="35" spans="2:17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</row>
    <row r="36" spans="2:17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</row>
    <row r="37" spans="2:17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</row>
    <row r="38" spans="2:17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</row>
    <row r="39" spans="2:17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</row>
    <row r="40" spans="2:17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</row>
    <row r="41" spans="2:17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</row>
    <row r="42" spans="2:17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</row>
    <row r="43" spans="2:17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</row>
    <row r="44" spans="2:17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</row>
    <row r="45" spans="2:17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</row>
    <row r="46" spans="2:17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</row>
    <row r="47" spans="2:17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</row>
    <row r="48" spans="2:17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</row>
    <row r="49" spans="2:17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</row>
    <row r="50" spans="2:17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</row>
    <row r="51" spans="2:17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</row>
    <row r="52" spans="2:17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</row>
    <row r="53" spans="2:17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</row>
    <row r="54" spans="2:17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</row>
    <row r="55" spans="2:17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</row>
    <row r="56" spans="2:17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</row>
    <row r="57" spans="2:17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</row>
    <row r="58" spans="2:17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</row>
    <row r="59" spans="2:17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</row>
    <row r="60" spans="2:17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</row>
    <row r="61" spans="2:17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</row>
    <row r="62" spans="2:17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</row>
    <row r="63" spans="2:17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</row>
    <row r="64" spans="2:17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</row>
    <row r="65" spans="2:17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</row>
    <row r="66" spans="2:17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</row>
    <row r="67" spans="2:17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</row>
    <row r="68" spans="2:17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</row>
    <row r="69" spans="2:17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</row>
    <row r="70" spans="2:17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</row>
    <row r="71" spans="2:17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</row>
    <row r="72" spans="2:17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</row>
    <row r="73" spans="2:17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</row>
    <row r="74" spans="2:17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</row>
    <row r="75" spans="2:17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</row>
    <row r="76" spans="2:17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</row>
    <row r="77" spans="2:17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</row>
    <row r="78" spans="2:17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</row>
    <row r="79" spans="2:17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</row>
    <row r="80" spans="2:17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</row>
    <row r="81" spans="2:17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</row>
    <row r="82" spans="2:17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</row>
    <row r="83" spans="2:17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</row>
    <row r="84" spans="2:17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</row>
    <row r="85" spans="2:17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</row>
    <row r="86" spans="2:17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</row>
    <row r="87" spans="2:17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</row>
    <row r="88" spans="2:17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</row>
    <row r="89" spans="2:17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</row>
    <row r="90" spans="2:17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</row>
    <row r="91" spans="2:17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</row>
    <row r="92" spans="2:17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</row>
    <row r="93" spans="2:17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</row>
    <row r="94" spans="2:17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</row>
    <row r="95" spans="2:17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</row>
    <row r="96" spans="2:17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</row>
    <row r="97" spans="2:17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</row>
    <row r="98" spans="2:17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</row>
    <row r="99" spans="2:17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</row>
    <row r="100" spans="2:17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</row>
    <row r="101" spans="2:17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</row>
    <row r="102" spans="2:17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</row>
    <row r="103" spans="2:17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</row>
    <row r="104" spans="2:17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</row>
    <row r="105" spans="2:17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</row>
    <row r="106" spans="2:17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</row>
    <row r="107" spans="2:17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</row>
    <row r="108" spans="2:17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</row>
    <row r="109" spans="2:17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</row>
    <row r="110" spans="2:17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37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Q59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5.7109375" style="1" bestFit="1" customWidth="1"/>
    <col min="7" max="7" width="11.28515625" style="1" bestFit="1" customWidth="1"/>
    <col min="8" max="8" width="18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28515625" style="1" customWidth="1"/>
    <col min="19" max="30" width="5.7109375" style="1" customWidth="1"/>
    <col min="31" max="16384" width="9.140625" style="1"/>
  </cols>
  <sheetData>
    <row r="1" spans="2:43">
      <c r="B1" s="56" t="s">
        <v>174</v>
      </c>
      <c r="C1" s="76" t="s" vm="1">
        <v>241</v>
      </c>
    </row>
    <row r="2" spans="2:43">
      <c r="B2" s="56" t="s">
        <v>173</v>
      </c>
      <c r="C2" s="76" t="s">
        <v>242</v>
      </c>
    </row>
    <row r="3" spans="2:43">
      <c r="B3" s="56" t="s">
        <v>175</v>
      </c>
      <c r="C3" s="76" t="s">
        <v>243</v>
      </c>
    </row>
    <row r="4" spans="2:43">
      <c r="B4" s="56" t="s">
        <v>176</v>
      </c>
      <c r="C4" s="76">
        <v>2144</v>
      </c>
    </row>
    <row r="6" spans="2:43" ht="26.25" customHeight="1">
      <c r="B6" s="187" t="s">
        <v>206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9"/>
    </row>
    <row r="7" spans="2:43" s="3" customFormat="1" ht="63">
      <c r="B7" s="22" t="s">
        <v>112</v>
      </c>
      <c r="C7" s="30" t="s">
        <v>218</v>
      </c>
      <c r="D7" s="30" t="s">
        <v>42</v>
      </c>
      <c r="E7" s="30" t="s">
        <v>113</v>
      </c>
      <c r="F7" s="30" t="s">
        <v>15</v>
      </c>
      <c r="G7" s="30" t="s">
        <v>98</v>
      </c>
      <c r="H7" s="30" t="s">
        <v>59</v>
      </c>
      <c r="I7" s="30" t="s">
        <v>18</v>
      </c>
      <c r="J7" s="30" t="s">
        <v>97</v>
      </c>
      <c r="K7" s="13" t="s">
        <v>34</v>
      </c>
      <c r="L7" s="70" t="s">
        <v>19</v>
      </c>
      <c r="M7" s="30" t="s">
        <v>227</v>
      </c>
      <c r="N7" s="30" t="s">
        <v>226</v>
      </c>
      <c r="O7" s="30" t="s">
        <v>106</v>
      </c>
      <c r="P7" s="30" t="s">
        <v>177</v>
      </c>
      <c r="Q7" s="31" t="s">
        <v>179</v>
      </c>
      <c r="AP7" s="3" t="s">
        <v>985</v>
      </c>
      <c r="AQ7" s="3" t="s">
        <v>159</v>
      </c>
    </row>
    <row r="8" spans="2:43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236</v>
      </c>
      <c r="N8" s="16"/>
      <c r="O8" s="16" t="s">
        <v>230</v>
      </c>
      <c r="P8" s="32" t="s">
        <v>20</v>
      </c>
      <c r="Q8" s="17" t="s">
        <v>20</v>
      </c>
      <c r="AP8" s="3" t="s">
        <v>156</v>
      </c>
      <c r="AQ8" s="3" t="s">
        <v>158</v>
      </c>
    </row>
    <row r="9" spans="2:43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109</v>
      </c>
      <c r="AP9" s="4" t="s">
        <v>157</v>
      </c>
      <c r="AQ9" s="4" t="s">
        <v>160</v>
      </c>
    </row>
    <row r="10" spans="2:43" s="130" customFormat="1" ht="18" customHeight="1">
      <c r="B10" s="77" t="s">
        <v>38</v>
      </c>
      <c r="C10" s="78"/>
      <c r="D10" s="78"/>
      <c r="E10" s="78"/>
      <c r="F10" s="78"/>
      <c r="G10" s="78"/>
      <c r="H10" s="78"/>
      <c r="I10" s="84">
        <v>5.774557264527262</v>
      </c>
      <c r="J10" s="78"/>
      <c r="K10" s="78"/>
      <c r="L10" s="99">
        <v>2.6431103068537336E-2</v>
      </c>
      <c r="M10" s="84"/>
      <c r="N10" s="86"/>
      <c r="O10" s="84">
        <f>O11</f>
        <v>2819.4973100000007</v>
      </c>
      <c r="P10" s="85">
        <f>O10/$O$10</f>
        <v>1</v>
      </c>
      <c r="Q10" s="85">
        <f>O10/'סכום נכסי הקרן'!$C$42</f>
        <v>1.4049956329616975E-2</v>
      </c>
      <c r="AP10" s="131" t="s">
        <v>26</v>
      </c>
      <c r="AQ10" s="130" t="s">
        <v>161</v>
      </c>
    </row>
    <row r="11" spans="2:43" s="131" customFormat="1" ht="21.75" customHeight="1">
      <c r="B11" s="79" t="s">
        <v>37</v>
      </c>
      <c r="C11" s="80"/>
      <c r="D11" s="80"/>
      <c r="E11" s="80"/>
      <c r="F11" s="80"/>
      <c r="G11" s="80"/>
      <c r="H11" s="80"/>
      <c r="I11" s="87">
        <v>5.774557264527262</v>
      </c>
      <c r="J11" s="80"/>
      <c r="K11" s="80"/>
      <c r="L11" s="100">
        <v>2.6431103068537336E-2</v>
      </c>
      <c r="M11" s="87"/>
      <c r="N11" s="89"/>
      <c r="O11" s="87">
        <f>O12+O22</f>
        <v>2819.4973100000007</v>
      </c>
      <c r="P11" s="88">
        <f t="shared" ref="P11:P20" si="0">O11/$O$10</f>
        <v>1</v>
      </c>
      <c r="Q11" s="88">
        <f>O11/'סכום נכסי הקרן'!$C$42</f>
        <v>1.4049956329616975E-2</v>
      </c>
      <c r="AQ11" s="131" t="s">
        <v>167</v>
      </c>
    </row>
    <row r="12" spans="2:43" s="131" customFormat="1">
      <c r="B12" s="98" t="s">
        <v>35</v>
      </c>
      <c r="C12" s="80"/>
      <c r="D12" s="80"/>
      <c r="E12" s="80"/>
      <c r="F12" s="80"/>
      <c r="G12" s="80"/>
      <c r="H12" s="80"/>
      <c r="I12" s="87">
        <v>8.3712355061925727</v>
      </c>
      <c r="J12" s="80"/>
      <c r="K12" s="80"/>
      <c r="L12" s="100">
        <v>3.262279081204808E-2</v>
      </c>
      <c r="M12" s="87"/>
      <c r="N12" s="89"/>
      <c r="O12" s="87">
        <f>SUM(O13:O20)</f>
        <v>1331.5320300000001</v>
      </c>
      <c r="P12" s="88">
        <f t="shared" si="0"/>
        <v>0.47225866301677721</v>
      </c>
      <c r="Q12" s="88">
        <f>O12/'סכום נכסי הקרן'!$C$42</f>
        <v>6.6352135916690185E-3</v>
      </c>
      <c r="AQ12" s="131" t="s">
        <v>162</v>
      </c>
    </row>
    <row r="13" spans="2:43" s="131" customFormat="1">
      <c r="B13" s="139" t="s">
        <v>998</v>
      </c>
      <c r="C13" s="93" t="s">
        <v>958</v>
      </c>
      <c r="D13" s="82">
        <v>5212</v>
      </c>
      <c r="E13" s="82"/>
      <c r="F13" s="82" t="s">
        <v>957</v>
      </c>
      <c r="G13" s="109">
        <v>42643</v>
      </c>
      <c r="H13" s="82"/>
      <c r="I13" s="90">
        <v>8.9599999999999991</v>
      </c>
      <c r="J13" s="93" t="s">
        <v>159</v>
      </c>
      <c r="K13" s="94">
        <v>3.1599999999999996E-2</v>
      </c>
      <c r="L13" s="94">
        <v>3.1599999999999996E-2</v>
      </c>
      <c r="M13" s="90">
        <v>205110.86</v>
      </c>
      <c r="N13" s="92">
        <v>97.48</v>
      </c>
      <c r="O13" s="90">
        <f>199.94207-0.00889</f>
        <v>199.93317999999999</v>
      </c>
      <c r="P13" s="91">
        <f t="shared" si="0"/>
        <v>7.0910931282285899E-2</v>
      </c>
      <c r="Q13" s="91">
        <f>O13/'סכום נכסי הקרן'!$C$42</f>
        <v>9.9629548780858705E-4</v>
      </c>
      <c r="AQ13" s="131" t="s">
        <v>163</v>
      </c>
    </row>
    <row r="14" spans="2:43" s="131" customFormat="1">
      <c r="B14" s="139" t="s">
        <v>998</v>
      </c>
      <c r="C14" s="93" t="s">
        <v>958</v>
      </c>
      <c r="D14" s="82">
        <v>5211</v>
      </c>
      <c r="E14" s="82"/>
      <c r="F14" s="82" t="s">
        <v>957</v>
      </c>
      <c r="G14" s="109">
        <v>42643</v>
      </c>
      <c r="H14" s="82"/>
      <c r="I14" s="90">
        <v>6.1800000000000006</v>
      </c>
      <c r="J14" s="93" t="s">
        <v>159</v>
      </c>
      <c r="K14" s="94">
        <v>3.73E-2</v>
      </c>
      <c r="L14" s="94">
        <v>3.73E-2</v>
      </c>
      <c r="M14" s="90">
        <v>218622.32</v>
      </c>
      <c r="N14" s="92">
        <v>100.64</v>
      </c>
      <c r="O14" s="90">
        <v>220.0215</v>
      </c>
      <c r="P14" s="91">
        <f t="shared" si="0"/>
        <v>7.8035719069368417E-2</v>
      </c>
      <c r="Q14" s="91">
        <f>O14/'סכום נכסי הקרן'!$C$42</f>
        <v>1.0963984450748849E-3</v>
      </c>
      <c r="AQ14" s="131" t="s">
        <v>164</v>
      </c>
    </row>
    <row r="15" spans="2:43" s="131" customFormat="1">
      <c r="B15" s="139" t="s">
        <v>998</v>
      </c>
      <c r="C15" s="93" t="s">
        <v>958</v>
      </c>
      <c r="D15" s="82">
        <v>5025</v>
      </c>
      <c r="E15" s="82"/>
      <c r="F15" s="82" t="s">
        <v>957</v>
      </c>
      <c r="G15" s="109">
        <v>42551</v>
      </c>
      <c r="H15" s="82"/>
      <c r="I15" s="90">
        <v>9.89</v>
      </c>
      <c r="J15" s="93" t="s">
        <v>159</v>
      </c>
      <c r="K15" s="94">
        <v>3.4600000000000006E-2</v>
      </c>
      <c r="L15" s="94">
        <v>3.4600000000000006E-2</v>
      </c>
      <c r="M15" s="90">
        <v>191904.01</v>
      </c>
      <c r="N15" s="92">
        <v>95.73</v>
      </c>
      <c r="O15" s="90">
        <f>183.70971-0.00735</f>
        <v>183.70236</v>
      </c>
      <c r="P15" s="91">
        <f t="shared" si="0"/>
        <v>6.5154295181788974E-2</v>
      </c>
      <c r="Q15" s="91">
        <f>O15/'סכום נכסי הקרן'!$C$42</f>
        <v>9.154150019911086E-4</v>
      </c>
      <c r="AQ15" s="131" t="s">
        <v>166</v>
      </c>
    </row>
    <row r="16" spans="2:43" s="131" customFormat="1">
      <c r="B16" s="139" t="s">
        <v>998</v>
      </c>
      <c r="C16" s="93" t="s">
        <v>958</v>
      </c>
      <c r="D16" s="82">
        <v>5024</v>
      </c>
      <c r="E16" s="82"/>
      <c r="F16" s="82" t="s">
        <v>957</v>
      </c>
      <c r="G16" s="109">
        <v>42551</v>
      </c>
      <c r="H16" s="82"/>
      <c r="I16" s="90">
        <v>7.2700000000000014</v>
      </c>
      <c r="J16" s="93" t="s">
        <v>159</v>
      </c>
      <c r="K16" s="94">
        <v>4.2000000000000003E-2</v>
      </c>
      <c r="L16" s="94">
        <v>4.2000000000000003E-2</v>
      </c>
      <c r="M16" s="90">
        <v>159229.07</v>
      </c>
      <c r="N16" s="92">
        <v>101.21</v>
      </c>
      <c r="O16" s="90">
        <f>161.15574-0.00892</f>
        <v>161.14682000000002</v>
      </c>
      <c r="P16" s="91">
        <f t="shared" si="0"/>
        <v>5.7154450698872976E-2</v>
      </c>
      <c r="Q16" s="91">
        <f>O16/'סכום נכסי הקרן'!$C$42</f>
        <v>8.0301753636241168E-4</v>
      </c>
      <c r="AQ16" s="131" t="s">
        <v>165</v>
      </c>
    </row>
    <row r="17" spans="2:43" s="131" customFormat="1">
      <c r="B17" s="139" t="s">
        <v>998</v>
      </c>
      <c r="C17" s="93" t="s">
        <v>958</v>
      </c>
      <c r="D17" s="82">
        <v>5023</v>
      </c>
      <c r="E17" s="82"/>
      <c r="F17" s="82" t="s">
        <v>957</v>
      </c>
      <c r="G17" s="109">
        <v>42551</v>
      </c>
      <c r="H17" s="82"/>
      <c r="I17" s="90">
        <v>10.1</v>
      </c>
      <c r="J17" s="93" t="s">
        <v>159</v>
      </c>
      <c r="K17" s="94">
        <v>3.04E-2</v>
      </c>
      <c r="L17" s="94">
        <v>3.04E-2</v>
      </c>
      <c r="M17" s="90">
        <v>172093.79</v>
      </c>
      <c r="N17" s="92">
        <v>95.06</v>
      </c>
      <c r="O17" s="90">
        <f>163.59229-0.00811</f>
        <v>163.58418</v>
      </c>
      <c r="P17" s="91">
        <f t="shared" si="0"/>
        <v>5.8018916854366484E-2</v>
      </c>
      <c r="Q17" s="91">
        <f>O17/'סכום נכסי הקרן'!$C$42</f>
        <v>8.1516324809552735E-4</v>
      </c>
      <c r="AQ17" s="131" t="s">
        <v>168</v>
      </c>
    </row>
    <row r="18" spans="2:43" s="131" customFormat="1">
      <c r="B18" s="139" t="s">
        <v>998</v>
      </c>
      <c r="C18" s="93" t="s">
        <v>958</v>
      </c>
      <c r="D18" s="82">
        <v>5210</v>
      </c>
      <c r="E18" s="82"/>
      <c r="F18" s="82" t="s">
        <v>957</v>
      </c>
      <c r="G18" s="109">
        <v>42643</v>
      </c>
      <c r="H18" s="82"/>
      <c r="I18" s="90">
        <v>9.24</v>
      </c>
      <c r="J18" s="93" t="s">
        <v>159</v>
      </c>
      <c r="K18" s="94">
        <v>2.3700000000000002E-2</v>
      </c>
      <c r="L18" s="94">
        <v>2.3700000000000002E-2</v>
      </c>
      <c r="M18" s="90">
        <v>150577.70000000001</v>
      </c>
      <c r="N18" s="92">
        <v>102.92</v>
      </c>
      <c r="O18" s="90">
        <v>154.97451000000001</v>
      </c>
      <c r="P18" s="91">
        <f t="shared" si="0"/>
        <v>5.4965298051658708E-2</v>
      </c>
      <c r="Q18" s="91">
        <f>O18/'סכום נכסי הקרן'!$C$42</f>
        <v>7.7226003727018583E-4</v>
      </c>
      <c r="AQ18" s="131" t="s">
        <v>169</v>
      </c>
    </row>
    <row r="19" spans="2:43" s="131" customFormat="1">
      <c r="B19" s="139" t="s">
        <v>998</v>
      </c>
      <c r="C19" s="93" t="s">
        <v>958</v>
      </c>
      <c r="D19" s="82">
        <v>5022</v>
      </c>
      <c r="E19" s="82"/>
      <c r="F19" s="82" t="s">
        <v>957</v>
      </c>
      <c r="G19" s="109">
        <v>42551</v>
      </c>
      <c r="H19" s="82"/>
      <c r="I19" s="90">
        <v>8.41</v>
      </c>
      <c r="J19" s="93" t="s">
        <v>159</v>
      </c>
      <c r="K19" s="94">
        <v>3.0500000000000003E-2</v>
      </c>
      <c r="L19" s="94">
        <v>3.0500000000000003E-2</v>
      </c>
      <c r="M19" s="90">
        <v>130527.53</v>
      </c>
      <c r="N19" s="92">
        <v>96.95</v>
      </c>
      <c r="O19" s="90">
        <v>126.54639999999999</v>
      </c>
      <c r="P19" s="91">
        <f t="shared" si="0"/>
        <v>4.4882610652322262E-2</v>
      </c>
      <c r="Q19" s="91">
        <f>O19/'סכום נכסי הקרן'!$C$42</f>
        <v>6.3059871962432943E-4</v>
      </c>
      <c r="AQ19" s="131" t="s">
        <v>170</v>
      </c>
    </row>
    <row r="20" spans="2:43" s="131" customFormat="1">
      <c r="B20" s="139" t="s">
        <v>998</v>
      </c>
      <c r="C20" s="93" t="s">
        <v>958</v>
      </c>
      <c r="D20" s="82">
        <v>5209</v>
      </c>
      <c r="E20" s="82"/>
      <c r="F20" s="82" t="s">
        <v>957</v>
      </c>
      <c r="G20" s="109">
        <v>42643</v>
      </c>
      <c r="H20" s="82"/>
      <c r="I20" s="90">
        <v>7.06</v>
      </c>
      <c r="J20" s="93" t="s">
        <v>159</v>
      </c>
      <c r="K20" s="94">
        <v>2.6999999999999996E-2</v>
      </c>
      <c r="L20" s="94">
        <v>2.6999999999999996E-2</v>
      </c>
      <c r="M20" s="90">
        <v>123077.64</v>
      </c>
      <c r="N20" s="92">
        <v>98.83</v>
      </c>
      <c r="O20" s="90">
        <f>121.63767-0.01459</f>
        <v>121.62308</v>
      </c>
      <c r="P20" s="91">
        <f t="shared" si="0"/>
        <v>4.3136441226113452E-2</v>
      </c>
      <c r="Q20" s="91">
        <f>O20/'סכום נכסי הקרן'!$C$42</f>
        <v>6.0606511544198326E-4</v>
      </c>
      <c r="AQ20" s="131" t="s">
        <v>171</v>
      </c>
    </row>
    <row r="21" spans="2:43" s="131" customFormat="1"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90"/>
      <c r="N21" s="92"/>
      <c r="O21" s="82"/>
      <c r="P21" s="91"/>
      <c r="Q21" s="82"/>
      <c r="AQ21" s="131" t="s">
        <v>172</v>
      </c>
    </row>
    <row r="22" spans="2:43" s="131" customFormat="1">
      <c r="B22" s="98" t="s">
        <v>36</v>
      </c>
      <c r="C22" s="80"/>
      <c r="D22" s="80"/>
      <c r="E22" s="80"/>
      <c r="F22" s="80"/>
      <c r="G22" s="80"/>
      <c r="H22" s="80"/>
      <c r="I22" s="87">
        <v>2.9874821645780978</v>
      </c>
      <c r="J22" s="80"/>
      <c r="K22" s="80"/>
      <c r="L22" s="100">
        <v>1.9785677092319206E-2</v>
      </c>
      <c r="M22" s="87"/>
      <c r="N22" s="89"/>
      <c r="O22" s="87">
        <f>SUM(O23:O47)</f>
        <v>1487.9652800000006</v>
      </c>
      <c r="P22" s="88">
        <f t="shared" ref="P22:P47" si="1">O22/$O$10</f>
        <v>0.52774133698322279</v>
      </c>
      <c r="Q22" s="88">
        <f>O22/'סכום נכסי הקרן'!$C$42</f>
        <v>7.4147427379479556E-3</v>
      </c>
      <c r="AQ22" s="131" t="s">
        <v>26</v>
      </c>
    </row>
    <row r="23" spans="2:43" s="131" customFormat="1">
      <c r="B23" s="139" t="s">
        <v>999</v>
      </c>
      <c r="C23" s="93" t="s">
        <v>958</v>
      </c>
      <c r="D23" s="82" t="s">
        <v>959</v>
      </c>
      <c r="E23" s="82"/>
      <c r="F23" s="82" t="s">
        <v>334</v>
      </c>
      <c r="G23" s="109">
        <v>42723</v>
      </c>
      <c r="H23" s="82" t="s">
        <v>157</v>
      </c>
      <c r="I23" s="90">
        <v>1.24</v>
      </c>
      <c r="J23" s="93" t="s">
        <v>159</v>
      </c>
      <c r="K23" s="94">
        <v>2.0119999999999999E-2</v>
      </c>
      <c r="L23" s="94">
        <v>1.21E-2</v>
      </c>
      <c r="M23" s="90">
        <v>418173.2</v>
      </c>
      <c r="N23" s="92">
        <v>101.57</v>
      </c>
      <c r="O23" s="90">
        <v>424.73853000000003</v>
      </c>
      <c r="P23" s="91">
        <f t="shared" si="1"/>
        <v>0.15064335351325445</v>
      </c>
      <c r="Q23" s="91">
        <f>O23/'סכום נכסי הקרן'!$C$42</f>
        <v>2.1165325382082765E-3</v>
      </c>
    </row>
    <row r="24" spans="2:43" s="131" customFormat="1">
      <c r="B24" s="139" t="s">
        <v>1000</v>
      </c>
      <c r="C24" s="93" t="s">
        <v>960</v>
      </c>
      <c r="D24" s="82" t="s">
        <v>961</v>
      </c>
      <c r="E24" s="82"/>
      <c r="F24" s="82" t="s">
        <v>393</v>
      </c>
      <c r="G24" s="109">
        <v>42732</v>
      </c>
      <c r="H24" s="82" t="s">
        <v>157</v>
      </c>
      <c r="I24" s="90">
        <v>4.5699999999999994</v>
      </c>
      <c r="J24" s="93" t="s">
        <v>159</v>
      </c>
      <c r="K24" s="94">
        <v>2.1613000000000004E-2</v>
      </c>
      <c r="L24" s="94">
        <v>1.4000000000000002E-2</v>
      </c>
      <c r="M24" s="90">
        <v>122874.93</v>
      </c>
      <c r="N24" s="92">
        <v>103.77</v>
      </c>
      <c r="O24" s="90">
        <v>127.50732000000001</v>
      </c>
      <c r="P24" s="91">
        <f t="shared" si="1"/>
        <v>4.5223423178226044E-2</v>
      </c>
      <c r="Q24" s="91">
        <f>O24/'סכום נכסי הקרן'!$C$42</f>
        <v>6.3538712072986399E-4</v>
      </c>
    </row>
    <row r="25" spans="2:43" s="131" customFormat="1">
      <c r="B25" s="139" t="s">
        <v>1001</v>
      </c>
      <c r="C25" s="93" t="s">
        <v>960</v>
      </c>
      <c r="D25" s="82" t="s">
        <v>962</v>
      </c>
      <c r="E25" s="82"/>
      <c r="F25" s="82" t="s">
        <v>468</v>
      </c>
      <c r="G25" s="109">
        <v>42680</v>
      </c>
      <c r="H25" s="82" t="s">
        <v>157</v>
      </c>
      <c r="I25" s="90">
        <v>4.58</v>
      </c>
      <c r="J25" s="93" t="s">
        <v>159</v>
      </c>
      <c r="K25" s="94">
        <v>2.3E-2</v>
      </c>
      <c r="L25" s="94">
        <v>2.0799999999999999E-2</v>
      </c>
      <c r="M25" s="90">
        <v>21748.21</v>
      </c>
      <c r="N25" s="92">
        <v>101.82</v>
      </c>
      <c r="O25" s="90">
        <v>22.144029999999997</v>
      </c>
      <c r="P25" s="91">
        <f t="shared" si="1"/>
        <v>7.8538929338435835E-3</v>
      </c>
      <c r="Q25" s="91">
        <f>O25/'סכום נכסי הקרן'!$C$42</f>
        <v>1.1034685273798968E-4</v>
      </c>
    </row>
    <row r="26" spans="2:43" s="131" customFormat="1">
      <c r="B26" s="140" t="s">
        <v>1002</v>
      </c>
      <c r="C26" s="93" t="s">
        <v>958</v>
      </c>
      <c r="D26" s="82" t="s">
        <v>963</v>
      </c>
      <c r="E26" s="82"/>
      <c r="F26" s="82" t="s">
        <v>468</v>
      </c>
      <c r="G26" s="109">
        <v>42978</v>
      </c>
      <c r="H26" s="82" t="s">
        <v>157</v>
      </c>
      <c r="I26" s="90">
        <v>3.97</v>
      </c>
      <c r="J26" s="93" t="s">
        <v>159</v>
      </c>
      <c r="K26" s="94">
        <v>2.3E-2</v>
      </c>
      <c r="L26" s="94">
        <v>2.1499999999999998E-2</v>
      </c>
      <c r="M26" s="90">
        <v>20773.599999999999</v>
      </c>
      <c r="N26" s="92">
        <v>100.81</v>
      </c>
      <c r="O26" s="90">
        <v>20.941869999999998</v>
      </c>
      <c r="P26" s="91">
        <f t="shared" si="1"/>
        <v>7.427519056579626E-3</v>
      </c>
      <c r="Q26" s="91">
        <f>O26/'סכום נכסי הקרן'!$C$42</f>
        <v>1.0435631838234161E-4</v>
      </c>
    </row>
    <row r="27" spans="2:43" s="131" customFormat="1">
      <c r="B27" s="140" t="s">
        <v>1002</v>
      </c>
      <c r="C27" s="93" t="s">
        <v>958</v>
      </c>
      <c r="D27" s="82" t="s">
        <v>964</v>
      </c>
      <c r="E27" s="82"/>
      <c r="F27" s="82" t="s">
        <v>468</v>
      </c>
      <c r="G27" s="109">
        <v>42978</v>
      </c>
      <c r="H27" s="82" t="s">
        <v>157</v>
      </c>
      <c r="I27" s="90">
        <v>3.93</v>
      </c>
      <c r="J27" s="93" t="s">
        <v>159</v>
      </c>
      <c r="K27" s="94">
        <v>2.76E-2</v>
      </c>
      <c r="L27" s="94">
        <v>2.6100000000000002E-2</v>
      </c>
      <c r="M27" s="90">
        <v>48471.74</v>
      </c>
      <c r="N27" s="92">
        <v>100.86</v>
      </c>
      <c r="O27" s="90">
        <v>48.888589999999994</v>
      </c>
      <c r="P27" s="91">
        <f t="shared" si="1"/>
        <v>1.7339470346932156E-2</v>
      </c>
      <c r="Q27" s="91">
        <f>O27/'סכום נכסי הקרן'!$C$42</f>
        <v>2.4361880115308528E-4</v>
      </c>
    </row>
    <row r="28" spans="2:43" s="131" customFormat="1">
      <c r="B28" s="139" t="s">
        <v>1001</v>
      </c>
      <c r="C28" s="93" t="s">
        <v>960</v>
      </c>
      <c r="D28" s="82" t="s">
        <v>965</v>
      </c>
      <c r="E28" s="82"/>
      <c r="F28" s="82" t="s">
        <v>468</v>
      </c>
      <c r="G28" s="109">
        <v>42680</v>
      </c>
      <c r="H28" s="82" t="s">
        <v>157</v>
      </c>
      <c r="I28" s="90">
        <v>3.41</v>
      </c>
      <c r="J28" s="93" t="s">
        <v>159</v>
      </c>
      <c r="K28" s="94">
        <v>2.2000000000000002E-2</v>
      </c>
      <c r="L28" s="94">
        <v>1.4800000000000001E-2</v>
      </c>
      <c r="M28" s="90">
        <v>48810.7</v>
      </c>
      <c r="N28" s="92">
        <v>102.59</v>
      </c>
      <c r="O28" s="90">
        <v>50.074889999999996</v>
      </c>
      <c r="P28" s="91">
        <f t="shared" si="1"/>
        <v>1.7760219107994107E-2</v>
      </c>
      <c r="Q28" s="91">
        <f>O28/'סכום נכסי הקרן'!$C$42</f>
        <v>2.4953030287174616E-4</v>
      </c>
    </row>
    <row r="29" spans="2:43" s="131" customFormat="1">
      <c r="B29" s="139" t="s">
        <v>1001</v>
      </c>
      <c r="C29" s="93" t="s">
        <v>960</v>
      </c>
      <c r="D29" s="82" t="s">
        <v>966</v>
      </c>
      <c r="E29" s="82"/>
      <c r="F29" s="82" t="s">
        <v>468</v>
      </c>
      <c r="G29" s="109">
        <v>42680</v>
      </c>
      <c r="H29" s="82" t="s">
        <v>157</v>
      </c>
      <c r="I29" s="90">
        <v>4.54</v>
      </c>
      <c r="J29" s="93" t="s">
        <v>159</v>
      </c>
      <c r="K29" s="94">
        <v>3.3700000000000001E-2</v>
      </c>
      <c r="L29" s="94">
        <v>2.7900000000000005E-2</v>
      </c>
      <c r="M29" s="90">
        <v>10963.29</v>
      </c>
      <c r="N29" s="92">
        <v>102.95</v>
      </c>
      <c r="O29" s="90">
        <v>11.286709999999999</v>
      </c>
      <c r="P29" s="91">
        <f t="shared" si="1"/>
        <v>4.0030930194432414E-3</v>
      </c>
      <c r="Q29" s="91">
        <f>O29/'סכום נכסי הקרן'!$C$42</f>
        <v>5.6243282106572094E-5</v>
      </c>
    </row>
    <row r="30" spans="2:43" s="131" customFormat="1">
      <c r="B30" s="139" t="s">
        <v>1001</v>
      </c>
      <c r="C30" s="93" t="s">
        <v>960</v>
      </c>
      <c r="D30" s="82" t="s">
        <v>967</v>
      </c>
      <c r="E30" s="82"/>
      <c r="F30" s="82" t="s">
        <v>468</v>
      </c>
      <c r="G30" s="109">
        <v>42717</v>
      </c>
      <c r="H30" s="82" t="s">
        <v>157</v>
      </c>
      <c r="I30" s="90">
        <v>4.13</v>
      </c>
      <c r="J30" s="93" t="s">
        <v>159</v>
      </c>
      <c r="K30" s="94">
        <v>3.85E-2</v>
      </c>
      <c r="L30" s="94">
        <v>3.7999999999999999E-2</v>
      </c>
      <c r="M30" s="90">
        <v>3020.27</v>
      </c>
      <c r="N30" s="92">
        <v>100.63</v>
      </c>
      <c r="O30" s="90">
        <v>3.0393000000000003</v>
      </c>
      <c r="P30" s="91">
        <f t="shared" si="1"/>
        <v>1.0779581130368233E-3</v>
      </c>
      <c r="Q30" s="91">
        <f>O30/'סכום נכסי הקרן'!$C$42</f>
        <v>1.5145264413323688E-5</v>
      </c>
    </row>
    <row r="31" spans="2:43" s="131" customFormat="1">
      <c r="B31" s="139" t="s">
        <v>1001</v>
      </c>
      <c r="C31" s="93" t="s">
        <v>960</v>
      </c>
      <c r="D31" s="82" t="s">
        <v>968</v>
      </c>
      <c r="E31" s="82"/>
      <c r="F31" s="82" t="s">
        <v>468</v>
      </c>
      <c r="G31" s="109">
        <v>42710</v>
      </c>
      <c r="H31" s="82" t="s">
        <v>157</v>
      </c>
      <c r="I31" s="90">
        <v>4.1399999999999997</v>
      </c>
      <c r="J31" s="93" t="s">
        <v>159</v>
      </c>
      <c r="K31" s="94">
        <v>3.8399999999999997E-2</v>
      </c>
      <c r="L31" s="94">
        <v>3.6000000000000004E-2</v>
      </c>
      <c r="M31" s="90">
        <v>9029.77</v>
      </c>
      <c r="N31" s="92">
        <v>101.39</v>
      </c>
      <c r="O31" s="90">
        <v>9.1552800000000012</v>
      </c>
      <c r="P31" s="91">
        <f t="shared" si="1"/>
        <v>3.2471320215588357E-3</v>
      </c>
      <c r="Q31" s="91">
        <f>O31/'סכום נכסי הקרן'!$C$42</f>
        <v>4.5622063099402525E-5</v>
      </c>
    </row>
    <row r="32" spans="2:43" s="131" customFormat="1">
      <c r="B32" s="139" t="s">
        <v>1001</v>
      </c>
      <c r="C32" s="93" t="s">
        <v>960</v>
      </c>
      <c r="D32" s="82" t="s">
        <v>969</v>
      </c>
      <c r="E32" s="82"/>
      <c r="F32" s="82" t="s">
        <v>468</v>
      </c>
      <c r="G32" s="109">
        <v>42680</v>
      </c>
      <c r="H32" s="82" t="s">
        <v>157</v>
      </c>
      <c r="I32" s="90">
        <v>5.4899999999999984</v>
      </c>
      <c r="J32" s="93" t="s">
        <v>159</v>
      </c>
      <c r="K32" s="94">
        <v>3.6699999999999997E-2</v>
      </c>
      <c r="L32" s="94">
        <v>3.1599999999999996E-2</v>
      </c>
      <c r="M32" s="90">
        <v>34963.879999999997</v>
      </c>
      <c r="N32" s="92">
        <v>103.2</v>
      </c>
      <c r="O32" s="90">
        <v>36.082720000000002</v>
      </c>
      <c r="P32" s="91">
        <f t="shared" si="1"/>
        <v>1.2797572060815336E-2</v>
      </c>
      <c r="Q32" s="91">
        <f>O32/'סכום נכסי הקרן'!$C$42</f>
        <v>1.7980532857958176E-4</v>
      </c>
    </row>
    <row r="33" spans="2:17" s="131" customFormat="1">
      <c r="B33" s="139" t="s">
        <v>1001</v>
      </c>
      <c r="C33" s="93" t="s">
        <v>960</v>
      </c>
      <c r="D33" s="82" t="s">
        <v>970</v>
      </c>
      <c r="E33" s="82"/>
      <c r="F33" s="82" t="s">
        <v>468</v>
      </c>
      <c r="G33" s="109">
        <v>42680</v>
      </c>
      <c r="H33" s="82" t="s">
        <v>157</v>
      </c>
      <c r="I33" s="90">
        <v>3.3699999999999997</v>
      </c>
      <c r="J33" s="93" t="s">
        <v>159</v>
      </c>
      <c r="K33" s="94">
        <v>3.1800000000000002E-2</v>
      </c>
      <c r="L33" s="94">
        <v>2.5499999999999998E-2</v>
      </c>
      <c r="M33" s="90">
        <v>49198.19</v>
      </c>
      <c r="N33" s="92">
        <v>102.37</v>
      </c>
      <c r="O33" s="90">
        <v>50.364179999999998</v>
      </c>
      <c r="P33" s="91">
        <f t="shared" si="1"/>
        <v>1.7862822504342089E-2</v>
      </c>
      <c r="Q33" s="91">
        <f>O33/'סכום נכסי הקרן'!$C$42</f>
        <v>2.5097187610970568E-4</v>
      </c>
    </row>
    <row r="34" spans="2:17" s="131" customFormat="1">
      <c r="B34" s="139" t="s">
        <v>1003</v>
      </c>
      <c r="C34" s="93" t="s">
        <v>958</v>
      </c>
      <c r="D34" s="82" t="s">
        <v>971</v>
      </c>
      <c r="E34" s="82"/>
      <c r="F34" s="82" t="s">
        <v>468</v>
      </c>
      <c r="G34" s="109">
        <v>42884</v>
      </c>
      <c r="H34" s="82" t="s">
        <v>157</v>
      </c>
      <c r="I34" s="90">
        <v>1.87</v>
      </c>
      <c r="J34" s="93" t="s">
        <v>159</v>
      </c>
      <c r="K34" s="94">
        <v>2.2099999999999998E-2</v>
      </c>
      <c r="L34" s="94">
        <v>1.8800000000000004E-2</v>
      </c>
      <c r="M34" s="90">
        <v>49004.77</v>
      </c>
      <c r="N34" s="92">
        <v>100.83</v>
      </c>
      <c r="O34" s="90">
        <v>49.41151</v>
      </c>
      <c r="P34" s="91">
        <f t="shared" si="1"/>
        <v>1.7524936031948189E-2</v>
      </c>
      <c r="Q34" s="91">
        <f>O34/'סכום נכסי הקרן'!$C$42</f>
        <v>2.46224585928203E-4</v>
      </c>
    </row>
    <row r="35" spans="2:17" s="131" customFormat="1">
      <c r="B35" s="139" t="s">
        <v>1003</v>
      </c>
      <c r="C35" s="93" t="s">
        <v>958</v>
      </c>
      <c r="D35" s="82" t="s">
        <v>972</v>
      </c>
      <c r="E35" s="82"/>
      <c r="F35" s="82" t="s">
        <v>468</v>
      </c>
      <c r="G35" s="109">
        <v>43006</v>
      </c>
      <c r="H35" s="82" t="s">
        <v>157</v>
      </c>
      <c r="I35" s="90">
        <v>2.0700000000000003</v>
      </c>
      <c r="J35" s="93" t="s">
        <v>159</v>
      </c>
      <c r="K35" s="94">
        <v>2.0799999999999999E-2</v>
      </c>
      <c r="L35" s="94">
        <v>2.1000000000000001E-2</v>
      </c>
      <c r="M35" s="90">
        <v>52271.75</v>
      </c>
      <c r="N35" s="92">
        <v>100</v>
      </c>
      <c r="O35" s="90">
        <v>52.271749999999997</v>
      </c>
      <c r="P35" s="91">
        <f t="shared" si="1"/>
        <v>1.8539386370260445E-2</v>
      </c>
      <c r="Q35" s="91">
        <f>O35/'סכום נכסי הקרן'!$C$42</f>
        <v>2.6047756888005537E-4</v>
      </c>
    </row>
    <row r="36" spans="2:17" s="131" customFormat="1">
      <c r="B36" s="139" t="s">
        <v>1003</v>
      </c>
      <c r="C36" s="93" t="s">
        <v>958</v>
      </c>
      <c r="D36" s="82" t="s">
        <v>973</v>
      </c>
      <c r="E36" s="82"/>
      <c r="F36" s="82" t="s">
        <v>468</v>
      </c>
      <c r="G36" s="109">
        <v>42828</v>
      </c>
      <c r="H36" s="82" t="s">
        <v>157</v>
      </c>
      <c r="I36" s="90">
        <v>1.71</v>
      </c>
      <c r="J36" s="93" t="s">
        <v>159</v>
      </c>
      <c r="K36" s="94">
        <v>2.2700000000000001E-2</v>
      </c>
      <c r="L36" s="94">
        <v>1.7899999999999999E-2</v>
      </c>
      <c r="M36" s="90">
        <v>49004.77</v>
      </c>
      <c r="N36" s="92">
        <v>101.4</v>
      </c>
      <c r="O36" s="90">
        <v>49.690829999999998</v>
      </c>
      <c r="P36" s="91">
        <f t="shared" si="1"/>
        <v>1.7624003336963633E-2</v>
      </c>
      <c r="Q36" s="91">
        <f>O36/'סכום נכסי הקרן'!$C$42</f>
        <v>2.4761647723736289E-4</v>
      </c>
    </row>
    <row r="37" spans="2:17" s="131" customFormat="1">
      <c r="B37" s="139" t="s">
        <v>1003</v>
      </c>
      <c r="C37" s="93" t="s">
        <v>958</v>
      </c>
      <c r="D37" s="82" t="s">
        <v>974</v>
      </c>
      <c r="E37" s="82"/>
      <c r="F37" s="82" t="s">
        <v>468</v>
      </c>
      <c r="G37" s="109">
        <v>42859</v>
      </c>
      <c r="H37" s="82" t="s">
        <v>157</v>
      </c>
      <c r="I37" s="90">
        <v>1.7999999999999998</v>
      </c>
      <c r="J37" s="93" t="s">
        <v>159</v>
      </c>
      <c r="K37" s="94">
        <v>2.2799999999999997E-2</v>
      </c>
      <c r="L37" s="94">
        <v>1.8099999999999998E-2</v>
      </c>
      <c r="M37" s="90">
        <v>49004.77</v>
      </c>
      <c r="N37" s="92">
        <v>101.22</v>
      </c>
      <c r="O37" s="90">
        <v>49.602620000000002</v>
      </c>
      <c r="P37" s="91">
        <f t="shared" si="1"/>
        <v>1.7592717618162931E-2</v>
      </c>
      <c r="Q37" s="91">
        <f>O37/'סכום נכסי הקרן'!$C$42</f>
        <v>2.4717691425447231E-4</v>
      </c>
    </row>
    <row r="38" spans="2:17" s="131" customFormat="1">
      <c r="B38" s="139" t="s">
        <v>1004</v>
      </c>
      <c r="C38" s="93" t="s">
        <v>958</v>
      </c>
      <c r="D38" s="82" t="s">
        <v>975</v>
      </c>
      <c r="E38" s="82"/>
      <c r="F38" s="82" t="s">
        <v>990</v>
      </c>
      <c r="G38" s="109">
        <v>42759</v>
      </c>
      <c r="H38" s="82" t="s">
        <v>985</v>
      </c>
      <c r="I38" s="90">
        <v>5.3400000000000007</v>
      </c>
      <c r="J38" s="93" t="s">
        <v>159</v>
      </c>
      <c r="K38" s="94">
        <v>2.4E-2</v>
      </c>
      <c r="L38" s="94">
        <v>1.5899999999999997E-2</v>
      </c>
      <c r="M38" s="90">
        <v>53383.06</v>
      </c>
      <c r="N38" s="92">
        <v>104.83</v>
      </c>
      <c r="O38" s="90">
        <v>55.961460000000002</v>
      </c>
      <c r="P38" s="91">
        <f t="shared" si="1"/>
        <v>1.9848027448552519E-2</v>
      </c>
      <c r="Q38" s="91">
        <f>O38/'סכום נכסי הקרן'!$C$42</f>
        <v>2.7886391888120188E-4</v>
      </c>
    </row>
    <row r="39" spans="2:17" s="131" customFormat="1">
      <c r="B39" s="139" t="s">
        <v>1004</v>
      </c>
      <c r="C39" s="93" t="s">
        <v>958</v>
      </c>
      <c r="D39" s="82" t="s">
        <v>976</v>
      </c>
      <c r="E39" s="82"/>
      <c r="F39" s="82" t="s">
        <v>990</v>
      </c>
      <c r="G39" s="109">
        <v>42759</v>
      </c>
      <c r="H39" s="82" t="s">
        <v>985</v>
      </c>
      <c r="I39" s="90">
        <v>5.12</v>
      </c>
      <c r="J39" s="93" t="s">
        <v>159</v>
      </c>
      <c r="K39" s="94">
        <v>3.8800000000000001E-2</v>
      </c>
      <c r="L39" s="94">
        <v>2.7699999999999999E-2</v>
      </c>
      <c r="M39" s="90">
        <v>53383.06</v>
      </c>
      <c r="N39" s="92">
        <v>106.55</v>
      </c>
      <c r="O39" s="90">
        <v>56.879649999999998</v>
      </c>
      <c r="P39" s="91">
        <f t="shared" si="1"/>
        <v>2.0173684790640918E-2</v>
      </c>
      <c r="Q39" s="91">
        <f>O39/'סכום נכסי הקרן'!$C$42</f>
        <v>2.8343939031596306E-4</v>
      </c>
    </row>
    <row r="40" spans="2:17" s="131" customFormat="1">
      <c r="B40" s="139" t="s">
        <v>1005</v>
      </c>
      <c r="C40" s="93" t="s">
        <v>960</v>
      </c>
      <c r="D40" s="82" t="s">
        <v>977</v>
      </c>
      <c r="E40" s="82"/>
      <c r="F40" s="82" t="s">
        <v>991</v>
      </c>
      <c r="G40" s="109">
        <v>42905</v>
      </c>
      <c r="H40" s="82" t="s">
        <v>985</v>
      </c>
      <c r="I40" s="90">
        <v>3.12</v>
      </c>
      <c r="J40" s="93" t="s">
        <v>158</v>
      </c>
      <c r="K40" s="94">
        <v>4.5560999999999997E-2</v>
      </c>
      <c r="L40" s="94">
        <v>5.3600000000000002E-2</v>
      </c>
      <c r="M40" s="90">
        <v>10447.56</v>
      </c>
      <c r="N40" s="92">
        <v>101.07</v>
      </c>
      <c r="O40" s="90">
        <v>37.263940000000005</v>
      </c>
      <c r="P40" s="91">
        <f t="shared" si="1"/>
        <v>1.321651908226151E-2</v>
      </c>
      <c r="Q40" s="91">
        <f>O40/'סכום נכסי הקרן'!$C$42</f>
        <v>1.8569151593532363E-4</v>
      </c>
    </row>
    <row r="41" spans="2:17" s="131" customFormat="1">
      <c r="B41" s="139" t="s">
        <v>1005</v>
      </c>
      <c r="C41" s="93" t="s">
        <v>960</v>
      </c>
      <c r="D41" s="82" t="s">
        <v>978</v>
      </c>
      <c r="E41" s="82"/>
      <c r="F41" s="82" t="s">
        <v>991</v>
      </c>
      <c r="G41" s="109">
        <v>42935</v>
      </c>
      <c r="H41" s="82" t="s">
        <v>985</v>
      </c>
      <c r="I41" s="90">
        <v>3.12</v>
      </c>
      <c r="J41" s="93" t="s">
        <v>158</v>
      </c>
      <c r="K41" s="94">
        <v>4.4782999999999996E-2</v>
      </c>
      <c r="L41" s="94">
        <v>5.2399999999999995E-2</v>
      </c>
      <c r="M41" s="90">
        <v>2896.8</v>
      </c>
      <c r="N41" s="92">
        <v>101.08</v>
      </c>
      <c r="O41" s="90">
        <v>10.33319</v>
      </c>
      <c r="P41" s="91">
        <f t="shared" si="1"/>
        <v>3.6649050748695333E-3</v>
      </c>
      <c r="Q41" s="91">
        <f>O41/'סכום נכסי הקרן'!$C$42</f>
        <v>5.149175625410857E-5</v>
      </c>
    </row>
    <row r="42" spans="2:17" s="131" customFormat="1">
      <c r="B42" s="139" t="s">
        <v>1005</v>
      </c>
      <c r="C42" s="93" t="s">
        <v>960</v>
      </c>
      <c r="D42" s="82" t="s">
        <v>979</v>
      </c>
      <c r="E42" s="82"/>
      <c r="F42" s="82" t="s">
        <v>991</v>
      </c>
      <c r="G42" s="109">
        <v>42949</v>
      </c>
      <c r="H42" s="82" t="s">
        <v>985</v>
      </c>
      <c r="I42" s="90">
        <v>3.13</v>
      </c>
      <c r="J42" s="93" t="s">
        <v>158</v>
      </c>
      <c r="K42" s="94">
        <v>4.4817000000000003E-2</v>
      </c>
      <c r="L42" s="94">
        <v>5.2499999999999998E-2</v>
      </c>
      <c r="M42" s="90">
        <v>4237.82</v>
      </c>
      <c r="N42" s="92">
        <v>100.9</v>
      </c>
      <c r="O42" s="90">
        <v>15.08986</v>
      </c>
      <c r="P42" s="91">
        <f t="shared" si="1"/>
        <v>5.3519682201789353E-3</v>
      </c>
      <c r="Q42" s="91">
        <f>O42/'סכום נכסי הקרן'!$C$42</f>
        <v>7.5194919771011929E-5</v>
      </c>
    </row>
    <row r="43" spans="2:17" s="131" customFormat="1">
      <c r="B43" s="139" t="s">
        <v>1005</v>
      </c>
      <c r="C43" s="93" t="s">
        <v>960</v>
      </c>
      <c r="D43" s="82" t="s">
        <v>980</v>
      </c>
      <c r="E43" s="82"/>
      <c r="F43" s="82" t="s">
        <v>991</v>
      </c>
      <c r="G43" s="109">
        <v>42986</v>
      </c>
      <c r="H43" s="82" t="s">
        <v>985</v>
      </c>
      <c r="I43" s="90">
        <v>3.1400000000000006</v>
      </c>
      <c r="J43" s="93" t="s">
        <v>158</v>
      </c>
      <c r="K43" s="94">
        <v>4.4954999999999995E-2</v>
      </c>
      <c r="L43" s="94">
        <v>5.2700000000000004E-2</v>
      </c>
      <c r="M43" s="90">
        <v>2154.94</v>
      </c>
      <c r="N43" s="92">
        <v>100.37</v>
      </c>
      <c r="O43" s="90">
        <v>7.6329099999999999</v>
      </c>
      <c r="P43" s="91">
        <f t="shared" si="1"/>
        <v>2.7071882540650473E-3</v>
      </c>
      <c r="Q43" s="91">
        <f>O43/'סכום נכסי הקרן'!$C$42</f>
        <v>3.803587674566594E-5</v>
      </c>
    </row>
    <row r="44" spans="2:17" s="131" customFormat="1">
      <c r="B44" s="139" t="s">
        <v>1005</v>
      </c>
      <c r="C44" s="93" t="s">
        <v>960</v>
      </c>
      <c r="D44" s="82" t="s">
        <v>981</v>
      </c>
      <c r="E44" s="82"/>
      <c r="F44" s="82" t="s">
        <v>991</v>
      </c>
      <c r="G44" s="109">
        <v>42996</v>
      </c>
      <c r="H44" s="82" t="s">
        <v>985</v>
      </c>
      <c r="I44" s="90">
        <v>3.14</v>
      </c>
      <c r="J44" s="93" t="s">
        <v>158</v>
      </c>
      <c r="K44" s="94">
        <v>4.4856E-2</v>
      </c>
      <c r="L44" s="94">
        <v>5.28E-2</v>
      </c>
      <c r="M44" s="90">
        <v>217.19</v>
      </c>
      <c r="N44" s="92">
        <v>100.22</v>
      </c>
      <c r="O44" s="90">
        <v>0.76815999999999995</v>
      </c>
      <c r="P44" s="91">
        <f t="shared" si="1"/>
        <v>2.7244572898705823E-4</v>
      </c>
      <c r="Q44" s="91">
        <f>O44/'סכום נכסי הקרן'!$C$42</f>
        <v>3.8278505944588296E-6</v>
      </c>
    </row>
    <row r="45" spans="2:17" s="131" customFormat="1">
      <c r="B45" s="139" t="s">
        <v>1006</v>
      </c>
      <c r="C45" s="93" t="s">
        <v>960</v>
      </c>
      <c r="D45" s="82" t="s">
        <v>984</v>
      </c>
      <c r="E45" s="82"/>
      <c r="F45" s="82" t="s">
        <v>992</v>
      </c>
      <c r="G45" s="109">
        <v>42825</v>
      </c>
      <c r="H45" s="82" t="s">
        <v>156</v>
      </c>
      <c r="I45" s="82">
        <v>7.38</v>
      </c>
      <c r="J45" s="93" t="s">
        <v>159</v>
      </c>
      <c r="K45" s="94">
        <v>2.8999999999999998E-2</v>
      </c>
      <c r="L45" s="91">
        <v>2.23E-2</v>
      </c>
      <c r="M45" s="90">
        <v>232063.56</v>
      </c>
      <c r="N45" s="92">
        <v>104.86</v>
      </c>
      <c r="O45" s="90">
        <v>247.30337</v>
      </c>
      <c r="P45" s="91">
        <f t="shared" si="1"/>
        <v>8.7711865914140541E-2</v>
      </c>
      <c r="Q45" s="91">
        <f>O45/'סכום נכסי הקרן'!$C$42</f>
        <v>1.2323478856828942E-3</v>
      </c>
    </row>
    <row r="46" spans="2:17" s="131" customFormat="1">
      <c r="B46" s="139" t="s">
        <v>1007</v>
      </c>
      <c r="C46" s="93" t="s">
        <v>960</v>
      </c>
      <c r="D46" s="82" t="s">
        <v>982</v>
      </c>
      <c r="E46" s="82"/>
      <c r="F46" s="82" t="s">
        <v>957</v>
      </c>
      <c r="G46" s="109">
        <v>42935</v>
      </c>
      <c r="H46" s="82"/>
      <c r="I46" s="90">
        <v>0.01</v>
      </c>
      <c r="J46" s="93" t="s">
        <v>159</v>
      </c>
      <c r="K46" s="94">
        <v>2.1475000000000001E-2</v>
      </c>
      <c r="L46" s="94">
        <v>2.0299999999999999E-2</v>
      </c>
      <c r="M46" s="90">
        <v>10038.33</v>
      </c>
      <c r="N46" s="92">
        <v>100.63</v>
      </c>
      <c r="O46" s="90">
        <v>10.10158</v>
      </c>
      <c r="P46" s="91">
        <f t="shared" si="1"/>
        <v>3.582759225969965E-3</v>
      </c>
      <c r="Q46" s="91">
        <f>O46/'סכום נכסי הקרן'!$C$42</f>
        <v>5.0337610664410318E-5</v>
      </c>
    </row>
    <row r="47" spans="2:17" s="131" customFormat="1">
      <c r="B47" s="139" t="s">
        <v>1007</v>
      </c>
      <c r="C47" s="93" t="s">
        <v>960</v>
      </c>
      <c r="D47" s="82" t="s">
        <v>983</v>
      </c>
      <c r="E47" s="82"/>
      <c r="F47" s="82" t="s">
        <v>957</v>
      </c>
      <c r="G47" s="109">
        <v>42935</v>
      </c>
      <c r="H47" s="82"/>
      <c r="I47" s="90">
        <v>9.4499999999999975</v>
      </c>
      <c r="J47" s="93" t="s">
        <v>159</v>
      </c>
      <c r="K47" s="94">
        <v>4.0800000000000003E-2</v>
      </c>
      <c r="L47" s="94">
        <v>3.8800000000000001E-2</v>
      </c>
      <c r="M47" s="90">
        <v>40614.68</v>
      </c>
      <c r="N47" s="92">
        <v>102.01</v>
      </c>
      <c r="O47" s="90">
        <v>41.43103</v>
      </c>
      <c r="P47" s="91">
        <f t="shared" si="1"/>
        <v>1.4694474030195116E-2</v>
      </c>
      <c r="Q47" s="91">
        <f>O47/'סכום נכסי הקרן'!$C$42</f>
        <v>2.0645671841093213E-4</v>
      </c>
    </row>
    <row r="49" spans="2:3">
      <c r="B49" s="6"/>
      <c r="C49" s="6"/>
    </row>
    <row r="50" spans="2:3">
      <c r="B50" s="6"/>
      <c r="C50" s="6"/>
    </row>
    <row r="51" spans="2:3">
      <c r="B51" s="6"/>
    </row>
    <row r="52" spans="2:3">
      <c r="B52" s="6"/>
    </row>
    <row r="56" spans="2:3">
      <c r="B56" s="95" t="s">
        <v>240</v>
      </c>
    </row>
    <row r="57" spans="2:3">
      <c r="B57" s="95" t="s">
        <v>108</v>
      </c>
    </row>
    <row r="58" spans="2:3">
      <c r="B58" s="95" t="s">
        <v>225</v>
      </c>
    </row>
    <row r="59" spans="2:3">
      <c r="B59" s="95" t="s">
        <v>235</v>
      </c>
    </row>
  </sheetData>
  <sheetProtection sheet="1" objects="1" scenarios="1"/>
  <mergeCells count="1">
    <mergeCell ref="B6:Q6"/>
  </mergeCells>
  <phoneticPr fontId="5" type="noConversion"/>
  <conditionalFormatting sqref="B11:B12 B21:B22">
    <cfRule type="cellIs" dxfId="36" priority="38" operator="equal">
      <formula>"NR3"</formula>
    </cfRule>
  </conditionalFormatting>
  <conditionalFormatting sqref="B13:B20">
    <cfRule type="cellIs" dxfId="35" priority="36" operator="equal">
      <formula>"NR3"</formula>
    </cfRule>
  </conditionalFormatting>
  <conditionalFormatting sqref="B23">
    <cfRule type="cellIs" dxfId="34" priority="34" operator="equal">
      <formula>"NR3"</formula>
    </cfRule>
  </conditionalFormatting>
  <conditionalFormatting sqref="B24">
    <cfRule type="cellIs" dxfId="33" priority="33" operator="equal">
      <formula>"NR3"</formula>
    </cfRule>
  </conditionalFormatting>
  <conditionalFormatting sqref="B25">
    <cfRule type="cellIs" dxfId="32" priority="30" operator="equal">
      <formula>2958465</formula>
    </cfRule>
    <cfRule type="cellIs" dxfId="31" priority="31" operator="equal">
      <formula>"NR3"</formula>
    </cfRule>
    <cfRule type="cellIs" dxfId="30" priority="32" operator="equal">
      <formula>"דירוג פנימי"</formula>
    </cfRule>
  </conditionalFormatting>
  <conditionalFormatting sqref="B25">
    <cfRule type="cellIs" dxfId="29" priority="29" operator="equal">
      <formula>2958465</formula>
    </cfRule>
  </conditionalFormatting>
  <conditionalFormatting sqref="B26:B27">
    <cfRule type="cellIs" dxfId="28" priority="26" operator="equal">
      <formula>2958465</formula>
    </cfRule>
    <cfRule type="cellIs" dxfId="27" priority="27" operator="equal">
      <formula>"NR3"</formula>
    </cfRule>
    <cfRule type="cellIs" dxfId="26" priority="28" operator="equal">
      <formula>"דירוג פנימי"</formula>
    </cfRule>
  </conditionalFormatting>
  <conditionalFormatting sqref="B26:B27">
    <cfRule type="cellIs" dxfId="25" priority="25" operator="equal">
      <formula>2958465</formula>
    </cfRule>
  </conditionalFormatting>
  <conditionalFormatting sqref="B28:B33">
    <cfRule type="cellIs" dxfId="24" priority="22" operator="equal">
      <formula>2958465</formula>
    </cfRule>
    <cfRule type="cellIs" dxfId="23" priority="23" operator="equal">
      <formula>"NR3"</formula>
    </cfRule>
    <cfRule type="cellIs" dxfId="22" priority="24" operator="equal">
      <formula>"דירוג פנימי"</formula>
    </cfRule>
  </conditionalFormatting>
  <conditionalFormatting sqref="B28:B33">
    <cfRule type="cellIs" dxfId="21" priority="21" operator="equal">
      <formula>2958465</formula>
    </cfRule>
  </conditionalFormatting>
  <conditionalFormatting sqref="B34:B37">
    <cfRule type="cellIs" dxfId="20" priority="18" operator="equal">
      <formula>2958465</formula>
    </cfRule>
    <cfRule type="cellIs" dxfId="19" priority="19" operator="equal">
      <formula>"NR3"</formula>
    </cfRule>
    <cfRule type="cellIs" dxfId="18" priority="20" operator="equal">
      <formula>"דירוג פנימי"</formula>
    </cfRule>
  </conditionalFormatting>
  <conditionalFormatting sqref="B34:B37">
    <cfRule type="cellIs" dxfId="17" priority="17" operator="equal">
      <formula>2958465</formula>
    </cfRule>
  </conditionalFormatting>
  <conditionalFormatting sqref="B38:B39">
    <cfRule type="cellIs" dxfId="16" priority="14" operator="equal">
      <formula>2958465</formula>
    </cfRule>
    <cfRule type="cellIs" dxfId="15" priority="15" operator="equal">
      <formula>"NR3"</formula>
    </cfRule>
    <cfRule type="cellIs" dxfId="14" priority="16" operator="equal">
      <formula>"דירוג פנימי"</formula>
    </cfRule>
  </conditionalFormatting>
  <conditionalFormatting sqref="B38:B39">
    <cfRule type="cellIs" dxfId="13" priority="13" operator="equal">
      <formula>2958465</formula>
    </cfRule>
  </conditionalFormatting>
  <conditionalFormatting sqref="B40:B44">
    <cfRule type="cellIs" dxfId="12" priority="10" operator="equal">
      <formula>2958465</formula>
    </cfRule>
    <cfRule type="cellIs" dxfId="11" priority="11" operator="equal">
      <formula>"NR3"</formula>
    </cfRule>
    <cfRule type="cellIs" dxfId="10" priority="12" operator="equal">
      <formula>"דירוג פנימי"</formula>
    </cfRule>
  </conditionalFormatting>
  <conditionalFormatting sqref="B40:B44">
    <cfRule type="cellIs" dxfId="9" priority="9" operator="equal">
      <formula>2958465</formula>
    </cfRule>
  </conditionalFormatting>
  <conditionalFormatting sqref="B45">
    <cfRule type="cellIs" dxfId="8" priority="6" operator="equal">
      <formula>2958465</formula>
    </cfRule>
    <cfRule type="cellIs" dxfId="7" priority="7" operator="equal">
      <formula>"NR3"</formula>
    </cfRule>
    <cfRule type="cellIs" dxfId="6" priority="8" operator="equal">
      <formula>"דירוג פנימי"</formula>
    </cfRule>
  </conditionalFormatting>
  <conditionalFormatting sqref="B45">
    <cfRule type="cellIs" dxfId="5" priority="5" operator="equal">
      <formula>2958465</formula>
    </cfRule>
  </conditionalFormatting>
  <conditionalFormatting sqref="B46:B47">
    <cfRule type="cellIs" dxfId="4" priority="2" operator="equal">
      <formula>2958465</formula>
    </cfRule>
    <cfRule type="cellIs" dxfId="3" priority="3" operator="equal">
      <formula>"NR3"</formula>
    </cfRule>
    <cfRule type="cellIs" dxfId="2" priority="4" operator="equal">
      <formula>"דירוג פנימי"</formula>
    </cfRule>
  </conditionalFormatting>
  <conditionalFormatting sqref="B46:B47">
    <cfRule type="cellIs" dxfId="1" priority="1" operator="equal">
      <formula>2958465</formula>
    </cfRule>
  </conditionalFormatting>
  <dataValidations count="1">
    <dataValidation allowBlank="1" showInputMessage="1" showErrorMessage="1" sqref="D1:Q9 C5:C9 B1:B9 A1:A47 R1:XFD47 A49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174</v>
      </c>
      <c r="C1" s="76" t="s" vm="1">
        <v>241</v>
      </c>
    </row>
    <row r="2" spans="2:64">
      <c r="B2" s="56" t="s">
        <v>173</v>
      </c>
      <c r="C2" s="76" t="s">
        <v>242</v>
      </c>
    </row>
    <row r="3" spans="2:64">
      <c r="B3" s="56" t="s">
        <v>175</v>
      </c>
      <c r="C3" s="76" t="s">
        <v>243</v>
      </c>
    </row>
    <row r="4" spans="2:64">
      <c r="B4" s="56" t="s">
        <v>176</v>
      </c>
      <c r="C4" s="76">
        <v>2144</v>
      </c>
    </row>
    <row r="6" spans="2:64" ht="26.25" customHeight="1">
      <c r="B6" s="187" t="s">
        <v>207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64" s="3" customFormat="1" ht="78.75">
      <c r="B7" s="59" t="s">
        <v>112</v>
      </c>
      <c r="C7" s="60" t="s">
        <v>42</v>
      </c>
      <c r="D7" s="60" t="s">
        <v>113</v>
      </c>
      <c r="E7" s="60" t="s">
        <v>15</v>
      </c>
      <c r="F7" s="60" t="s">
        <v>59</v>
      </c>
      <c r="G7" s="60" t="s">
        <v>18</v>
      </c>
      <c r="H7" s="60" t="s">
        <v>97</v>
      </c>
      <c r="I7" s="60" t="s">
        <v>48</v>
      </c>
      <c r="J7" s="60" t="s">
        <v>19</v>
      </c>
      <c r="K7" s="60" t="s">
        <v>227</v>
      </c>
      <c r="L7" s="60" t="s">
        <v>226</v>
      </c>
      <c r="M7" s="60" t="s">
        <v>106</v>
      </c>
      <c r="N7" s="60" t="s">
        <v>177</v>
      </c>
      <c r="O7" s="62" t="s">
        <v>179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236</v>
      </c>
      <c r="L8" s="32"/>
      <c r="M8" s="32" t="s">
        <v>230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240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</row>
    <row r="12" spans="2:64">
      <c r="B12" s="95" t="s">
        <v>108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</row>
    <row r="13" spans="2:64">
      <c r="B13" s="95" t="s">
        <v>225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</row>
    <row r="14" spans="2:64">
      <c r="B14" s="95" t="s">
        <v>235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</row>
    <row r="15" spans="2:64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</row>
    <row r="16" spans="2:64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</row>
    <row r="17" spans="2:15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2:15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</row>
    <row r="19" spans="2:15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</row>
    <row r="20" spans="2:15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</row>
    <row r="21" spans="2:15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</row>
    <row r="22" spans="2:15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</row>
    <row r="23" spans="2:15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</row>
    <row r="24" spans="2:15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</row>
    <row r="25" spans="2:15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2:15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2:15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</row>
    <row r="28" spans="2:15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</row>
    <row r="29" spans="2:15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</row>
    <row r="30" spans="2:15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</row>
    <row r="31" spans="2:15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</row>
    <row r="32" spans="2:15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</row>
    <row r="33" spans="2:15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</row>
    <row r="34" spans="2:15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</row>
    <row r="35" spans="2:15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</row>
    <row r="36" spans="2:15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</row>
    <row r="37" spans="2:15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</row>
    <row r="38" spans="2:15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</row>
    <row r="39" spans="2:1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</row>
    <row r="40" spans="2:1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</row>
    <row r="41" spans="2:15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</row>
    <row r="42" spans="2:15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</row>
    <row r="43" spans="2:15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</row>
    <row r="44" spans="2:15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</row>
    <row r="45" spans="2:15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</row>
    <row r="46" spans="2:1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</row>
    <row r="47" spans="2:15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</row>
    <row r="48" spans="2:15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</row>
    <row r="49" spans="2:15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</row>
    <row r="50" spans="2:15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</row>
    <row r="51" spans="2:15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</row>
    <row r="52" spans="2:15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</row>
    <row r="53" spans="2:15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</row>
    <row r="54" spans="2:15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</row>
    <row r="55" spans="2:15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</row>
    <row r="56" spans="2:15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</row>
    <row r="57" spans="2:15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</row>
    <row r="58" spans="2:15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</row>
    <row r="59" spans="2:15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</row>
    <row r="60" spans="2:15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</row>
    <row r="61" spans="2:15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</row>
    <row r="62" spans="2:15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</row>
    <row r="63" spans="2:15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</row>
    <row r="64" spans="2:15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</row>
    <row r="65" spans="2:15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</row>
    <row r="66" spans="2:15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</row>
    <row r="67" spans="2:15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</row>
    <row r="68" spans="2:15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</row>
    <row r="69" spans="2:15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</row>
    <row r="70" spans="2:15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</row>
    <row r="71" spans="2:15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</row>
    <row r="72" spans="2:15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</row>
    <row r="73" spans="2:15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</row>
    <row r="74" spans="2:15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</row>
    <row r="75" spans="2:15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</row>
    <row r="76" spans="2:15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</row>
    <row r="77" spans="2:15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</row>
    <row r="78" spans="2:15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</row>
    <row r="79" spans="2:15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</row>
    <row r="80" spans="2:15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</row>
    <row r="81" spans="2:15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</row>
    <row r="82" spans="2:15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</row>
    <row r="83" spans="2:15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</row>
    <row r="84" spans="2:15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</row>
    <row r="85" spans="2:15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</row>
    <row r="86" spans="2:15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</row>
    <row r="87" spans="2:15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</row>
    <row r="88" spans="2:15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</row>
    <row r="89" spans="2:15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</row>
    <row r="90" spans="2:15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</row>
    <row r="91" spans="2:15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</row>
    <row r="92" spans="2:15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</row>
    <row r="93" spans="2:15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</row>
    <row r="94" spans="2:15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</row>
    <row r="95" spans="2:15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</row>
    <row r="96" spans="2:15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</row>
    <row r="97" spans="2:15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</row>
    <row r="98" spans="2:15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</row>
    <row r="99" spans="2:15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</row>
    <row r="100" spans="2:15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</row>
    <row r="101" spans="2:15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</row>
    <row r="102" spans="2:15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</row>
    <row r="103" spans="2:15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</row>
    <row r="104" spans="2:15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</row>
    <row r="105" spans="2:15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</row>
    <row r="106" spans="2:15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</row>
    <row r="107" spans="2:15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</row>
    <row r="108" spans="2:15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</row>
    <row r="109" spans="2:15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O31" sqref="O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174</v>
      </c>
      <c r="C1" s="76" t="s" vm="1">
        <v>241</v>
      </c>
    </row>
    <row r="2" spans="2:56">
      <c r="B2" s="56" t="s">
        <v>173</v>
      </c>
      <c r="C2" s="76" t="s">
        <v>242</v>
      </c>
    </row>
    <row r="3" spans="2:56">
      <c r="B3" s="56" t="s">
        <v>175</v>
      </c>
      <c r="C3" s="76" t="s">
        <v>243</v>
      </c>
    </row>
    <row r="4" spans="2:56">
      <c r="B4" s="56" t="s">
        <v>176</v>
      </c>
      <c r="C4" s="76">
        <v>2144</v>
      </c>
    </row>
    <row r="6" spans="2:56" ht="26.25" customHeight="1">
      <c r="B6" s="187" t="s">
        <v>208</v>
      </c>
      <c r="C6" s="188"/>
      <c r="D6" s="188"/>
      <c r="E6" s="188"/>
      <c r="F6" s="188"/>
      <c r="G6" s="188"/>
      <c r="H6" s="188"/>
      <c r="I6" s="188"/>
      <c r="J6" s="189"/>
    </row>
    <row r="7" spans="2:56" s="3" customFormat="1" ht="78.75">
      <c r="B7" s="59" t="s">
        <v>112</v>
      </c>
      <c r="C7" s="61" t="s">
        <v>50</v>
      </c>
      <c r="D7" s="61" t="s">
        <v>81</v>
      </c>
      <c r="E7" s="61" t="s">
        <v>51</v>
      </c>
      <c r="F7" s="61" t="s">
        <v>97</v>
      </c>
      <c r="G7" s="61" t="s">
        <v>219</v>
      </c>
      <c r="H7" s="61" t="s">
        <v>177</v>
      </c>
      <c r="I7" s="63" t="s">
        <v>178</v>
      </c>
      <c r="J7" s="63" t="s">
        <v>239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231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1"/>
      <c r="C11" s="97"/>
      <c r="D11" s="97"/>
      <c r="E11" s="97"/>
      <c r="F11" s="97"/>
      <c r="G11" s="97"/>
      <c r="H11" s="97"/>
      <c r="I11" s="97"/>
      <c r="J11" s="97"/>
    </row>
    <row r="12" spans="2:56">
      <c r="B12" s="111"/>
      <c r="C12" s="97"/>
      <c r="D12" s="97"/>
      <c r="E12" s="97"/>
      <c r="F12" s="97"/>
      <c r="G12" s="97"/>
      <c r="H12" s="97"/>
      <c r="I12" s="97"/>
      <c r="J12" s="97"/>
    </row>
    <row r="13" spans="2:56">
      <c r="B13" s="97"/>
      <c r="C13" s="97"/>
      <c r="D13" s="97"/>
      <c r="E13" s="97"/>
      <c r="F13" s="97"/>
      <c r="G13" s="97"/>
      <c r="H13" s="97"/>
      <c r="I13" s="97"/>
      <c r="J13" s="97"/>
    </row>
    <row r="14" spans="2:56">
      <c r="B14" s="97"/>
      <c r="C14" s="97"/>
      <c r="D14" s="97"/>
      <c r="E14" s="97"/>
      <c r="F14" s="97"/>
      <c r="G14" s="97"/>
      <c r="H14" s="97"/>
      <c r="I14" s="97"/>
      <c r="J14" s="97"/>
    </row>
    <row r="15" spans="2:56">
      <c r="B15" s="95" t="s">
        <v>240</v>
      </c>
      <c r="C15" s="97"/>
      <c r="D15" s="97"/>
      <c r="E15" s="97"/>
      <c r="F15" s="97"/>
      <c r="G15" s="97"/>
      <c r="H15" s="97"/>
      <c r="I15" s="97"/>
      <c r="J15" s="97"/>
    </row>
    <row r="16" spans="2:56">
      <c r="B16" s="95" t="s">
        <v>108</v>
      </c>
      <c r="C16" s="97"/>
      <c r="D16" s="97"/>
      <c r="E16" s="97"/>
      <c r="F16" s="97"/>
      <c r="G16" s="97"/>
      <c r="H16" s="97"/>
      <c r="I16" s="97"/>
      <c r="J16" s="97"/>
    </row>
    <row r="17" spans="2:10">
      <c r="B17" s="95" t="s">
        <v>225</v>
      </c>
      <c r="C17" s="97"/>
      <c r="D17" s="97"/>
      <c r="E17" s="97"/>
      <c r="F17" s="97"/>
      <c r="G17" s="97"/>
      <c r="H17" s="97"/>
      <c r="I17" s="97"/>
      <c r="J17" s="97"/>
    </row>
    <row r="18" spans="2:10">
      <c r="B18" s="95" t="s">
        <v>235</v>
      </c>
      <c r="C18" s="97"/>
      <c r="D18" s="97"/>
      <c r="E18" s="97"/>
      <c r="F18" s="97"/>
      <c r="G18" s="97"/>
      <c r="H18" s="97"/>
      <c r="I18" s="97"/>
      <c r="J18" s="97"/>
    </row>
    <row r="19" spans="2:10">
      <c r="B19" s="97"/>
      <c r="C19" s="97"/>
      <c r="D19" s="97"/>
      <c r="E19" s="97"/>
      <c r="F19" s="97"/>
      <c r="G19" s="97"/>
      <c r="H19" s="97"/>
      <c r="I19" s="97"/>
      <c r="J19" s="97"/>
    </row>
    <row r="20" spans="2:10">
      <c r="B20" s="97"/>
      <c r="C20" s="97"/>
      <c r="D20" s="97"/>
      <c r="E20" s="97"/>
      <c r="F20" s="97"/>
      <c r="G20" s="97"/>
      <c r="H20" s="97"/>
      <c r="I20" s="97"/>
      <c r="J20" s="97"/>
    </row>
    <row r="21" spans="2:10">
      <c r="B21" s="97"/>
      <c r="C21" s="97"/>
      <c r="D21" s="97"/>
      <c r="E21" s="97"/>
      <c r="F21" s="97"/>
      <c r="G21" s="97"/>
      <c r="H21" s="97"/>
      <c r="I21" s="97"/>
      <c r="J21" s="97"/>
    </row>
    <row r="22" spans="2:10">
      <c r="B22" s="97"/>
      <c r="C22" s="97"/>
      <c r="D22" s="97"/>
      <c r="E22" s="97"/>
      <c r="F22" s="97"/>
      <c r="G22" s="97"/>
      <c r="H22" s="97"/>
      <c r="I22" s="97"/>
      <c r="J22" s="97"/>
    </row>
    <row r="23" spans="2:10">
      <c r="B23" s="97"/>
      <c r="C23" s="97"/>
      <c r="D23" s="97"/>
      <c r="E23" s="97"/>
      <c r="F23" s="97"/>
      <c r="G23" s="97"/>
      <c r="H23" s="97"/>
      <c r="I23" s="97"/>
      <c r="J23" s="97"/>
    </row>
    <row r="24" spans="2:10">
      <c r="B24" s="97"/>
      <c r="C24" s="97"/>
      <c r="D24" s="97"/>
      <c r="E24" s="97"/>
      <c r="F24" s="97"/>
      <c r="G24" s="97"/>
      <c r="H24" s="97"/>
      <c r="I24" s="97"/>
      <c r="J24" s="97"/>
    </row>
    <row r="25" spans="2:10">
      <c r="B25" s="97"/>
      <c r="C25" s="97"/>
      <c r="D25" s="97"/>
      <c r="E25" s="97"/>
      <c r="F25" s="97"/>
      <c r="G25" s="97"/>
      <c r="H25" s="97"/>
      <c r="I25" s="97"/>
      <c r="J25" s="97"/>
    </row>
    <row r="26" spans="2:10">
      <c r="B26" s="97"/>
      <c r="C26" s="97"/>
      <c r="D26" s="97"/>
      <c r="E26" s="97"/>
      <c r="F26" s="97"/>
      <c r="G26" s="97"/>
      <c r="H26" s="97"/>
      <c r="I26" s="97"/>
      <c r="J26" s="97"/>
    </row>
    <row r="27" spans="2:10">
      <c r="B27" s="97"/>
      <c r="C27" s="97"/>
      <c r="D27" s="97"/>
      <c r="E27" s="97"/>
      <c r="F27" s="97"/>
      <c r="G27" s="97"/>
      <c r="H27" s="97"/>
      <c r="I27" s="97"/>
      <c r="J27" s="97"/>
    </row>
    <row r="28" spans="2:10">
      <c r="B28" s="97"/>
      <c r="C28" s="97"/>
      <c r="D28" s="97"/>
      <c r="E28" s="97"/>
      <c r="F28" s="97"/>
      <c r="G28" s="97"/>
      <c r="H28" s="97"/>
      <c r="I28" s="97"/>
      <c r="J28" s="97"/>
    </row>
    <row r="29" spans="2:10">
      <c r="B29" s="97"/>
      <c r="C29" s="97"/>
      <c r="D29" s="97"/>
      <c r="E29" s="97"/>
      <c r="F29" s="97"/>
      <c r="G29" s="97"/>
      <c r="H29" s="97"/>
      <c r="I29" s="97"/>
      <c r="J29" s="97"/>
    </row>
    <row r="30" spans="2:10">
      <c r="B30" s="97"/>
      <c r="C30" s="97"/>
      <c r="D30" s="97"/>
      <c r="E30" s="97"/>
      <c r="F30" s="97"/>
      <c r="G30" s="97"/>
      <c r="H30" s="97"/>
      <c r="I30" s="97"/>
      <c r="J30" s="97"/>
    </row>
    <row r="31" spans="2:10">
      <c r="B31" s="97"/>
      <c r="C31" s="97"/>
      <c r="D31" s="97"/>
      <c r="E31" s="97"/>
      <c r="F31" s="97"/>
      <c r="G31" s="97"/>
      <c r="H31" s="97"/>
      <c r="I31" s="97"/>
      <c r="J31" s="97"/>
    </row>
    <row r="32" spans="2:10">
      <c r="B32" s="97"/>
      <c r="C32" s="97"/>
      <c r="D32" s="97"/>
      <c r="E32" s="97"/>
      <c r="F32" s="97"/>
      <c r="G32" s="97"/>
      <c r="H32" s="97"/>
      <c r="I32" s="97"/>
      <c r="J32" s="97"/>
    </row>
    <row r="33" spans="2:10">
      <c r="B33" s="97"/>
      <c r="C33" s="97"/>
      <c r="D33" s="97"/>
      <c r="E33" s="97"/>
      <c r="F33" s="97"/>
      <c r="G33" s="97"/>
      <c r="H33" s="97"/>
      <c r="I33" s="97"/>
      <c r="J33" s="97"/>
    </row>
    <row r="34" spans="2:10">
      <c r="B34" s="97"/>
      <c r="C34" s="97"/>
      <c r="D34" s="97"/>
      <c r="E34" s="97"/>
      <c r="F34" s="97"/>
      <c r="G34" s="97"/>
      <c r="H34" s="97"/>
      <c r="I34" s="97"/>
      <c r="J34" s="97"/>
    </row>
    <row r="35" spans="2:10">
      <c r="B35" s="97"/>
      <c r="C35" s="97"/>
      <c r="D35" s="97"/>
      <c r="E35" s="97"/>
      <c r="F35" s="97"/>
      <c r="G35" s="97"/>
      <c r="H35" s="97"/>
      <c r="I35" s="97"/>
      <c r="J35" s="97"/>
    </row>
    <row r="36" spans="2:10">
      <c r="B36" s="97"/>
      <c r="C36" s="97"/>
      <c r="D36" s="97"/>
      <c r="E36" s="97"/>
      <c r="F36" s="97"/>
      <c r="G36" s="97"/>
      <c r="H36" s="97"/>
      <c r="I36" s="97"/>
      <c r="J36" s="97"/>
    </row>
    <row r="37" spans="2:10">
      <c r="B37" s="97"/>
      <c r="C37" s="97"/>
      <c r="D37" s="97"/>
      <c r="E37" s="97"/>
      <c r="F37" s="97"/>
      <c r="G37" s="97"/>
      <c r="H37" s="97"/>
      <c r="I37" s="97"/>
      <c r="J37" s="97"/>
    </row>
    <row r="38" spans="2:10">
      <c r="B38" s="97"/>
      <c r="C38" s="97"/>
      <c r="D38" s="97"/>
      <c r="E38" s="97"/>
      <c r="F38" s="97"/>
      <c r="G38" s="97"/>
      <c r="H38" s="97"/>
      <c r="I38" s="97"/>
      <c r="J38" s="97"/>
    </row>
    <row r="39" spans="2:10">
      <c r="B39" s="97"/>
      <c r="C39" s="97"/>
      <c r="D39" s="97"/>
      <c r="E39" s="97"/>
      <c r="F39" s="97"/>
      <c r="G39" s="97"/>
      <c r="H39" s="97"/>
      <c r="I39" s="97"/>
      <c r="J39" s="97"/>
    </row>
    <row r="40" spans="2:10">
      <c r="B40" s="97"/>
      <c r="C40" s="97"/>
      <c r="D40" s="97"/>
      <c r="E40" s="97"/>
      <c r="F40" s="97"/>
      <c r="G40" s="97"/>
      <c r="H40" s="97"/>
      <c r="I40" s="97"/>
      <c r="J40" s="97"/>
    </row>
    <row r="41" spans="2:10">
      <c r="B41" s="97"/>
      <c r="C41" s="97"/>
      <c r="D41" s="97"/>
      <c r="E41" s="97"/>
      <c r="F41" s="97"/>
      <c r="G41" s="97"/>
      <c r="H41" s="97"/>
      <c r="I41" s="97"/>
      <c r="J41" s="97"/>
    </row>
    <row r="42" spans="2:10">
      <c r="B42" s="97"/>
      <c r="C42" s="97"/>
      <c r="D42" s="97"/>
      <c r="E42" s="97"/>
      <c r="F42" s="97"/>
      <c r="G42" s="97"/>
      <c r="H42" s="97"/>
      <c r="I42" s="97"/>
      <c r="J42" s="97"/>
    </row>
    <row r="43" spans="2:10">
      <c r="B43" s="97"/>
      <c r="C43" s="97"/>
      <c r="D43" s="97"/>
      <c r="E43" s="97"/>
      <c r="F43" s="97"/>
      <c r="G43" s="97"/>
      <c r="H43" s="97"/>
      <c r="I43" s="97"/>
      <c r="J43" s="97"/>
    </row>
    <row r="44" spans="2:10">
      <c r="B44" s="97"/>
      <c r="C44" s="97"/>
      <c r="D44" s="97"/>
      <c r="E44" s="97"/>
      <c r="F44" s="97"/>
      <c r="G44" s="97"/>
      <c r="H44" s="97"/>
      <c r="I44" s="97"/>
      <c r="J44" s="97"/>
    </row>
    <row r="45" spans="2:10">
      <c r="B45" s="97"/>
      <c r="C45" s="97"/>
      <c r="D45" s="97"/>
      <c r="E45" s="97"/>
      <c r="F45" s="97"/>
      <c r="G45" s="97"/>
      <c r="H45" s="97"/>
      <c r="I45" s="97"/>
      <c r="J45" s="97"/>
    </row>
    <row r="46" spans="2:10">
      <c r="B46" s="97"/>
      <c r="C46" s="97"/>
      <c r="D46" s="97"/>
      <c r="E46" s="97"/>
      <c r="F46" s="97"/>
      <c r="G46" s="97"/>
      <c r="H46" s="97"/>
      <c r="I46" s="97"/>
      <c r="J46" s="97"/>
    </row>
    <row r="47" spans="2:10">
      <c r="B47" s="97"/>
      <c r="C47" s="97"/>
      <c r="D47" s="97"/>
      <c r="E47" s="97"/>
      <c r="F47" s="97"/>
      <c r="G47" s="97"/>
      <c r="H47" s="97"/>
      <c r="I47" s="97"/>
      <c r="J47" s="97"/>
    </row>
    <row r="48" spans="2:10">
      <c r="B48" s="97"/>
      <c r="C48" s="97"/>
      <c r="D48" s="97"/>
      <c r="E48" s="97"/>
      <c r="F48" s="97"/>
      <c r="G48" s="97"/>
      <c r="H48" s="97"/>
      <c r="I48" s="97"/>
      <c r="J48" s="97"/>
    </row>
    <row r="49" spans="2:10">
      <c r="B49" s="97"/>
      <c r="C49" s="97"/>
      <c r="D49" s="97"/>
      <c r="E49" s="97"/>
      <c r="F49" s="97"/>
      <c r="G49" s="97"/>
      <c r="H49" s="97"/>
      <c r="I49" s="97"/>
      <c r="J49" s="97"/>
    </row>
    <row r="50" spans="2:10">
      <c r="B50" s="97"/>
      <c r="C50" s="97"/>
      <c r="D50" s="97"/>
      <c r="E50" s="97"/>
      <c r="F50" s="97"/>
      <c r="G50" s="97"/>
      <c r="H50" s="97"/>
      <c r="I50" s="97"/>
      <c r="J50" s="97"/>
    </row>
    <row r="51" spans="2:10">
      <c r="B51" s="97"/>
      <c r="C51" s="97"/>
      <c r="D51" s="97"/>
      <c r="E51" s="97"/>
      <c r="F51" s="97"/>
      <c r="G51" s="97"/>
      <c r="H51" s="97"/>
      <c r="I51" s="97"/>
      <c r="J51" s="97"/>
    </row>
    <row r="52" spans="2:10">
      <c r="B52" s="97"/>
      <c r="C52" s="97"/>
      <c r="D52" s="97"/>
      <c r="E52" s="97"/>
      <c r="F52" s="97"/>
      <c r="G52" s="97"/>
      <c r="H52" s="97"/>
      <c r="I52" s="97"/>
      <c r="J52" s="97"/>
    </row>
    <row r="53" spans="2:10">
      <c r="B53" s="97"/>
      <c r="C53" s="97"/>
      <c r="D53" s="97"/>
      <c r="E53" s="97"/>
      <c r="F53" s="97"/>
      <c r="G53" s="97"/>
      <c r="H53" s="97"/>
      <c r="I53" s="97"/>
      <c r="J53" s="97"/>
    </row>
    <row r="54" spans="2:10">
      <c r="B54" s="97"/>
      <c r="C54" s="97"/>
      <c r="D54" s="97"/>
      <c r="E54" s="97"/>
      <c r="F54" s="97"/>
      <c r="G54" s="97"/>
      <c r="H54" s="97"/>
      <c r="I54" s="97"/>
      <c r="J54" s="97"/>
    </row>
    <row r="55" spans="2:10">
      <c r="B55" s="97"/>
      <c r="C55" s="97"/>
      <c r="D55" s="97"/>
      <c r="E55" s="97"/>
      <c r="F55" s="97"/>
      <c r="G55" s="97"/>
      <c r="H55" s="97"/>
      <c r="I55" s="97"/>
      <c r="J55" s="97"/>
    </row>
    <row r="56" spans="2:10">
      <c r="B56" s="97"/>
      <c r="C56" s="97"/>
      <c r="D56" s="97"/>
      <c r="E56" s="97"/>
      <c r="F56" s="97"/>
      <c r="G56" s="97"/>
      <c r="H56" s="97"/>
      <c r="I56" s="97"/>
      <c r="J56" s="97"/>
    </row>
    <row r="57" spans="2:10">
      <c r="B57" s="97"/>
      <c r="C57" s="97"/>
      <c r="D57" s="97"/>
      <c r="E57" s="97"/>
      <c r="F57" s="97"/>
      <c r="G57" s="97"/>
      <c r="H57" s="97"/>
      <c r="I57" s="97"/>
      <c r="J57" s="97"/>
    </row>
    <row r="58" spans="2:10">
      <c r="B58" s="97"/>
      <c r="C58" s="97"/>
      <c r="D58" s="97"/>
      <c r="E58" s="97"/>
      <c r="F58" s="97"/>
      <c r="G58" s="97"/>
      <c r="H58" s="97"/>
      <c r="I58" s="97"/>
      <c r="J58" s="97"/>
    </row>
    <row r="59" spans="2:10">
      <c r="B59" s="97"/>
      <c r="C59" s="97"/>
      <c r="D59" s="97"/>
      <c r="E59" s="97"/>
      <c r="F59" s="97"/>
      <c r="G59" s="97"/>
      <c r="H59" s="97"/>
      <c r="I59" s="97"/>
      <c r="J59" s="97"/>
    </row>
    <row r="60" spans="2:10">
      <c r="B60" s="97"/>
      <c r="C60" s="97"/>
      <c r="D60" s="97"/>
      <c r="E60" s="97"/>
      <c r="F60" s="97"/>
      <c r="G60" s="97"/>
      <c r="H60" s="97"/>
      <c r="I60" s="97"/>
      <c r="J60" s="97"/>
    </row>
    <row r="61" spans="2:10">
      <c r="B61" s="97"/>
      <c r="C61" s="97"/>
      <c r="D61" s="97"/>
      <c r="E61" s="97"/>
      <c r="F61" s="97"/>
      <c r="G61" s="97"/>
      <c r="H61" s="97"/>
      <c r="I61" s="97"/>
      <c r="J61" s="97"/>
    </row>
    <row r="62" spans="2:10">
      <c r="B62" s="97"/>
      <c r="C62" s="97"/>
      <c r="D62" s="97"/>
      <c r="E62" s="97"/>
      <c r="F62" s="97"/>
      <c r="G62" s="97"/>
      <c r="H62" s="97"/>
      <c r="I62" s="97"/>
      <c r="J62" s="97"/>
    </row>
    <row r="63" spans="2:10">
      <c r="B63" s="97"/>
      <c r="C63" s="97"/>
      <c r="D63" s="97"/>
      <c r="E63" s="97"/>
      <c r="F63" s="97"/>
      <c r="G63" s="97"/>
      <c r="H63" s="97"/>
      <c r="I63" s="97"/>
      <c r="J63" s="97"/>
    </row>
    <row r="64" spans="2:10">
      <c r="B64" s="97"/>
      <c r="C64" s="97"/>
      <c r="D64" s="97"/>
      <c r="E64" s="97"/>
      <c r="F64" s="97"/>
      <c r="G64" s="97"/>
      <c r="H64" s="97"/>
      <c r="I64" s="97"/>
      <c r="J64" s="97"/>
    </row>
    <row r="65" spans="2:10">
      <c r="B65" s="97"/>
      <c r="C65" s="97"/>
      <c r="D65" s="97"/>
      <c r="E65" s="97"/>
      <c r="F65" s="97"/>
      <c r="G65" s="97"/>
      <c r="H65" s="97"/>
      <c r="I65" s="97"/>
      <c r="J65" s="97"/>
    </row>
    <row r="66" spans="2:10">
      <c r="B66" s="97"/>
      <c r="C66" s="97"/>
      <c r="D66" s="97"/>
      <c r="E66" s="97"/>
      <c r="F66" s="97"/>
      <c r="G66" s="97"/>
      <c r="H66" s="97"/>
      <c r="I66" s="97"/>
      <c r="J66" s="97"/>
    </row>
    <row r="67" spans="2:10">
      <c r="B67" s="97"/>
      <c r="C67" s="97"/>
      <c r="D67" s="97"/>
      <c r="E67" s="97"/>
      <c r="F67" s="97"/>
      <c r="G67" s="97"/>
      <c r="H67" s="97"/>
      <c r="I67" s="97"/>
      <c r="J67" s="97"/>
    </row>
    <row r="68" spans="2:10">
      <c r="B68" s="97"/>
      <c r="C68" s="97"/>
      <c r="D68" s="97"/>
      <c r="E68" s="97"/>
      <c r="F68" s="97"/>
      <c r="G68" s="97"/>
      <c r="H68" s="97"/>
      <c r="I68" s="97"/>
      <c r="J68" s="97"/>
    </row>
    <row r="69" spans="2:10">
      <c r="B69" s="97"/>
      <c r="C69" s="97"/>
      <c r="D69" s="97"/>
      <c r="E69" s="97"/>
      <c r="F69" s="97"/>
      <c r="G69" s="97"/>
      <c r="H69" s="97"/>
      <c r="I69" s="97"/>
      <c r="J69" s="97"/>
    </row>
    <row r="70" spans="2:10">
      <c r="B70" s="97"/>
      <c r="C70" s="97"/>
      <c r="D70" s="97"/>
      <c r="E70" s="97"/>
      <c r="F70" s="97"/>
      <c r="G70" s="97"/>
      <c r="H70" s="97"/>
      <c r="I70" s="97"/>
      <c r="J70" s="97"/>
    </row>
    <row r="71" spans="2:10">
      <c r="B71" s="97"/>
      <c r="C71" s="97"/>
      <c r="D71" s="97"/>
      <c r="E71" s="97"/>
      <c r="F71" s="97"/>
      <c r="G71" s="97"/>
      <c r="H71" s="97"/>
      <c r="I71" s="97"/>
      <c r="J71" s="97"/>
    </row>
    <row r="72" spans="2:10">
      <c r="B72" s="97"/>
      <c r="C72" s="97"/>
      <c r="D72" s="97"/>
      <c r="E72" s="97"/>
      <c r="F72" s="97"/>
      <c r="G72" s="97"/>
      <c r="H72" s="97"/>
      <c r="I72" s="97"/>
      <c r="J72" s="97"/>
    </row>
    <row r="73" spans="2:10">
      <c r="B73" s="97"/>
      <c r="C73" s="97"/>
      <c r="D73" s="97"/>
      <c r="E73" s="97"/>
      <c r="F73" s="97"/>
      <c r="G73" s="97"/>
      <c r="H73" s="97"/>
      <c r="I73" s="97"/>
      <c r="J73" s="97"/>
    </row>
    <row r="74" spans="2:10">
      <c r="B74" s="97"/>
      <c r="C74" s="97"/>
      <c r="D74" s="97"/>
      <c r="E74" s="97"/>
      <c r="F74" s="97"/>
      <c r="G74" s="97"/>
      <c r="H74" s="97"/>
      <c r="I74" s="97"/>
      <c r="J74" s="97"/>
    </row>
    <row r="75" spans="2:10">
      <c r="B75" s="97"/>
      <c r="C75" s="97"/>
      <c r="D75" s="97"/>
      <c r="E75" s="97"/>
      <c r="F75" s="97"/>
      <c r="G75" s="97"/>
      <c r="H75" s="97"/>
      <c r="I75" s="97"/>
      <c r="J75" s="97"/>
    </row>
    <row r="76" spans="2:10">
      <c r="B76" s="97"/>
      <c r="C76" s="97"/>
      <c r="D76" s="97"/>
      <c r="E76" s="97"/>
      <c r="F76" s="97"/>
      <c r="G76" s="97"/>
      <c r="H76" s="97"/>
      <c r="I76" s="97"/>
      <c r="J76" s="97"/>
    </row>
    <row r="77" spans="2:10">
      <c r="B77" s="97"/>
      <c r="C77" s="97"/>
      <c r="D77" s="97"/>
      <c r="E77" s="97"/>
      <c r="F77" s="97"/>
      <c r="G77" s="97"/>
      <c r="H77" s="97"/>
      <c r="I77" s="97"/>
      <c r="J77" s="97"/>
    </row>
    <row r="78" spans="2:10">
      <c r="B78" s="97"/>
      <c r="C78" s="97"/>
      <c r="D78" s="97"/>
      <c r="E78" s="97"/>
      <c r="F78" s="97"/>
      <c r="G78" s="97"/>
      <c r="H78" s="97"/>
      <c r="I78" s="97"/>
      <c r="J78" s="97"/>
    </row>
    <row r="79" spans="2:10">
      <c r="B79" s="97"/>
      <c r="C79" s="97"/>
      <c r="D79" s="97"/>
      <c r="E79" s="97"/>
      <c r="F79" s="97"/>
      <c r="G79" s="97"/>
      <c r="H79" s="97"/>
      <c r="I79" s="97"/>
      <c r="J79" s="97"/>
    </row>
    <row r="80" spans="2:10">
      <c r="B80" s="97"/>
      <c r="C80" s="97"/>
      <c r="D80" s="97"/>
      <c r="E80" s="97"/>
      <c r="F80" s="97"/>
      <c r="G80" s="97"/>
      <c r="H80" s="97"/>
      <c r="I80" s="97"/>
      <c r="J80" s="97"/>
    </row>
    <row r="81" spans="2:10">
      <c r="B81" s="97"/>
      <c r="C81" s="97"/>
      <c r="D81" s="97"/>
      <c r="E81" s="97"/>
      <c r="F81" s="97"/>
      <c r="G81" s="97"/>
      <c r="H81" s="97"/>
      <c r="I81" s="97"/>
      <c r="J81" s="97"/>
    </row>
    <row r="82" spans="2:10">
      <c r="B82" s="97"/>
      <c r="C82" s="97"/>
      <c r="D82" s="97"/>
      <c r="E82" s="97"/>
      <c r="F82" s="97"/>
      <c r="G82" s="97"/>
      <c r="H82" s="97"/>
      <c r="I82" s="97"/>
      <c r="J82" s="97"/>
    </row>
    <row r="83" spans="2:10">
      <c r="B83" s="97"/>
      <c r="C83" s="97"/>
      <c r="D83" s="97"/>
      <c r="E83" s="97"/>
      <c r="F83" s="97"/>
      <c r="G83" s="97"/>
      <c r="H83" s="97"/>
      <c r="I83" s="97"/>
      <c r="J83" s="97"/>
    </row>
    <row r="84" spans="2:10">
      <c r="B84" s="97"/>
      <c r="C84" s="97"/>
      <c r="D84" s="97"/>
      <c r="E84" s="97"/>
      <c r="F84" s="97"/>
      <c r="G84" s="97"/>
      <c r="H84" s="97"/>
      <c r="I84" s="97"/>
      <c r="J84" s="97"/>
    </row>
    <row r="85" spans="2:10">
      <c r="B85" s="97"/>
      <c r="C85" s="97"/>
      <c r="D85" s="97"/>
      <c r="E85" s="97"/>
      <c r="F85" s="97"/>
      <c r="G85" s="97"/>
      <c r="H85" s="97"/>
      <c r="I85" s="97"/>
      <c r="J85" s="97"/>
    </row>
    <row r="86" spans="2:10">
      <c r="B86" s="97"/>
      <c r="C86" s="97"/>
      <c r="D86" s="97"/>
      <c r="E86" s="97"/>
      <c r="F86" s="97"/>
      <c r="G86" s="97"/>
      <c r="H86" s="97"/>
      <c r="I86" s="97"/>
      <c r="J86" s="97"/>
    </row>
    <row r="87" spans="2:10">
      <c r="B87" s="97"/>
      <c r="C87" s="97"/>
      <c r="D87" s="97"/>
      <c r="E87" s="97"/>
      <c r="F87" s="97"/>
      <c r="G87" s="97"/>
      <c r="H87" s="97"/>
      <c r="I87" s="97"/>
      <c r="J87" s="97"/>
    </row>
    <row r="88" spans="2:10">
      <c r="B88" s="97"/>
      <c r="C88" s="97"/>
      <c r="D88" s="97"/>
      <c r="E88" s="97"/>
      <c r="F88" s="97"/>
      <c r="G88" s="97"/>
      <c r="H88" s="97"/>
      <c r="I88" s="97"/>
      <c r="J88" s="97"/>
    </row>
    <row r="89" spans="2:10">
      <c r="B89" s="97"/>
      <c r="C89" s="97"/>
      <c r="D89" s="97"/>
      <c r="E89" s="97"/>
      <c r="F89" s="97"/>
      <c r="G89" s="97"/>
      <c r="H89" s="97"/>
      <c r="I89" s="97"/>
      <c r="J89" s="97"/>
    </row>
    <row r="90" spans="2:10">
      <c r="B90" s="97"/>
      <c r="C90" s="97"/>
      <c r="D90" s="97"/>
      <c r="E90" s="97"/>
      <c r="F90" s="97"/>
      <c r="G90" s="97"/>
      <c r="H90" s="97"/>
      <c r="I90" s="97"/>
      <c r="J90" s="97"/>
    </row>
    <row r="91" spans="2:10">
      <c r="B91" s="97"/>
      <c r="C91" s="97"/>
      <c r="D91" s="97"/>
      <c r="E91" s="97"/>
      <c r="F91" s="97"/>
      <c r="G91" s="97"/>
      <c r="H91" s="97"/>
      <c r="I91" s="97"/>
      <c r="J91" s="97"/>
    </row>
    <row r="92" spans="2:10">
      <c r="B92" s="97"/>
      <c r="C92" s="97"/>
      <c r="D92" s="97"/>
      <c r="E92" s="97"/>
      <c r="F92" s="97"/>
      <c r="G92" s="97"/>
      <c r="H92" s="97"/>
      <c r="I92" s="97"/>
      <c r="J92" s="97"/>
    </row>
    <row r="93" spans="2:10">
      <c r="B93" s="97"/>
      <c r="C93" s="97"/>
      <c r="D93" s="97"/>
      <c r="E93" s="97"/>
      <c r="F93" s="97"/>
      <c r="G93" s="97"/>
      <c r="H93" s="97"/>
      <c r="I93" s="97"/>
      <c r="J93" s="97"/>
    </row>
    <row r="94" spans="2:10">
      <c r="B94" s="97"/>
      <c r="C94" s="97"/>
      <c r="D94" s="97"/>
      <c r="E94" s="97"/>
      <c r="F94" s="97"/>
      <c r="G94" s="97"/>
      <c r="H94" s="97"/>
      <c r="I94" s="97"/>
      <c r="J94" s="97"/>
    </row>
    <row r="95" spans="2:10">
      <c r="B95" s="97"/>
      <c r="C95" s="97"/>
      <c r="D95" s="97"/>
      <c r="E95" s="97"/>
      <c r="F95" s="97"/>
      <c r="G95" s="97"/>
      <c r="H95" s="97"/>
      <c r="I95" s="97"/>
      <c r="J95" s="97"/>
    </row>
    <row r="96" spans="2:10">
      <c r="B96" s="97"/>
      <c r="C96" s="97"/>
      <c r="D96" s="97"/>
      <c r="E96" s="97"/>
      <c r="F96" s="97"/>
      <c r="G96" s="97"/>
      <c r="H96" s="97"/>
      <c r="I96" s="97"/>
      <c r="J96" s="97"/>
    </row>
    <row r="97" spans="2:10">
      <c r="B97" s="97"/>
      <c r="C97" s="97"/>
      <c r="D97" s="97"/>
      <c r="E97" s="97"/>
      <c r="F97" s="97"/>
      <c r="G97" s="97"/>
      <c r="H97" s="97"/>
      <c r="I97" s="97"/>
      <c r="J97" s="97"/>
    </row>
    <row r="98" spans="2:10">
      <c r="B98" s="97"/>
      <c r="C98" s="97"/>
      <c r="D98" s="97"/>
      <c r="E98" s="97"/>
      <c r="F98" s="97"/>
      <c r="G98" s="97"/>
      <c r="H98" s="97"/>
      <c r="I98" s="97"/>
      <c r="J98" s="97"/>
    </row>
    <row r="99" spans="2:10">
      <c r="B99" s="97"/>
      <c r="C99" s="97"/>
      <c r="D99" s="97"/>
      <c r="E99" s="97"/>
      <c r="F99" s="97"/>
      <c r="G99" s="97"/>
      <c r="H99" s="97"/>
      <c r="I99" s="97"/>
      <c r="J99" s="97"/>
    </row>
    <row r="100" spans="2:10">
      <c r="B100" s="97"/>
      <c r="C100" s="97"/>
      <c r="D100" s="97"/>
      <c r="E100" s="97"/>
      <c r="F100" s="97"/>
      <c r="G100" s="97"/>
      <c r="H100" s="97"/>
      <c r="I100" s="97"/>
      <c r="J100" s="97"/>
    </row>
    <row r="101" spans="2:10">
      <c r="B101" s="97"/>
      <c r="C101" s="97"/>
      <c r="D101" s="97"/>
      <c r="E101" s="97"/>
      <c r="F101" s="97"/>
      <c r="G101" s="97"/>
      <c r="H101" s="97"/>
      <c r="I101" s="97"/>
      <c r="J101" s="97"/>
    </row>
    <row r="102" spans="2:10">
      <c r="B102" s="97"/>
      <c r="C102" s="97"/>
      <c r="D102" s="97"/>
      <c r="E102" s="97"/>
      <c r="F102" s="97"/>
      <c r="G102" s="97"/>
      <c r="H102" s="97"/>
      <c r="I102" s="97"/>
      <c r="J102" s="97"/>
    </row>
    <row r="103" spans="2:10">
      <c r="B103" s="97"/>
      <c r="C103" s="97"/>
      <c r="D103" s="97"/>
      <c r="E103" s="97"/>
      <c r="F103" s="97"/>
      <c r="G103" s="97"/>
      <c r="H103" s="97"/>
      <c r="I103" s="97"/>
      <c r="J103" s="97"/>
    </row>
    <row r="104" spans="2:10">
      <c r="B104" s="97"/>
      <c r="C104" s="97"/>
      <c r="D104" s="97"/>
      <c r="E104" s="97"/>
      <c r="F104" s="97"/>
      <c r="G104" s="97"/>
      <c r="H104" s="97"/>
      <c r="I104" s="97"/>
      <c r="J104" s="97"/>
    </row>
    <row r="105" spans="2:10">
      <c r="B105" s="97"/>
      <c r="C105" s="97"/>
      <c r="D105" s="97"/>
      <c r="E105" s="97"/>
      <c r="F105" s="97"/>
      <c r="G105" s="97"/>
      <c r="H105" s="97"/>
      <c r="I105" s="97"/>
      <c r="J105" s="97"/>
    </row>
    <row r="106" spans="2:10">
      <c r="B106" s="97"/>
      <c r="C106" s="97"/>
      <c r="D106" s="97"/>
      <c r="E106" s="97"/>
      <c r="F106" s="97"/>
      <c r="G106" s="97"/>
      <c r="H106" s="97"/>
      <c r="I106" s="97"/>
      <c r="J106" s="97"/>
    </row>
    <row r="107" spans="2:10">
      <c r="B107" s="97"/>
      <c r="C107" s="97"/>
      <c r="D107" s="97"/>
      <c r="E107" s="97"/>
      <c r="F107" s="97"/>
      <c r="G107" s="97"/>
      <c r="H107" s="97"/>
      <c r="I107" s="97"/>
      <c r="J107" s="97"/>
    </row>
    <row r="108" spans="2:10">
      <c r="B108" s="97"/>
      <c r="C108" s="97"/>
      <c r="D108" s="97"/>
      <c r="E108" s="97"/>
      <c r="F108" s="97"/>
      <c r="G108" s="97"/>
      <c r="H108" s="97"/>
      <c r="I108" s="97"/>
      <c r="J108" s="97"/>
    </row>
    <row r="109" spans="2:10">
      <c r="B109" s="97"/>
      <c r="C109" s="97"/>
      <c r="D109" s="97"/>
      <c r="E109" s="97"/>
      <c r="F109" s="97"/>
      <c r="G109" s="97"/>
      <c r="H109" s="97"/>
      <c r="I109" s="97"/>
      <c r="J109" s="97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 B17:B18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4" sqref="B14:B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174</v>
      </c>
      <c r="C1" s="76" t="s" vm="1">
        <v>241</v>
      </c>
    </row>
    <row r="2" spans="2:60">
      <c r="B2" s="56" t="s">
        <v>173</v>
      </c>
      <c r="C2" s="76" t="s">
        <v>242</v>
      </c>
    </row>
    <row r="3" spans="2:60">
      <c r="B3" s="56" t="s">
        <v>175</v>
      </c>
      <c r="C3" s="76" t="s">
        <v>243</v>
      </c>
    </row>
    <row r="4" spans="2:60">
      <c r="B4" s="56" t="s">
        <v>176</v>
      </c>
      <c r="C4" s="76">
        <v>2144</v>
      </c>
    </row>
    <row r="6" spans="2:60" ht="26.25" customHeight="1">
      <c r="B6" s="187" t="s">
        <v>209</v>
      </c>
      <c r="C6" s="188"/>
      <c r="D6" s="188"/>
      <c r="E6" s="188"/>
      <c r="F6" s="188"/>
      <c r="G6" s="188"/>
      <c r="H6" s="188"/>
      <c r="I6" s="188"/>
      <c r="J6" s="188"/>
      <c r="K6" s="189"/>
    </row>
    <row r="7" spans="2:60" s="3" customFormat="1" ht="66">
      <c r="B7" s="59" t="s">
        <v>112</v>
      </c>
      <c r="C7" s="59" t="s">
        <v>113</v>
      </c>
      <c r="D7" s="59" t="s">
        <v>15</v>
      </c>
      <c r="E7" s="59" t="s">
        <v>16</v>
      </c>
      <c r="F7" s="59" t="s">
        <v>52</v>
      </c>
      <c r="G7" s="59" t="s">
        <v>97</v>
      </c>
      <c r="H7" s="59" t="s">
        <v>49</v>
      </c>
      <c r="I7" s="59" t="s">
        <v>106</v>
      </c>
      <c r="J7" s="59" t="s">
        <v>177</v>
      </c>
      <c r="K7" s="59" t="s">
        <v>178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230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1"/>
      <c r="C11" s="97"/>
      <c r="D11" s="97"/>
      <c r="E11" s="97"/>
      <c r="F11" s="97"/>
      <c r="G11" s="97"/>
      <c r="H11" s="97"/>
      <c r="I11" s="97"/>
      <c r="J11" s="97"/>
      <c r="K11" s="97"/>
    </row>
    <row r="12" spans="2:60">
      <c r="B12" s="111"/>
      <c r="C12" s="97"/>
      <c r="D12" s="97"/>
      <c r="E12" s="97"/>
      <c r="F12" s="97"/>
      <c r="G12" s="97"/>
      <c r="H12" s="97"/>
      <c r="I12" s="97"/>
      <c r="J12" s="97"/>
      <c r="K12" s="9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7"/>
      <c r="C13" s="97"/>
      <c r="D13" s="97"/>
      <c r="E13" s="97"/>
      <c r="F13" s="97"/>
      <c r="G13" s="97"/>
      <c r="H13" s="97"/>
      <c r="I13" s="97"/>
      <c r="J13" s="97"/>
      <c r="K13" s="9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5" t="s">
        <v>240</v>
      </c>
      <c r="C14" s="97"/>
      <c r="D14" s="97"/>
      <c r="E14" s="97"/>
      <c r="F14" s="97"/>
      <c r="G14" s="97"/>
      <c r="H14" s="97"/>
      <c r="I14" s="97"/>
      <c r="J14" s="97"/>
      <c r="K14" s="97"/>
    </row>
    <row r="15" spans="2:60">
      <c r="B15" s="95" t="s">
        <v>108</v>
      </c>
      <c r="C15" s="97"/>
      <c r="D15" s="97"/>
      <c r="E15" s="97"/>
      <c r="F15" s="97"/>
      <c r="G15" s="97"/>
      <c r="H15" s="97"/>
      <c r="I15" s="97"/>
      <c r="J15" s="97"/>
      <c r="K15" s="9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5" t="s">
        <v>225</v>
      </c>
      <c r="C16" s="97"/>
      <c r="D16" s="97"/>
      <c r="E16" s="97"/>
      <c r="F16" s="97"/>
      <c r="G16" s="97"/>
      <c r="H16" s="97"/>
      <c r="I16" s="97"/>
      <c r="J16" s="97"/>
      <c r="K16" s="9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5" t="s">
        <v>235</v>
      </c>
      <c r="C17" s="97"/>
      <c r="D17" s="97"/>
      <c r="E17" s="97"/>
      <c r="F17" s="97"/>
      <c r="G17" s="97"/>
      <c r="H17" s="97"/>
      <c r="I17" s="97"/>
      <c r="J17" s="97"/>
      <c r="K17" s="97"/>
    </row>
    <row r="18" spans="2:11">
      <c r="B18" s="97"/>
      <c r="C18" s="97"/>
      <c r="D18" s="97"/>
      <c r="E18" s="97"/>
      <c r="F18" s="97"/>
      <c r="G18" s="97"/>
      <c r="H18" s="97"/>
      <c r="I18" s="97"/>
      <c r="J18" s="97"/>
      <c r="K18" s="97"/>
    </row>
    <row r="19" spans="2:11">
      <c r="B19" s="97"/>
      <c r="C19" s="97"/>
      <c r="D19" s="97"/>
      <c r="E19" s="97"/>
      <c r="F19" s="97"/>
      <c r="G19" s="97"/>
      <c r="H19" s="97"/>
      <c r="I19" s="97"/>
      <c r="J19" s="97"/>
      <c r="K19" s="97"/>
    </row>
    <row r="20" spans="2:11">
      <c r="B20" s="97"/>
      <c r="C20" s="97"/>
      <c r="D20" s="97"/>
      <c r="E20" s="97"/>
      <c r="F20" s="97"/>
      <c r="G20" s="97"/>
      <c r="H20" s="97"/>
      <c r="I20" s="97"/>
      <c r="J20" s="97"/>
      <c r="K20" s="97"/>
    </row>
    <row r="21" spans="2:11">
      <c r="B21" s="97"/>
      <c r="C21" s="97"/>
      <c r="D21" s="97"/>
      <c r="E21" s="97"/>
      <c r="F21" s="97"/>
      <c r="G21" s="97"/>
      <c r="H21" s="97"/>
      <c r="I21" s="97"/>
      <c r="J21" s="97"/>
      <c r="K21" s="97"/>
    </row>
    <row r="22" spans="2:11">
      <c r="B22" s="97"/>
      <c r="C22" s="97"/>
      <c r="D22" s="97"/>
      <c r="E22" s="97"/>
      <c r="F22" s="97"/>
      <c r="G22" s="97"/>
      <c r="H22" s="97"/>
      <c r="I22" s="97"/>
      <c r="J22" s="97"/>
      <c r="K22" s="97"/>
    </row>
    <row r="23" spans="2:11"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2:11">
      <c r="B24" s="97"/>
      <c r="C24" s="97"/>
      <c r="D24" s="97"/>
      <c r="E24" s="97"/>
      <c r="F24" s="97"/>
      <c r="G24" s="97"/>
      <c r="H24" s="97"/>
      <c r="I24" s="97"/>
      <c r="J24" s="97"/>
      <c r="K24" s="97"/>
    </row>
    <row r="25" spans="2:11">
      <c r="B25" s="97"/>
      <c r="C25" s="97"/>
      <c r="D25" s="97"/>
      <c r="E25" s="97"/>
      <c r="F25" s="97"/>
      <c r="G25" s="97"/>
      <c r="H25" s="97"/>
      <c r="I25" s="97"/>
      <c r="J25" s="97"/>
      <c r="K25" s="97"/>
    </row>
    <row r="26" spans="2:11">
      <c r="B26" s="97"/>
      <c r="C26" s="97"/>
      <c r="D26" s="97"/>
      <c r="E26" s="97"/>
      <c r="F26" s="97"/>
      <c r="G26" s="97"/>
      <c r="H26" s="97"/>
      <c r="I26" s="97"/>
      <c r="J26" s="97"/>
      <c r="K26" s="97"/>
    </row>
    <row r="27" spans="2:11"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2:11"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2:11"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2:11"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2:11">
      <c r="B31" s="97"/>
      <c r="C31" s="97"/>
      <c r="D31" s="97"/>
      <c r="E31" s="97"/>
      <c r="F31" s="97"/>
      <c r="G31" s="97"/>
      <c r="H31" s="97"/>
      <c r="I31" s="97"/>
      <c r="J31" s="97"/>
      <c r="K31" s="97"/>
    </row>
    <row r="32" spans="2:11">
      <c r="B32" s="97"/>
      <c r="C32" s="97"/>
      <c r="D32" s="97"/>
      <c r="E32" s="97"/>
      <c r="F32" s="97"/>
      <c r="G32" s="97"/>
      <c r="H32" s="97"/>
      <c r="I32" s="97"/>
      <c r="J32" s="97"/>
      <c r="K32" s="97"/>
    </row>
    <row r="33" spans="2:11">
      <c r="B33" s="97"/>
      <c r="C33" s="97"/>
      <c r="D33" s="97"/>
      <c r="E33" s="97"/>
      <c r="F33" s="97"/>
      <c r="G33" s="97"/>
      <c r="H33" s="97"/>
      <c r="I33" s="97"/>
      <c r="J33" s="97"/>
      <c r="K33" s="97"/>
    </row>
    <row r="34" spans="2:11">
      <c r="B34" s="97"/>
      <c r="C34" s="97"/>
      <c r="D34" s="97"/>
      <c r="E34" s="97"/>
      <c r="F34" s="97"/>
      <c r="G34" s="97"/>
      <c r="H34" s="97"/>
      <c r="I34" s="97"/>
      <c r="J34" s="97"/>
      <c r="K34" s="97"/>
    </row>
    <row r="35" spans="2:11">
      <c r="B35" s="97"/>
      <c r="C35" s="97"/>
      <c r="D35" s="97"/>
      <c r="E35" s="97"/>
      <c r="F35" s="97"/>
      <c r="G35" s="97"/>
      <c r="H35" s="97"/>
      <c r="I35" s="97"/>
      <c r="J35" s="97"/>
      <c r="K35" s="97"/>
    </row>
    <row r="36" spans="2:11">
      <c r="B36" s="97"/>
      <c r="C36" s="97"/>
      <c r="D36" s="97"/>
      <c r="E36" s="97"/>
      <c r="F36" s="97"/>
      <c r="G36" s="97"/>
      <c r="H36" s="97"/>
      <c r="I36" s="97"/>
      <c r="J36" s="97"/>
      <c r="K36" s="97"/>
    </row>
    <row r="37" spans="2:11"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2:11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11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11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11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11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11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11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11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11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11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11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A1048576 B1:B13 B16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6" sqref="B16:B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174</v>
      </c>
      <c r="C1" s="76" t="s" vm="1">
        <v>241</v>
      </c>
    </row>
    <row r="2" spans="2:60">
      <c r="B2" s="56" t="s">
        <v>173</v>
      </c>
      <c r="C2" s="76" t="s">
        <v>242</v>
      </c>
    </row>
    <row r="3" spans="2:60">
      <c r="B3" s="56" t="s">
        <v>175</v>
      </c>
      <c r="C3" s="76" t="s">
        <v>243</v>
      </c>
    </row>
    <row r="4" spans="2:60">
      <c r="B4" s="56" t="s">
        <v>176</v>
      </c>
      <c r="C4" s="76">
        <v>2144</v>
      </c>
    </row>
    <row r="6" spans="2:60" ht="26.25" customHeight="1">
      <c r="B6" s="187" t="s">
        <v>210</v>
      </c>
      <c r="C6" s="188"/>
      <c r="D6" s="188"/>
      <c r="E6" s="188"/>
      <c r="F6" s="188"/>
      <c r="G6" s="188"/>
      <c r="H6" s="188"/>
      <c r="I6" s="188"/>
      <c r="J6" s="188"/>
      <c r="K6" s="189"/>
    </row>
    <row r="7" spans="2:60" s="3" customFormat="1" ht="78.75">
      <c r="B7" s="59" t="s">
        <v>112</v>
      </c>
      <c r="C7" s="61" t="s">
        <v>42</v>
      </c>
      <c r="D7" s="61" t="s">
        <v>15</v>
      </c>
      <c r="E7" s="61" t="s">
        <v>16</v>
      </c>
      <c r="F7" s="61" t="s">
        <v>52</v>
      </c>
      <c r="G7" s="61" t="s">
        <v>97</v>
      </c>
      <c r="H7" s="61" t="s">
        <v>49</v>
      </c>
      <c r="I7" s="61" t="s">
        <v>106</v>
      </c>
      <c r="J7" s="61" t="s">
        <v>177</v>
      </c>
      <c r="K7" s="63" t="s">
        <v>178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230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1"/>
      <c r="C11" s="97"/>
      <c r="D11" s="97"/>
      <c r="E11" s="97"/>
      <c r="F11" s="97"/>
      <c r="G11" s="97"/>
      <c r="H11" s="97"/>
      <c r="I11" s="97"/>
      <c r="J11" s="97"/>
      <c r="K11" s="97"/>
    </row>
    <row r="12" spans="2:60">
      <c r="B12" s="111"/>
      <c r="C12" s="97"/>
      <c r="D12" s="97"/>
      <c r="E12" s="97"/>
      <c r="F12" s="97"/>
      <c r="G12" s="97"/>
      <c r="H12" s="97"/>
      <c r="I12" s="97"/>
      <c r="J12" s="97"/>
      <c r="K12" s="9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7"/>
      <c r="C13" s="97"/>
      <c r="D13" s="97"/>
      <c r="E13" s="97"/>
      <c r="F13" s="97"/>
      <c r="G13" s="97"/>
      <c r="H13" s="97"/>
      <c r="I13" s="97"/>
      <c r="J13" s="97"/>
      <c r="K13" s="9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7"/>
      <c r="C14" s="97"/>
      <c r="D14" s="97"/>
      <c r="E14" s="97"/>
      <c r="F14" s="97"/>
      <c r="G14" s="97"/>
      <c r="H14" s="97"/>
      <c r="I14" s="97"/>
      <c r="J14" s="97"/>
      <c r="K14" s="97"/>
    </row>
    <row r="15" spans="2:60">
      <c r="B15" s="97"/>
      <c r="C15" s="97"/>
      <c r="D15" s="97"/>
      <c r="E15" s="97"/>
      <c r="F15" s="97"/>
      <c r="G15" s="97"/>
      <c r="H15" s="97"/>
      <c r="I15" s="97"/>
      <c r="J15" s="97"/>
      <c r="K15" s="9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5" t="s">
        <v>240</v>
      </c>
      <c r="C16" s="97"/>
      <c r="D16" s="97"/>
      <c r="E16" s="97"/>
      <c r="F16" s="97"/>
      <c r="G16" s="97"/>
      <c r="H16" s="97"/>
      <c r="I16" s="97"/>
      <c r="J16" s="97"/>
      <c r="K16" s="9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5" t="s">
        <v>108</v>
      </c>
      <c r="C17" s="97"/>
      <c r="D17" s="97"/>
      <c r="E17" s="97"/>
      <c r="F17" s="97"/>
      <c r="G17" s="97"/>
      <c r="H17" s="97"/>
      <c r="I17" s="97"/>
      <c r="J17" s="97"/>
      <c r="K17" s="97"/>
    </row>
    <row r="18" spans="2:11">
      <c r="B18" s="95" t="s">
        <v>225</v>
      </c>
      <c r="C18" s="97"/>
      <c r="D18" s="97"/>
      <c r="E18" s="97"/>
      <c r="F18" s="97"/>
      <c r="G18" s="97"/>
      <c r="H18" s="97"/>
      <c r="I18" s="97"/>
      <c r="J18" s="97"/>
      <c r="K18" s="97"/>
    </row>
    <row r="19" spans="2:11">
      <c r="B19" s="95" t="s">
        <v>235</v>
      </c>
      <c r="C19" s="97"/>
      <c r="D19" s="97"/>
      <c r="E19" s="97"/>
      <c r="F19" s="97"/>
      <c r="G19" s="97"/>
      <c r="H19" s="97"/>
      <c r="I19" s="97"/>
      <c r="J19" s="97"/>
      <c r="K19" s="97"/>
    </row>
    <row r="20" spans="2:11">
      <c r="B20" s="97"/>
      <c r="C20" s="97"/>
      <c r="D20" s="97"/>
      <c r="E20" s="97"/>
      <c r="F20" s="97"/>
      <c r="G20" s="97"/>
      <c r="H20" s="97"/>
      <c r="I20" s="97"/>
      <c r="J20" s="97"/>
      <c r="K20" s="97"/>
    </row>
    <row r="21" spans="2:11">
      <c r="B21" s="97"/>
      <c r="C21" s="97"/>
      <c r="D21" s="97"/>
      <c r="E21" s="97"/>
      <c r="F21" s="97"/>
      <c r="G21" s="97"/>
      <c r="H21" s="97"/>
      <c r="I21" s="97"/>
      <c r="J21" s="97"/>
      <c r="K21" s="97"/>
    </row>
    <row r="22" spans="2:11">
      <c r="B22" s="97"/>
      <c r="C22" s="97"/>
      <c r="D22" s="97"/>
      <c r="E22" s="97"/>
      <c r="F22" s="97"/>
      <c r="G22" s="97"/>
      <c r="H22" s="97"/>
      <c r="I22" s="97"/>
      <c r="J22" s="97"/>
      <c r="K22" s="97"/>
    </row>
    <row r="23" spans="2:11"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2:11">
      <c r="B24" s="97"/>
      <c r="C24" s="97"/>
      <c r="D24" s="97"/>
      <c r="E24" s="97"/>
      <c r="F24" s="97"/>
      <c r="G24" s="97"/>
      <c r="H24" s="97"/>
      <c r="I24" s="97"/>
      <c r="J24" s="97"/>
      <c r="K24" s="97"/>
    </row>
    <row r="25" spans="2:11">
      <c r="B25" s="97"/>
      <c r="C25" s="97"/>
      <c r="D25" s="97"/>
      <c r="E25" s="97"/>
      <c r="F25" s="97"/>
      <c r="G25" s="97"/>
      <c r="H25" s="97"/>
      <c r="I25" s="97"/>
      <c r="J25" s="97"/>
      <c r="K25" s="97"/>
    </row>
    <row r="26" spans="2:11">
      <c r="B26" s="97"/>
      <c r="C26" s="97"/>
      <c r="D26" s="97"/>
      <c r="E26" s="97"/>
      <c r="F26" s="97"/>
      <c r="G26" s="97"/>
      <c r="H26" s="97"/>
      <c r="I26" s="97"/>
      <c r="J26" s="97"/>
      <c r="K26" s="97"/>
    </row>
    <row r="27" spans="2:11"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2:11"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2:11"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2:11"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2:11">
      <c r="B31" s="97"/>
      <c r="C31" s="97"/>
      <c r="D31" s="97"/>
      <c r="E31" s="97"/>
      <c r="F31" s="97"/>
      <c r="G31" s="97"/>
      <c r="H31" s="97"/>
      <c r="I31" s="97"/>
      <c r="J31" s="97"/>
      <c r="K31" s="97"/>
    </row>
    <row r="32" spans="2:11">
      <c r="B32" s="97"/>
      <c r="C32" s="97"/>
      <c r="D32" s="97"/>
      <c r="E32" s="97"/>
      <c r="F32" s="97"/>
      <c r="G32" s="97"/>
      <c r="H32" s="97"/>
      <c r="I32" s="97"/>
      <c r="J32" s="97"/>
      <c r="K32" s="97"/>
    </row>
    <row r="33" spans="2:11">
      <c r="B33" s="97"/>
      <c r="C33" s="97"/>
      <c r="D33" s="97"/>
      <c r="E33" s="97"/>
      <c r="F33" s="97"/>
      <c r="G33" s="97"/>
      <c r="H33" s="97"/>
      <c r="I33" s="97"/>
      <c r="J33" s="97"/>
      <c r="K33" s="97"/>
    </row>
    <row r="34" spans="2:11">
      <c r="B34" s="97"/>
      <c r="C34" s="97"/>
      <c r="D34" s="97"/>
      <c r="E34" s="97"/>
      <c r="F34" s="97"/>
      <c r="G34" s="97"/>
      <c r="H34" s="97"/>
      <c r="I34" s="97"/>
      <c r="J34" s="97"/>
      <c r="K34" s="97"/>
    </row>
    <row r="35" spans="2:11">
      <c r="B35" s="97"/>
      <c r="C35" s="97"/>
      <c r="D35" s="97"/>
      <c r="E35" s="97"/>
      <c r="F35" s="97"/>
      <c r="G35" s="97"/>
      <c r="H35" s="97"/>
      <c r="I35" s="97"/>
      <c r="J35" s="97"/>
      <c r="K35" s="97"/>
    </row>
    <row r="36" spans="2:11">
      <c r="B36" s="97"/>
      <c r="C36" s="97"/>
      <c r="D36" s="97"/>
      <c r="E36" s="97"/>
      <c r="F36" s="97"/>
      <c r="G36" s="97"/>
      <c r="H36" s="97"/>
      <c r="I36" s="97"/>
      <c r="J36" s="97"/>
      <c r="K36" s="97"/>
    </row>
    <row r="37" spans="2:11"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2:11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11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11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11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11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11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11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11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11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11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11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H28:XFD29 D1:XFD27 D30:XFD1048576 D28:AF29 A1:A1048576 B1:B15 B18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K109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41.7109375" style="1" bestFit="1" customWidth="1"/>
    <col min="4" max="4" width="11.85546875" style="1" customWidth="1"/>
    <col min="5" max="6" width="5.7109375" style="3" customWidth="1"/>
    <col min="7" max="7" width="6.85546875" style="3" customWidth="1"/>
    <col min="8" max="8" width="6.42578125" style="1" customWidth="1"/>
    <col min="9" max="9" width="6.7109375" style="1" customWidth="1"/>
    <col min="10" max="10" width="7.28515625" style="1" customWidth="1"/>
    <col min="11" max="22" width="5.7109375" style="1" customWidth="1"/>
    <col min="23" max="16384" width="9.140625" style="1"/>
  </cols>
  <sheetData>
    <row r="1" spans="2:37">
      <c r="B1" s="56" t="s">
        <v>174</v>
      </c>
      <c r="C1" s="76" t="s" vm="1">
        <v>241</v>
      </c>
    </row>
    <row r="2" spans="2:37">
      <c r="B2" s="56" t="s">
        <v>173</v>
      </c>
      <c r="C2" s="76" t="s">
        <v>242</v>
      </c>
    </row>
    <row r="3" spans="2:37">
      <c r="B3" s="56" t="s">
        <v>175</v>
      </c>
      <c r="C3" s="76" t="s">
        <v>243</v>
      </c>
    </row>
    <row r="4" spans="2:37">
      <c r="B4" s="56" t="s">
        <v>176</v>
      </c>
      <c r="C4" s="76">
        <v>2144</v>
      </c>
    </row>
    <row r="6" spans="2:37" ht="26.25" customHeight="1">
      <c r="B6" s="187" t="s">
        <v>211</v>
      </c>
      <c r="C6" s="188"/>
      <c r="D6" s="189"/>
    </row>
    <row r="7" spans="2:37" s="3" customFormat="1" ht="31.5">
      <c r="B7" s="59" t="s">
        <v>112</v>
      </c>
      <c r="C7" s="64" t="s">
        <v>103</v>
      </c>
      <c r="D7" s="65" t="s">
        <v>102</v>
      </c>
    </row>
    <row r="8" spans="2:37" s="3" customFormat="1">
      <c r="B8" s="15"/>
      <c r="C8" s="32" t="s">
        <v>230</v>
      </c>
      <c r="D8" s="17" t="s">
        <v>22</v>
      </c>
    </row>
    <row r="9" spans="2:37" s="4" customFormat="1" ht="18" customHeight="1">
      <c r="B9" s="18"/>
      <c r="C9" s="19" t="s">
        <v>1</v>
      </c>
      <c r="D9" s="20" t="s">
        <v>2</v>
      </c>
      <c r="E9" s="3"/>
      <c r="F9" s="3"/>
      <c r="G9" s="3"/>
    </row>
    <row r="10" spans="2:37" s="130" customFormat="1" ht="18" customHeight="1">
      <c r="B10" s="122" t="s">
        <v>995</v>
      </c>
      <c r="C10" s="127">
        <f>C11</f>
        <v>1269.5920999999998</v>
      </c>
      <c r="D10" s="97"/>
      <c r="E10" s="134"/>
      <c r="F10" s="134"/>
      <c r="G10" s="134"/>
    </row>
    <row r="11" spans="2:37" s="131" customFormat="1">
      <c r="B11" s="122" t="s">
        <v>996</v>
      </c>
      <c r="C11" s="127">
        <f>SUM(C12:C15)</f>
        <v>1269.5920999999998</v>
      </c>
      <c r="D11" s="97"/>
      <c r="E11" s="134"/>
      <c r="F11" s="134"/>
      <c r="G11" s="134"/>
    </row>
    <row r="12" spans="2:37" s="131" customFormat="1">
      <c r="B12" s="120" t="s">
        <v>1008</v>
      </c>
      <c r="C12" s="136">
        <v>491.03098999999997</v>
      </c>
      <c r="D12" s="141">
        <v>46100</v>
      </c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</row>
    <row r="13" spans="2:37" s="131" customFormat="1">
      <c r="B13" s="120" t="s">
        <v>1009</v>
      </c>
      <c r="C13" s="136">
        <v>138.10826999999998</v>
      </c>
      <c r="D13" s="141">
        <v>43738</v>
      </c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</row>
    <row r="14" spans="2:37" s="131" customFormat="1">
      <c r="B14" s="142" t="s">
        <v>1010</v>
      </c>
      <c r="C14" s="136">
        <v>311.97665999999998</v>
      </c>
      <c r="D14" s="141">
        <v>44246</v>
      </c>
      <c r="E14" s="134"/>
      <c r="F14" s="134"/>
      <c r="G14" s="134"/>
    </row>
    <row r="15" spans="2:37" s="131" customFormat="1">
      <c r="B15" s="143" t="s">
        <v>1011</v>
      </c>
      <c r="C15" s="136">
        <v>328.47618</v>
      </c>
      <c r="D15" s="141">
        <v>44739</v>
      </c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</row>
    <row r="16" spans="2:37" s="131" customFormat="1">
      <c r="B16" s="144"/>
      <c r="C16" s="136"/>
      <c r="D16" s="141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</row>
    <row r="17" spans="2:7" s="131" customFormat="1">
      <c r="B17" s="137"/>
      <c r="E17" s="134"/>
      <c r="F17" s="134"/>
      <c r="G17" s="134"/>
    </row>
    <row r="21" spans="2:7">
      <c r="B21" s="97"/>
      <c r="C21" s="97"/>
      <c r="D21" s="97"/>
    </row>
    <row r="22" spans="2:7">
      <c r="B22" s="97"/>
      <c r="C22" s="97"/>
      <c r="D22" s="97"/>
    </row>
    <row r="23" spans="2:7">
      <c r="B23" s="97"/>
      <c r="C23" s="97"/>
      <c r="D23" s="97"/>
    </row>
    <row r="24" spans="2:7">
      <c r="B24" s="97"/>
      <c r="C24" s="97"/>
      <c r="D24" s="97"/>
    </row>
    <row r="25" spans="2:7">
      <c r="B25" s="97"/>
      <c r="C25" s="97"/>
      <c r="D25" s="97"/>
    </row>
    <row r="26" spans="2:7">
      <c r="B26" s="97"/>
      <c r="C26" s="97"/>
      <c r="D26" s="97"/>
    </row>
    <row r="27" spans="2:7">
      <c r="B27" s="97"/>
      <c r="C27" s="97"/>
      <c r="D27" s="97"/>
    </row>
    <row r="28" spans="2:7">
      <c r="B28" s="97"/>
      <c r="C28" s="97"/>
      <c r="D28" s="97"/>
    </row>
    <row r="29" spans="2:7">
      <c r="B29" s="97"/>
      <c r="C29" s="97"/>
      <c r="D29" s="97"/>
    </row>
    <row r="30" spans="2:7">
      <c r="B30" s="97"/>
      <c r="C30" s="97"/>
      <c r="D30" s="97"/>
    </row>
    <row r="31" spans="2:7">
      <c r="B31" s="97"/>
      <c r="C31" s="97"/>
      <c r="D31" s="97"/>
    </row>
    <row r="32" spans="2:7">
      <c r="B32" s="97"/>
      <c r="C32" s="97"/>
      <c r="D32" s="97"/>
    </row>
    <row r="33" spans="2:4">
      <c r="B33" s="97"/>
      <c r="C33" s="97"/>
      <c r="D33" s="97"/>
    </row>
    <row r="34" spans="2:4">
      <c r="B34" s="97"/>
      <c r="C34" s="97"/>
      <c r="D34" s="97"/>
    </row>
    <row r="35" spans="2:4">
      <c r="B35" s="97"/>
      <c r="C35" s="97"/>
      <c r="D35" s="97"/>
    </row>
    <row r="36" spans="2:4">
      <c r="B36" s="95" t="s">
        <v>240</v>
      </c>
      <c r="C36" s="97"/>
      <c r="D36" s="97"/>
    </row>
    <row r="37" spans="2:4">
      <c r="B37" s="95" t="s">
        <v>108</v>
      </c>
      <c r="C37" s="97"/>
      <c r="D37" s="97"/>
    </row>
    <row r="38" spans="2:4">
      <c r="B38" s="95" t="s">
        <v>225</v>
      </c>
      <c r="C38" s="97"/>
      <c r="D38" s="97"/>
    </row>
    <row r="39" spans="2:4">
      <c r="B39" s="95" t="s">
        <v>235</v>
      </c>
      <c r="C39" s="97"/>
      <c r="D39" s="97"/>
    </row>
    <row r="40" spans="2:4">
      <c r="B40" s="97"/>
      <c r="C40" s="97"/>
      <c r="D40" s="97"/>
    </row>
    <row r="41" spans="2:4">
      <c r="B41" s="97"/>
      <c r="C41" s="97"/>
      <c r="D41" s="97"/>
    </row>
    <row r="42" spans="2:4">
      <c r="B42" s="97"/>
      <c r="C42" s="97"/>
      <c r="D42" s="97"/>
    </row>
    <row r="43" spans="2:4">
      <c r="B43" s="97"/>
      <c r="C43" s="97"/>
      <c r="D43" s="97"/>
    </row>
    <row r="44" spans="2:4">
      <c r="B44" s="97"/>
      <c r="C44" s="97"/>
      <c r="D44" s="97"/>
    </row>
    <row r="45" spans="2:4">
      <c r="B45" s="97"/>
      <c r="C45" s="97"/>
      <c r="D45" s="97"/>
    </row>
    <row r="46" spans="2:4">
      <c r="B46" s="97"/>
      <c r="C46" s="97"/>
      <c r="D46" s="97"/>
    </row>
    <row r="47" spans="2:4">
      <c r="B47" s="97"/>
      <c r="C47" s="97"/>
      <c r="D47" s="97"/>
    </row>
    <row r="48" spans="2:4">
      <c r="B48" s="97"/>
      <c r="C48" s="97"/>
      <c r="D48" s="97"/>
    </row>
    <row r="49" spans="2:4">
      <c r="B49" s="97"/>
      <c r="C49" s="97"/>
      <c r="D49" s="97"/>
    </row>
    <row r="50" spans="2:4">
      <c r="B50" s="97"/>
      <c r="C50" s="97"/>
      <c r="D50" s="97"/>
    </row>
    <row r="51" spans="2:4">
      <c r="B51" s="97"/>
      <c r="C51" s="97"/>
      <c r="D51" s="97"/>
    </row>
    <row r="52" spans="2:4">
      <c r="B52" s="97"/>
      <c r="C52" s="97"/>
      <c r="D52" s="97"/>
    </row>
    <row r="53" spans="2:4">
      <c r="B53" s="97"/>
      <c r="C53" s="97"/>
      <c r="D53" s="97"/>
    </row>
    <row r="54" spans="2:4">
      <c r="B54" s="97"/>
      <c r="C54" s="97"/>
      <c r="D54" s="97"/>
    </row>
    <row r="55" spans="2:4">
      <c r="B55" s="97"/>
      <c r="C55" s="97"/>
      <c r="D55" s="97"/>
    </row>
    <row r="56" spans="2:4">
      <c r="B56" s="97"/>
      <c r="C56" s="97"/>
      <c r="D56" s="97"/>
    </row>
    <row r="57" spans="2:4">
      <c r="B57" s="97"/>
      <c r="C57" s="97"/>
      <c r="D57" s="97"/>
    </row>
    <row r="58" spans="2:4">
      <c r="B58" s="97"/>
      <c r="C58" s="97"/>
      <c r="D58" s="97"/>
    </row>
    <row r="59" spans="2:4">
      <c r="B59" s="97"/>
      <c r="C59" s="97"/>
      <c r="D59" s="97"/>
    </row>
    <row r="60" spans="2:4">
      <c r="B60" s="97"/>
      <c r="C60" s="97"/>
      <c r="D60" s="97"/>
    </row>
    <row r="61" spans="2:4">
      <c r="B61" s="97"/>
      <c r="C61" s="97"/>
      <c r="D61" s="97"/>
    </row>
    <row r="62" spans="2:4">
      <c r="B62" s="97"/>
      <c r="C62" s="97"/>
      <c r="D62" s="97"/>
    </row>
    <row r="63" spans="2:4">
      <c r="B63" s="97"/>
      <c r="C63" s="97"/>
      <c r="D63" s="97"/>
    </row>
    <row r="64" spans="2:4">
      <c r="B64" s="97"/>
      <c r="C64" s="97"/>
      <c r="D64" s="97"/>
    </row>
    <row r="65" spans="2:4">
      <c r="B65" s="97"/>
      <c r="C65" s="97"/>
      <c r="D65" s="97"/>
    </row>
    <row r="66" spans="2:4">
      <c r="B66" s="97"/>
      <c r="C66" s="97"/>
      <c r="D66" s="97"/>
    </row>
    <row r="67" spans="2:4">
      <c r="B67" s="97"/>
      <c r="C67" s="97"/>
      <c r="D67" s="97"/>
    </row>
    <row r="68" spans="2:4">
      <c r="B68" s="97"/>
      <c r="C68" s="97"/>
      <c r="D68" s="97"/>
    </row>
    <row r="69" spans="2:4">
      <c r="B69" s="97"/>
      <c r="C69" s="97"/>
      <c r="D69" s="97"/>
    </row>
    <row r="70" spans="2:4">
      <c r="B70" s="97"/>
      <c r="C70" s="97"/>
      <c r="D70" s="97"/>
    </row>
    <row r="71" spans="2:4">
      <c r="B71" s="97"/>
      <c r="C71" s="97"/>
      <c r="D71" s="97"/>
    </row>
    <row r="72" spans="2:4">
      <c r="B72" s="97"/>
      <c r="C72" s="97"/>
      <c r="D72" s="97"/>
    </row>
    <row r="73" spans="2:4">
      <c r="B73" s="97"/>
      <c r="C73" s="97"/>
      <c r="D73" s="97"/>
    </row>
    <row r="74" spans="2:4">
      <c r="B74" s="97"/>
      <c r="C74" s="97"/>
      <c r="D74" s="97"/>
    </row>
    <row r="75" spans="2:4">
      <c r="B75" s="97"/>
      <c r="C75" s="97"/>
      <c r="D75" s="97"/>
    </row>
    <row r="76" spans="2:4">
      <c r="B76" s="97"/>
      <c r="C76" s="97"/>
      <c r="D76" s="97"/>
    </row>
    <row r="77" spans="2:4">
      <c r="B77" s="97"/>
      <c r="C77" s="97"/>
      <c r="D77" s="97"/>
    </row>
    <row r="78" spans="2:4">
      <c r="B78" s="97"/>
      <c r="C78" s="97"/>
      <c r="D78" s="97"/>
    </row>
    <row r="79" spans="2:4">
      <c r="B79" s="97"/>
      <c r="C79" s="97"/>
      <c r="D79" s="97"/>
    </row>
    <row r="80" spans="2:4">
      <c r="B80" s="97"/>
      <c r="C80" s="97"/>
      <c r="D80" s="97"/>
    </row>
    <row r="81" spans="2:4">
      <c r="B81" s="97"/>
      <c r="C81" s="97"/>
      <c r="D81" s="97"/>
    </row>
    <row r="82" spans="2:4">
      <c r="B82" s="97"/>
      <c r="C82" s="97"/>
      <c r="D82" s="97"/>
    </row>
    <row r="83" spans="2:4">
      <c r="B83" s="97"/>
      <c r="C83" s="97"/>
      <c r="D83" s="97"/>
    </row>
    <row r="84" spans="2:4">
      <c r="B84" s="97"/>
      <c r="C84" s="97"/>
      <c r="D84" s="97"/>
    </row>
    <row r="85" spans="2:4">
      <c r="B85" s="97"/>
      <c r="C85" s="97"/>
      <c r="D85" s="97"/>
    </row>
    <row r="86" spans="2:4">
      <c r="B86" s="97"/>
      <c r="C86" s="97"/>
      <c r="D86" s="97"/>
    </row>
    <row r="87" spans="2:4">
      <c r="B87" s="97"/>
      <c r="C87" s="97"/>
      <c r="D87" s="97"/>
    </row>
    <row r="88" spans="2:4">
      <c r="B88" s="97"/>
      <c r="C88" s="97"/>
      <c r="D88" s="97"/>
    </row>
    <row r="89" spans="2:4">
      <c r="B89" s="97"/>
      <c r="C89" s="97"/>
      <c r="D89" s="97"/>
    </row>
    <row r="90" spans="2:4">
      <c r="B90" s="97"/>
      <c r="C90" s="97"/>
      <c r="D90" s="97"/>
    </row>
    <row r="91" spans="2:4">
      <c r="B91" s="97"/>
      <c r="C91" s="97"/>
      <c r="D91" s="97"/>
    </row>
    <row r="92" spans="2:4">
      <c r="B92" s="97"/>
      <c r="C92" s="97"/>
      <c r="D92" s="97"/>
    </row>
    <row r="93" spans="2:4">
      <c r="B93" s="97"/>
      <c r="C93" s="97"/>
      <c r="D93" s="97"/>
    </row>
    <row r="94" spans="2:4">
      <c r="B94" s="97"/>
      <c r="C94" s="97"/>
      <c r="D94" s="97"/>
    </row>
    <row r="95" spans="2:4">
      <c r="B95" s="97"/>
      <c r="C95" s="97"/>
      <c r="D95" s="97"/>
    </row>
    <row r="96" spans="2:4">
      <c r="B96" s="97"/>
      <c r="C96" s="97"/>
      <c r="D96" s="97"/>
    </row>
    <row r="97" spans="2:4">
      <c r="B97" s="97"/>
      <c r="C97" s="97"/>
      <c r="D97" s="97"/>
    </row>
    <row r="98" spans="2:4">
      <c r="B98" s="97"/>
      <c r="C98" s="97"/>
      <c r="D98" s="97"/>
    </row>
    <row r="99" spans="2:4">
      <c r="B99" s="97"/>
      <c r="C99" s="97"/>
      <c r="D99" s="97"/>
    </row>
    <row r="100" spans="2:4">
      <c r="B100" s="97"/>
      <c r="C100" s="97"/>
      <c r="D100" s="97"/>
    </row>
    <row r="101" spans="2:4">
      <c r="B101" s="97"/>
      <c r="C101" s="97"/>
      <c r="D101" s="97"/>
    </row>
    <row r="102" spans="2:4">
      <c r="B102" s="97"/>
      <c r="C102" s="97"/>
      <c r="D102" s="97"/>
    </row>
    <row r="103" spans="2:4">
      <c r="B103" s="97"/>
      <c r="C103" s="97"/>
      <c r="D103" s="97"/>
    </row>
    <row r="104" spans="2:4">
      <c r="B104" s="97"/>
      <c r="C104" s="97"/>
      <c r="D104" s="97"/>
    </row>
    <row r="105" spans="2:4">
      <c r="B105" s="97"/>
      <c r="C105" s="97"/>
      <c r="D105" s="97"/>
    </row>
    <row r="106" spans="2:4">
      <c r="B106" s="97"/>
      <c r="C106" s="97"/>
      <c r="D106" s="97"/>
    </row>
    <row r="107" spans="2:4">
      <c r="B107" s="97"/>
      <c r="C107" s="97"/>
      <c r="D107" s="97"/>
    </row>
    <row r="108" spans="2:4">
      <c r="B108" s="97"/>
      <c r="C108" s="97"/>
      <c r="D108" s="97"/>
    </row>
    <row r="109" spans="2:4">
      <c r="B109" s="97"/>
      <c r="C109" s="97"/>
      <c r="D109" s="97"/>
    </row>
  </sheetData>
  <sheetProtection sheet="1" objects="1" scenarios="1"/>
  <mergeCells count="1">
    <mergeCell ref="B6:D6"/>
  </mergeCells>
  <phoneticPr fontId="5" type="noConversion"/>
  <conditionalFormatting sqref="B14">
    <cfRule type="cellIs" dxfId="0" priority="1" operator="equal">
      <formula>"NR3"</formula>
    </cfRule>
  </conditionalFormatting>
  <dataValidations count="1">
    <dataValidation allowBlank="1" showInputMessage="1" showErrorMessage="1" sqref="X28:XFD29 C5:C16 A36:A1048576 B38:B1048576 A21:C35 A1:B16 D1:XFD16 D21:XFD27 C36:XFD1048576 D30:XFD35 D28:V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174</v>
      </c>
      <c r="C1" s="76" t="s" vm="1">
        <v>241</v>
      </c>
    </row>
    <row r="2" spans="2:18">
      <c r="B2" s="56" t="s">
        <v>173</v>
      </c>
      <c r="C2" s="76" t="s">
        <v>242</v>
      </c>
    </row>
    <row r="3" spans="2:18">
      <c r="B3" s="56" t="s">
        <v>175</v>
      </c>
      <c r="C3" s="76" t="s">
        <v>243</v>
      </c>
    </row>
    <row r="4" spans="2:18">
      <c r="B4" s="56" t="s">
        <v>176</v>
      </c>
      <c r="C4" s="76">
        <v>2144</v>
      </c>
    </row>
    <row r="6" spans="2:18" ht="26.25" customHeight="1">
      <c r="B6" s="187" t="s">
        <v>214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9"/>
    </row>
    <row r="7" spans="2:18" s="3" customFormat="1" ht="78.75">
      <c r="B7" s="22" t="s">
        <v>112</v>
      </c>
      <c r="C7" s="30" t="s">
        <v>42</v>
      </c>
      <c r="D7" s="30" t="s">
        <v>58</v>
      </c>
      <c r="E7" s="30" t="s">
        <v>15</v>
      </c>
      <c r="F7" s="30" t="s">
        <v>59</v>
      </c>
      <c r="G7" s="30" t="s">
        <v>98</v>
      </c>
      <c r="H7" s="30" t="s">
        <v>18</v>
      </c>
      <c r="I7" s="30" t="s">
        <v>97</v>
      </c>
      <c r="J7" s="30" t="s">
        <v>17</v>
      </c>
      <c r="K7" s="30" t="s">
        <v>212</v>
      </c>
      <c r="L7" s="30" t="s">
        <v>232</v>
      </c>
      <c r="M7" s="30" t="s">
        <v>213</v>
      </c>
      <c r="N7" s="30" t="s">
        <v>54</v>
      </c>
      <c r="O7" s="30" t="s">
        <v>177</v>
      </c>
      <c r="P7" s="31" t="s">
        <v>179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236</v>
      </c>
      <c r="M8" s="32" t="s">
        <v>230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5"/>
    </row>
    <row r="11" spans="2:18" ht="20.25" customHeight="1">
      <c r="B11" s="95" t="s">
        <v>240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</row>
    <row r="12" spans="2:18">
      <c r="B12" s="95" t="s">
        <v>108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</row>
    <row r="13" spans="2:18">
      <c r="B13" s="95" t="s">
        <v>225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</row>
    <row r="14" spans="2:18">
      <c r="B14" s="95" t="s">
        <v>235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</row>
    <row r="15" spans="2:18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</row>
    <row r="16" spans="2:1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</row>
    <row r="17" spans="2:16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2:16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</row>
    <row r="19" spans="2:16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</row>
    <row r="20" spans="2:16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2:16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2:16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2:16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2:16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 spans="2:16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  <row r="26" spans="2:16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2:16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</row>
    <row r="28" spans="2:16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</row>
    <row r="29" spans="2:16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 spans="2:16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</row>
    <row r="31" spans="2:16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</row>
    <row r="32" spans="2:16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</row>
    <row r="33" spans="2:16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</row>
    <row r="34" spans="2:16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</row>
    <row r="35" spans="2:16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</row>
    <row r="36" spans="2:16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</row>
    <row r="37" spans="2:16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</row>
    <row r="38" spans="2:16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</row>
    <row r="39" spans="2:16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</row>
    <row r="40" spans="2:16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</row>
    <row r="41" spans="2:16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</row>
    <row r="42" spans="2:16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</row>
    <row r="43" spans="2:16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 spans="2:16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 spans="2:16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2:16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  <row r="47" spans="2:16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</row>
    <row r="48" spans="2:16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</row>
    <row r="49" spans="2:16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</row>
    <row r="50" spans="2:16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</row>
    <row r="51" spans="2:16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</row>
    <row r="52" spans="2:16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</row>
    <row r="53" spans="2:16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</row>
    <row r="54" spans="2:16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</row>
    <row r="55" spans="2:16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</row>
    <row r="56" spans="2:16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</row>
    <row r="57" spans="2:16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</row>
    <row r="58" spans="2:16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2:16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2:16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2:16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</row>
    <row r="62" spans="2:16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</row>
    <row r="63" spans="2:16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</row>
    <row r="64" spans="2:16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</row>
    <row r="65" spans="2:16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</row>
    <row r="66" spans="2:16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</row>
    <row r="67" spans="2:16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68" spans="2:16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</row>
    <row r="69" spans="2:16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0" spans="2:16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</row>
    <row r="71" spans="2:16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</row>
    <row r="72" spans="2:16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</row>
    <row r="73" spans="2:16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</row>
    <row r="74" spans="2:16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</row>
    <row r="75" spans="2:16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</row>
    <row r="76" spans="2:16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</row>
    <row r="77" spans="2:16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</row>
    <row r="78" spans="2:16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</row>
    <row r="79" spans="2:16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</row>
    <row r="80" spans="2:16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</row>
    <row r="81" spans="2:16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</row>
    <row r="82" spans="2:16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</row>
    <row r="83" spans="2:16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</row>
    <row r="84" spans="2:16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</row>
    <row r="85" spans="2:16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</row>
    <row r="86" spans="2:16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</row>
    <row r="87" spans="2:16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</row>
    <row r="88" spans="2:16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</row>
    <row r="89" spans="2:16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</row>
    <row r="90" spans="2:16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</row>
    <row r="91" spans="2:16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</row>
    <row r="92" spans="2:16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</row>
    <row r="93" spans="2:16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</row>
    <row r="94" spans="2:16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</row>
    <row r="95" spans="2:16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</row>
    <row r="96" spans="2:16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</row>
    <row r="97" spans="2:16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</row>
    <row r="98" spans="2:16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</row>
    <row r="99" spans="2:16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</row>
    <row r="100" spans="2:16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</row>
    <row r="101" spans="2:16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</row>
    <row r="102" spans="2:16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</row>
    <row r="103" spans="2:16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</row>
    <row r="104" spans="2:16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</row>
    <row r="105" spans="2:16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</row>
    <row r="106" spans="2:16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</row>
    <row r="107" spans="2:16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</row>
    <row r="108" spans="2:16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</row>
    <row r="109" spans="2:16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30" sqref="B3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10" style="1" bestFit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8">
      <c r="B1" s="154" t="s">
        <v>174</v>
      </c>
      <c r="C1" s="155" t="s" vm="1">
        <v>241</v>
      </c>
      <c r="D1" s="145"/>
      <c r="E1" s="145"/>
      <c r="F1" s="145"/>
      <c r="G1" s="145"/>
      <c r="H1" s="145"/>
      <c r="I1" s="145"/>
      <c r="J1" s="145"/>
      <c r="K1" s="145"/>
      <c r="L1" s="145"/>
    </row>
    <row r="2" spans="2:18">
      <c r="B2" s="154" t="s">
        <v>173</v>
      </c>
      <c r="C2" s="155" t="s">
        <v>242</v>
      </c>
      <c r="D2" s="145"/>
      <c r="E2" s="145"/>
      <c r="F2" s="145"/>
      <c r="G2" s="145"/>
      <c r="H2" s="145"/>
      <c r="I2" s="145"/>
      <c r="J2" s="145"/>
      <c r="K2" s="145"/>
      <c r="L2" s="145"/>
    </row>
    <row r="3" spans="2:18">
      <c r="B3" s="154" t="s">
        <v>175</v>
      </c>
      <c r="C3" s="155" t="s">
        <v>243</v>
      </c>
      <c r="D3" s="145"/>
      <c r="E3" s="145"/>
      <c r="F3" s="145"/>
      <c r="G3" s="145"/>
      <c r="H3" s="145"/>
      <c r="I3" s="145"/>
      <c r="J3" s="145"/>
      <c r="K3" s="145"/>
      <c r="L3" s="145"/>
    </row>
    <row r="4" spans="2:18">
      <c r="B4" s="154" t="s">
        <v>176</v>
      </c>
      <c r="C4" s="155">
        <v>2144</v>
      </c>
      <c r="D4" s="145"/>
      <c r="E4" s="145"/>
      <c r="F4" s="145"/>
      <c r="G4" s="145"/>
      <c r="H4" s="145"/>
      <c r="I4" s="145"/>
      <c r="J4" s="145"/>
      <c r="K4" s="145"/>
      <c r="L4" s="145"/>
    </row>
    <row r="6" spans="2:18" ht="26.25" customHeight="1">
      <c r="B6" s="176" t="s">
        <v>203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</row>
    <row r="7" spans="2:18" s="3" customFormat="1" ht="63">
      <c r="B7" s="148" t="s">
        <v>111</v>
      </c>
      <c r="C7" s="149" t="s">
        <v>42</v>
      </c>
      <c r="D7" s="149" t="s">
        <v>113</v>
      </c>
      <c r="E7" s="149" t="s">
        <v>15</v>
      </c>
      <c r="F7" s="149" t="s">
        <v>59</v>
      </c>
      <c r="G7" s="149" t="s">
        <v>97</v>
      </c>
      <c r="H7" s="149" t="s">
        <v>17</v>
      </c>
      <c r="I7" s="149" t="s">
        <v>19</v>
      </c>
      <c r="J7" s="149" t="s">
        <v>57</v>
      </c>
      <c r="K7" s="149" t="s">
        <v>177</v>
      </c>
      <c r="L7" s="149" t="s">
        <v>178</v>
      </c>
      <c r="M7" s="1"/>
    </row>
    <row r="8" spans="2:18" s="3" customFormat="1" ht="28.5" customHeight="1">
      <c r="B8" s="150"/>
      <c r="C8" s="151"/>
      <c r="D8" s="151"/>
      <c r="E8" s="151"/>
      <c r="F8" s="151"/>
      <c r="G8" s="151"/>
      <c r="H8" s="151" t="s">
        <v>20</v>
      </c>
      <c r="I8" s="151" t="s">
        <v>20</v>
      </c>
      <c r="J8" s="151" t="s">
        <v>230</v>
      </c>
      <c r="K8" s="151" t="s">
        <v>20</v>
      </c>
      <c r="L8" s="151" t="s">
        <v>20</v>
      </c>
      <c r="N8" s="1"/>
      <c r="O8" s="1"/>
      <c r="P8" s="1"/>
      <c r="Q8" s="1"/>
      <c r="R8" s="1"/>
    </row>
    <row r="9" spans="2:18" s="4" customFormat="1" ht="18" customHeight="1">
      <c r="B9" s="152"/>
      <c r="C9" s="153" t="s">
        <v>1</v>
      </c>
      <c r="D9" s="153" t="s">
        <v>2</v>
      </c>
      <c r="E9" s="153" t="s">
        <v>3</v>
      </c>
      <c r="F9" s="153" t="s">
        <v>4</v>
      </c>
      <c r="G9" s="153" t="s">
        <v>5</v>
      </c>
      <c r="H9" s="153" t="s">
        <v>6</v>
      </c>
      <c r="I9" s="153" t="s">
        <v>7</v>
      </c>
      <c r="J9" s="153" t="s">
        <v>8</v>
      </c>
      <c r="K9" s="153" t="s">
        <v>9</v>
      </c>
      <c r="L9" s="153" t="s">
        <v>10</v>
      </c>
      <c r="N9" s="1"/>
      <c r="O9" s="1"/>
      <c r="P9" s="1"/>
      <c r="Q9" s="1"/>
      <c r="R9" s="1"/>
    </row>
    <row r="10" spans="2:18" s="130" customFormat="1" ht="18" customHeight="1">
      <c r="B10" s="170" t="s">
        <v>41</v>
      </c>
      <c r="C10" s="167"/>
      <c r="D10" s="167"/>
      <c r="E10" s="167"/>
      <c r="F10" s="167"/>
      <c r="G10" s="167"/>
      <c r="H10" s="167"/>
      <c r="I10" s="167"/>
      <c r="J10" s="168">
        <v>11428.825149999999</v>
      </c>
      <c r="K10" s="169">
        <v>1</v>
      </c>
      <c r="L10" s="169">
        <v>5.6951462122986775E-2</v>
      </c>
      <c r="N10" s="131"/>
      <c r="O10" s="131"/>
      <c r="P10" s="131"/>
      <c r="Q10" s="131"/>
      <c r="R10" s="131"/>
    </row>
    <row r="11" spans="2:18" s="132" customFormat="1">
      <c r="B11" s="170" t="s">
        <v>224</v>
      </c>
      <c r="C11" s="167"/>
      <c r="D11" s="167"/>
      <c r="E11" s="167"/>
      <c r="F11" s="167"/>
      <c r="G11" s="167"/>
      <c r="H11" s="167"/>
      <c r="I11" s="167"/>
      <c r="J11" s="168">
        <v>11428.825149999999</v>
      </c>
      <c r="K11" s="169">
        <v>1</v>
      </c>
      <c r="L11" s="169">
        <v>5.6951462122986775E-2</v>
      </c>
      <c r="N11" s="131"/>
      <c r="O11" s="131"/>
      <c r="P11" s="131"/>
      <c r="Q11" s="131"/>
      <c r="R11" s="131"/>
    </row>
    <row r="12" spans="2:18" s="131" customFormat="1">
      <c r="B12" s="171" t="s">
        <v>39</v>
      </c>
      <c r="C12" s="156"/>
      <c r="D12" s="156"/>
      <c r="E12" s="156"/>
      <c r="F12" s="156"/>
      <c r="G12" s="156"/>
      <c r="H12" s="156"/>
      <c r="I12" s="156"/>
      <c r="J12" s="159">
        <v>11504.039999999999</v>
      </c>
      <c r="K12" s="160">
        <v>1.0065811532692843</v>
      </c>
      <c r="L12" s="160">
        <v>5.7326268424127989E-2</v>
      </c>
    </row>
    <row r="13" spans="2:18" s="131" customFormat="1">
      <c r="B13" s="172" t="s">
        <v>950</v>
      </c>
      <c r="C13" s="158" t="s">
        <v>951</v>
      </c>
      <c r="D13" s="158">
        <v>10</v>
      </c>
      <c r="E13" s="158" t="s">
        <v>986</v>
      </c>
      <c r="F13" s="158" t="s">
        <v>985</v>
      </c>
      <c r="G13" s="163" t="s">
        <v>159</v>
      </c>
      <c r="H13" s="164">
        <v>0</v>
      </c>
      <c r="I13" s="164">
        <v>0</v>
      </c>
      <c r="J13" s="161">
        <v>11450.32</v>
      </c>
      <c r="K13" s="162">
        <v>1.0018807576210054</v>
      </c>
      <c r="L13" s="162">
        <v>5.7058574019401988E-2</v>
      </c>
    </row>
    <row r="14" spans="2:18" s="131" customFormat="1">
      <c r="B14" s="172" t="s">
        <v>952</v>
      </c>
      <c r="C14" s="158" t="s">
        <v>953</v>
      </c>
      <c r="D14" s="158">
        <v>26</v>
      </c>
      <c r="E14" s="158" t="s">
        <v>987</v>
      </c>
      <c r="F14" s="158" t="s">
        <v>985</v>
      </c>
      <c r="G14" s="163" t="s">
        <v>159</v>
      </c>
      <c r="H14" s="164">
        <v>0</v>
      </c>
      <c r="I14" s="164">
        <v>0</v>
      </c>
      <c r="J14" s="161">
        <v>53.72</v>
      </c>
      <c r="K14" s="162">
        <v>4.7003956482788616E-3</v>
      </c>
      <c r="L14" s="162">
        <v>2.6769440472600544E-4</v>
      </c>
    </row>
    <row r="15" spans="2:18" s="131" customFormat="1">
      <c r="B15" s="172"/>
      <c r="C15" s="158"/>
      <c r="D15" s="158"/>
      <c r="E15" s="158"/>
      <c r="F15" s="158"/>
      <c r="G15" s="158"/>
      <c r="H15" s="158"/>
      <c r="I15" s="158"/>
      <c r="J15" s="158"/>
      <c r="K15" s="162"/>
      <c r="L15" s="158"/>
    </row>
    <row r="16" spans="2:18" s="131" customFormat="1">
      <c r="B16" s="171" t="s">
        <v>40</v>
      </c>
      <c r="C16" s="156"/>
      <c r="D16" s="156"/>
      <c r="E16" s="156"/>
      <c r="F16" s="156"/>
      <c r="G16" s="156"/>
      <c r="H16" s="156"/>
      <c r="I16" s="156"/>
      <c r="J16" s="159">
        <v>-75.214849999999998</v>
      </c>
      <c r="K16" s="160">
        <v>-6.5811532692842019E-3</v>
      </c>
      <c r="L16" s="160">
        <v>-3.7480630114120983E-4</v>
      </c>
    </row>
    <row r="17" spans="2:12" s="131" customFormat="1">
      <c r="B17" s="172" t="s">
        <v>950</v>
      </c>
      <c r="C17" s="158" t="s">
        <v>954</v>
      </c>
      <c r="D17" s="158">
        <v>10</v>
      </c>
      <c r="E17" s="158" t="s">
        <v>986</v>
      </c>
      <c r="F17" s="158" t="s">
        <v>985</v>
      </c>
      <c r="G17" s="163" t="s">
        <v>161</v>
      </c>
      <c r="H17" s="164">
        <v>0</v>
      </c>
      <c r="I17" s="164">
        <v>0</v>
      </c>
      <c r="J17" s="161">
        <v>4.2599999999999999E-3</v>
      </c>
      <c r="K17" s="162">
        <v>3.7274172490074367E-7</v>
      </c>
      <c r="L17" s="162">
        <v>2.1228186227341459E-8</v>
      </c>
    </row>
    <row r="18" spans="2:12" s="131" customFormat="1">
      <c r="B18" s="172" t="s">
        <v>950</v>
      </c>
      <c r="C18" s="158" t="s">
        <v>955</v>
      </c>
      <c r="D18" s="158">
        <v>10</v>
      </c>
      <c r="E18" s="158" t="s">
        <v>986</v>
      </c>
      <c r="F18" s="158" t="s">
        <v>985</v>
      </c>
      <c r="G18" s="163" t="s">
        <v>160</v>
      </c>
      <c r="H18" s="164">
        <v>0</v>
      </c>
      <c r="I18" s="164">
        <v>0</v>
      </c>
      <c r="J18" s="161">
        <v>3.5593900000000001</v>
      </c>
      <c r="K18" s="162">
        <v>3.1143971084376948E-4</v>
      </c>
      <c r="L18" s="162">
        <v>1.7736946895712892E-5</v>
      </c>
    </row>
    <row r="19" spans="2:12" s="131" customFormat="1">
      <c r="B19" s="172" t="s">
        <v>950</v>
      </c>
      <c r="C19" s="158" t="s">
        <v>956</v>
      </c>
      <c r="D19" s="158">
        <v>10</v>
      </c>
      <c r="E19" s="158" t="s">
        <v>986</v>
      </c>
      <c r="F19" s="158" t="s">
        <v>985</v>
      </c>
      <c r="G19" s="163" t="s">
        <v>158</v>
      </c>
      <c r="H19" s="164">
        <v>0</v>
      </c>
      <c r="I19" s="164">
        <v>0</v>
      </c>
      <c r="J19" s="161">
        <v>-78.778499999999994</v>
      </c>
      <c r="K19" s="162">
        <v>-6.8929657218528718E-3</v>
      </c>
      <c r="L19" s="162">
        <v>-3.9256447622315003E-4</v>
      </c>
    </row>
    <row r="20" spans="2:12">
      <c r="B20" s="157"/>
      <c r="C20" s="158"/>
      <c r="D20" s="158"/>
      <c r="E20" s="158"/>
      <c r="F20" s="158"/>
      <c r="G20" s="158"/>
      <c r="H20" s="158"/>
      <c r="I20" s="158"/>
      <c r="J20" s="158"/>
      <c r="K20" s="162"/>
      <c r="L20" s="158"/>
    </row>
    <row r="21" spans="2:12"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</row>
    <row r="22" spans="2:12"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</row>
    <row r="23" spans="2:12">
      <c r="B23" s="165" t="s">
        <v>240</v>
      </c>
      <c r="C23" s="166"/>
      <c r="D23" s="166"/>
      <c r="E23" s="166"/>
      <c r="F23" s="166"/>
      <c r="G23" s="166"/>
      <c r="H23" s="166"/>
      <c r="I23" s="166"/>
      <c r="J23" s="166"/>
      <c r="K23" s="166"/>
      <c r="L23" s="166"/>
    </row>
    <row r="24" spans="2:12">
      <c r="B24" s="165" t="s">
        <v>108</v>
      </c>
      <c r="C24" s="166"/>
      <c r="D24" s="166"/>
      <c r="E24" s="166"/>
      <c r="F24" s="166"/>
      <c r="G24" s="166"/>
      <c r="H24" s="166"/>
      <c r="I24" s="166"/>
      <c r="J24" s="166"/>
      <c r="K24" s="166"/>
      <c r="L24" s="166"/>
    </row>
    <row r="25" spans="2:12">
      <c r="B25" s="165" t="s">
        <v>225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</row>
    <row r="26" spans="2:12">
      <c r="B26" s="165" t="s">
        <v>235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</row>
    <row r="27" spans="2:12"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</row>
    <row r="28" spans="2:12"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</row>
    <row r="29" spans="2:12"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</row>
    <row r="30" spans="2:12"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</row>
    <row r="31" spans="2:12"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</row>
    <row r="32" spans="2:12"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</row>
    <row r="33" spans="2:12"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</row>
    <row r="34" spans="2:12"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</row>
    <row r="35" spans="2:12"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</row>
    <row r="36" spans="2:12"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</row>
    <row r="37" spans="2:12"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</row>
    <row r="38" spans="2:12"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</row>
    <row r="39" spans="2:12"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</row>
    <row r="40" spans="2:12"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</row>
    <row r="41" spans="2:12"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</row>
    <row r="42" spans="2:12"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</row>
    <row r="43" spans="2:12"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</row>
    <row r="44" spans="2:12"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</row>
    <row r="45" spans="2:12"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</row>
    <row r="46" spans="2:12"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</row>
    <row r="47" spans="2:12"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</row>
    <row r="48" spans="2:12"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</row>
    <row r="49" spans="2:12"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</row>
    <row r="50" spans="2:12"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</row>
    <row r="51" spans="2:12"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</row>
    <row r="52" spans="2:12"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</row>
    <row r="53" spans="2:12"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</row>
    <row r="54" spans="2:12"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</row>
    <row r="55" spans="2:12"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</row>
    <row r="56" spans="2:12"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</row>
    <row r="57" spans="2:12"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</row>
    <row r="58" spans="2:12"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</row>
    <row r="59" spans="2:12"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</row>
    <row r="60" spans="2:12"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</row>
    <row r="61" spans="2:12"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</row>
    <row r="62" spans="2:12"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</row>
    <row r="63" spans="2:12"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</row>
    <row r="64" spans="2:12"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</row>
    <row r="65" spans="2:12"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</row>
    <row r="66" spans="2:12"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</row>
    <row r="67" spans="2:12"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</row>
    <row r="68" spans="2:12"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</row>
    <row r="69" spans="2:12"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</row>
    <row r="70" spans="2:12"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</row>
    <row r="71" spans="2:12"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</row>
    <row r="72" spans="2:12"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</row>
    <row r="73" spans="2:12"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</row>
    <row r="74" spans="2:12"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</row>
    <row r="75" spans="2:12"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</row>
    <row r="76" spans="2:12"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</row>
    <row r="77" spans="2:12"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</row>
    <row r="78" spans="2:12"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</row>
    <row r="79" spans="2:12"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</row>
    <row r="80" spans="2:12"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</row>
    <row r="81" spans="2:12"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</row>
    <row r="82" spans="2:12"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</row>
    <row r="83" spans="2:12"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</row>
    <row r="84" spans="2:12"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</row>
    <row r="85" spans="2:12"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</row>
    <row r="86" spans="2:12"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</row>
    <row r="87" spans="2:12"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</row>
    <row r="88" spans="2:12"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</row>
    <row r="89" spans="2:12"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</row>
    <row r="90" spans="2:12"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</row>
    <row r="91" spans="2:12"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</row>
    <row r="92" spans="2:12"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</row>
    <row r="93" spans="2:12"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</row>
    <row r="94" spans="2:12"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</row>
    <row r="95" spans="2:12"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</row>
    <row r="96" spans="2:12"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</row>
    <row r="97" spans="2:12"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</row>
    <row r="98" spans="2:12"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</row>
    <row r="99" spans="2:12"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</row>
    <row r="100" spans="2:12"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</row>
    <row r="101" spans="2:12"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</row>
    <row r="102" spans="2:12"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</row>
    <row r="103" spans="2:12"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</row>
    <row r="104" spans="2:12"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</row>
    <row r="105" spans="2:12"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</row>
    <row r="106" spans="2:12"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</row>
    <row r="107" spans="2:12"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</row>
    <row r="108" spans="2:12"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</row>
    <row r="109" spans="2:12"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</row>
    <row r="110" spans="2:12"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</row>
    <row r="111" spans="2:12"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</row>
    <row r="112" spans="2:12"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</row>
    <row r="113" spans="2:12"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</row>
    <row r="114" spans="2:12"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</row>
    <row r="115" spans="2:12"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</row>
    <row r="116" spans="2:12"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</row>
    <row r="117" spans="2:12"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</row>
    <row r="118" spans="2:12"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</row>
    <row r="119" spans="2:12"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</row>
    <row r="120" spans="2:12">
      <c r="B120" s="145"/>
      <c r="C120" s="145"/>
      <c r="D120" s="146"/>
      <c r="E120" s="145"/>
      <c r="F120" s="145"/>
      <c r="G120" s="145"/>
      <c r="H120" s="145"/>
      <c r="I120" s="145"/>
      <c r="J120" s="145"/>
      <c r="K120" s="145"/>
      <c r="L120" s="145"/>
    </row>
    <row r="121" spans="2:12">
      <c r="B121" s="145"/>
      <c r="C121" s="145"/>
      <c r="D121" s="146"/>
      <c r="E121" s="145"/>
      <c r="F121" s="145"/>
      <c r="G121" s="145"/>
      <c r="H121" s="145"/>
      <c r="I121" s="145"/>
      <c r="J121" s="145"/>
      <c r="K121" s="145"/>
      <c r="L121" s="145"/>
    </row>
    <row r="122" spans="2:12">
      <c r="B122" s="145"/>
      <c r="C122" s="145"/>
      <c r="D122" s="146"/>
      <c r="E122" s="145"/>
      <c r="F122" s="145"/>
      <c r="G122" s="145"/>
      <c r="H122" s="145"/>
      <c r="I122" s="145"/>
      <c r="J122" s="145"/>
      <c r="K122" s="145"/>
      <c r="L122" s="145"/>
    </row>
    <row r="123" spans="2:12">
      <c r="B123" s="145"/>
      <c r="C123" s="145"/>
      <c r="D123" s="146"/>
      <c r="E123" s="145"/>
      <c r="F123" s="145"/>
      <c r="G123" s="145"/>
      <c r="H123" s="145"/>
      <c r="I123" s="145"/>
      <c r="J123" s="145"/>
      <c r="K123" s="145"/>
      <c r="L123" s="145"/>
    </row>
    <row r="124" spans="2:12">
      <c r="B124" s="145"/>
      <c r="C124" s="145"/>
      <c r="D124" s="146"/>
      <c r="E124" s="145"/>
      <c r="F124" s="145"/>
      <c r="G124" s="145"/>
      <c r="H124" s="145"/>
      <c r="I124" s="145"/>
      <c r="J124" s="145"/>
      <c r="K124" s="145"/>
      <c r="L124" s="145"/>
    </row>
    <row r="125" spans="2:12">
      <c r="B125" s="145"/>
      <c r="C125" s="145"/>
      <c r="D125" s="146"/>
      <c r="E125" s="145"/>
      <c r="F125" s="145"/>
      <c r="G125" s="145"/>
      <c r="H125" s="145"/>
      <c r="I125" s="145"/>
      <c r="J125" s="145"/>
      <c r="K125" s="145"/>
      <c r="L125" s="145"/>
    </row>
    <row r="126" spans="2:12">
      <c r="B126" s="145"/>
      <c r="C126" s="145"/>
      <c r="D126" s="146"/>
      <c r="E126" s="145"/>
      <c r="F126" s="145"/>
      <c r="G126" s="145"/>
      <c r="H126" s="145"/>
      <c r="I126" s="145"/>
      <c r="J126" s="145"/>
      <c r="K126" s="145"/>
      <c r="L126" s="145"/>
    </row>
    <row r="127" spans="2:12">
      <c r="B127" s="145"/>
      <c r="C127" s="145"/>
      <c r="D127" s="146"/>
      <c r="E127" s="145"/>
      <c r="F127" s="145"/>
      <c r="G127" s="145"/>
      <c r="H127" s="145"/>
      <c r="I127" s="145"/>
      <c r="J127" s="145"/>
      <c r="K127" s="145"/>
      <c r="L127" s="145"/>
    </row>
    <row r="128" spans="2:12">
      <c r="B128" s="145"/>
      <c r="C128" s="145"/>
      <c r="D128" s="146"/>
      <c r="E128" s="145"/>
      <c r="F128" s="145"/>
      <c r="G128" s="145"/>
      <c r="H128" s="145"/>
      <c r="I128" s="145"/>
      <c r="J128" s="145"/>
      <c r="K128" s="145"/>
      <c r="L128" s="145"/>
    </row>
    <row r="129" spans="4:4">
      <c r="D129" s="146"/>
    </row>
    <row r="130" spans="4:4">
      <c r="D130" s="146"/>
    </row>
    <row r="131" spans="4:4">
      <c r="D131" s="146"/>
    </row>
    <row r="132" spans="4:4">
      <c r="D132" s="146"/>
    </row>
    <row r="133" spans="4:4">
      <c r="D133" s="146"/>
    </row>
    <row r="134" spans="4:4">
      <c r="D134" s="146"/>
    </row>
    <row r="135" spans="4:4">
      <c r="D135" s="146"/>
    </row>
    <row r="136" spans="4:4">
      <c r="D136" s="146"/>
    </row>
    <row r="137" spans="4:4">
      <c r="D137" s="146"/>
    </row>
    <row r="138" spans="4:4">
      <c r="D138" s="146"/>
    </row>
    <row r="139" spans="4:4">
      <c r="D139" s="146"/>
    </row>
    <row r="140" spans="4:4">
      <c r="D140" s="146"/>
    </row>
    <row r="141" spans="4:4">
      <c r="D141" s="146"/>
    </row>
    <row r="142" spans="4:4">
      <c r="D142" s="146"/>
    </row>
    <row r="143" spans="4:4">
      <c r="D143" s="146"/>
    </row>
    <row r="144" spans="4:4">
      <c r="D144" s="146"/>
    </row>
    <row r="145" spans="4:4">
      <c r="D145" s="146"/>
    </row>
    <row r="146" spans="4:4">
      <c r="D146" s="146"/>
    </row>
    <row r="147" spans="4:4">
      <c r="D147" s="146"/>
    </row>
    <row r="148" spans="4:4">
      <c r="D148" s="146"/>
    </row>
    <row r="149" spans="4:4">
      <c r="D149" s="146"/>
    </row>
    <row r="150" spans="4:4">
      <c r="D150" s="146"/>
    </row>
    <row r="151" spans="4:4">
      <c r="D151" s="146"/>
    </row>
    <row r="152" spans="4:4">
      <c r="D152" s="146"/>
    </row>
    <row r="153" spans="4:4">
      <c r="D153" s="146"/>
    </row>
    <row r="154" spans="4:4">
      <c r="D154" s="146"/>
    </row>
    <row r="155" spans="4:4">
      <c r="D155" s="146"/>
    </row>
    <row r="156" spans="4:4">
      <c r="D156" s="146"/>
    </row>
    <row r="157" spans="4:4">
      <c r="D157" s="146"/>
    </row>
    <row r="158" spans="4:4">
      <c r="D158" s="146"/>
    </row>
    <row r="159" spans="4:4">
      <c r="D159" s="146"/>
    </row>
    <row r="160" spans="4:4">
      <c r="D160" s="146"/>
    </row>
    <row r="161" spans="4:4">
      <c r="D161" s="146"/>
    </row>
    <row r="162" spans="4:4">
      <c r="D162" s="146"/>
    </row>
    <row r="163" spans="4:4">
      <c r="D163" s="146"/>
    </row>
    <row r="164" spans="4:4">
      <c r="D164" s="146"/>
    </row>
    <row r="165" spans="4:4">
      <c r="D165" s="146"/>
    </row>
    <row r="166" spans="4:4">
      <c r="D166" s="146"/>
    </row>
    <row r="167" spans="4:4">
      <c r="D167" s="146"/>
    </row>
    <row r="168" spans="4:4">
      <c r="D168" s="146"/>
    </row>
    <row r="169" spans="4:4">
      <c r="D169" s="146"/>
    </row>
    <row r="170" spans="4:4">
      <c r="D170" s="146"/>
    </row>
    <row r="171" spans="4:4">
      <c r="D171" s="146"/>
    </row>
    <row r="172" spans="4:4">
      <c r="D172" s="146"/>
    </row>
    <row r="173" spans="4:4">
      <c r="D173" s="146"/>
    </row>
    <row r="174" spans="4:4">
      <c r="D174" s="146"/>
    </row>
    <row r="175" spans="4:4">
      <c r="D175" s="146"/>
    </row>
    <row r="176" spans="4:4">
      <c r="D176" s="146"/>
    </row>
    <row r="177" spans="4:4">
      <c r="D177" s="146"/>
    </row>
    <row r="178" spans="4:4">
      <c r="D178" s="146"/>
    </row>
    <row r="179" spans="4:4">
      <c r="D179" s="146"/>
    </row>
    <row r="180" spans="4:4">
      <c r="D180" s="146"/>
    </row>
    <row r="181" spans="4:4">
      <c r="D181" s="146"/>
    </row>
    <row r="182" spans="4:4">
      <c r="D182" s="146"/>
    </row>
    <row r="183" spans="4:4">
      <c r="D183" s="146"/>
    </row>
    <row r="184" spans="4:4">
      <c r="D184" s="146"/>
    </row>
    <row r="185" spans="4:4">
      <c r="D185" s="146"/>
    </row>
    <row r="186" spans="4:4">
      <c r="D186" s="146"/>
    </row>
    <row r="187" spans="4:4">
      <c r="D187" s="146"/>
    </row>
    <row r="188" spans="4:4">
      <c r="D188" s="146"/>
    </row>
    <row r="189" spans="4:4">
      <c r="D189" s="146"/>
    </row>
    <row r="190" spans="4:4">
      <c r="D190" s="146"/>
    </row>
    <row r="191" spans="4:4">
      <c r="D191" s="146"/>
    </row>
    <row r="192" spans="4:4">
      <c r="D192" s="146"/>
    </row>
    <row r="193" spans="4:4">
      <c r="D193" s="146"/>
    </row>
    <row r="194" spans="4:4">
      <c r="D194" s="146"/>
    </row>
    <row r="195" spans="4:4">
      <c r="D195" s="146"/>
    </row>
    <row r="196" spans="4:4">
      <c r="D196" s="146"/>
    </row>
    <row r="197" spans="4:4">
      <c r="D197" s="146"/>
    </row>
    <row r="198" spans="4:4">
      <c r="D198" s="146"/>
    </row>
    <row r="199" spans="4:4">
      <c r="D199" s="146"/>
    </row>
    <row r="200" spans="4:4">
      <c r="D200" s="146"/>
    </row>
    <row r="201" spans="4:4">
      <c r="D201" s="146"/>
    </row>
    <row r="202" spans="4:4">
      <c r="D202" s="146"/>
    </row>
    <row r="203" spans="4:4">
      <c r="D203" s="146"/>
    </row>
    <row r="204" spans="4:4">
      <c r="D204" s="146"/>
    </row>
    <row r="205" spans="4:4">
      <c r="D205" s="146"/>
    </row>
    <row r="206" spans="4:4">
      <c r="D206" s="146"/>
    </row>
    <row r="207" spans="4:4">
      <c r="D207" s="146"/>
    </row>
    <row r="208" spans="4:4">
      <c r="D208" s="146"/>
    </row>
    <row r="209" spans="4:4">
      <c r="D209" s="146"/>
    </row>
    <row r="210" spans="4:4">
      <c r="D210" s="146"/>
    </row>
    <row r="211" spans="4:4">
      <c r="D211" s="146"/>
    </row>
    <row r="212" spans="4:4">
      <c r="D212" s="146"/>
    </row>
    <row r="213" spans="4:4">
      <c r="D213" s="146"/>
    </row>
    <row r="214" spans="4:4">
      <c r="D214" s="146"/>
    </row>
    <row r="215" spans="4:4">
      <c r="D215" s="146"/>
    </row>
    <row r="216" spans="4:4">
      <c r="D216" s="146"/>
    </row>
    <row r="217" spans="4:4">
      <c r="D217" s="146"/>
    </row>
    <row r="218" spans="4:4">
      <c r="D218" s="146"/>
    </row>
    <row r="219" spans="4:4">
      <c r="D219" s="146"/>
    </row>
    <row r="220" spans="4:4">
      <c r="D220" s="146"/>
    </row>
    <row r="221" spans="4:4">
      <c r="D221" s="146"/>
    </row>
    <row r="222" spans="4:4">
      <c r="D222" s="146"/>
    </row>
    <row r="223" spans="4:4">
      <c r="D223" s="146"/>
    </row>
    <row r="224" spans="4:4">
      <c r="D224" s="146"/>
    </row>
    <row r="225" spans="4:4">
      <c r="D225" s="146"/>
    </row>
    <row r="226" spans="4:4">
      <c r="D226" s="146"/>
    </row>
    <row r="227" spans="4:4">
      <c r="D227" s="146"/>
    </row>
    <row r="228" spans="4:4">
      <c r="D228" s="146"/>
    </row>
    <row r="229" spans="4:4">
      <c r="D229" s="146"/>
    </row>
    <row r="230" spans="4:4">
      <c r="D230" s="146"/>
    </row>
    <row r="231" spans="4:4">
      <c r="D231" s="146"/>
    </row>
    <row r="232" spans="4:4">
      <c r="D232" s="146"/>
    </row>
    <row r="233" spans="4:4">
      <c r="D233" s="146"/>
    </row>
    <row r="234" spans="4:4">
      <c r="D234" s="146"/>
    </row>
    <row r="235" spans="4:4">
      <c r="D235" s="146"/>
    </row>
    <row r="236" spans="4:4">
      <c r="D236" s="146"/>
    </row>
    <row r="237" spans="4:4">
      <c r="D237" s="146"/>
    </row>
    <row r="238" spans="4:4">
      <c r="D238" s="146"/>
    </row>
    <row r="239" spans="4:4">
      <c r="D239" s="146"/>
    </row>
    <row r="240" spans="4:4">
      <c r="D240" s="146"/>
    </row>
    <row r="241" spans="4:4">
      <c r="D241" s="146"/>
    </row>
    <row r="242" spans="4:4">
      <c r="D242" s="146"/>
    </row>
    <row r="243" spans="4:4">
      <c r="D243" s="146"/>
    </row>
    <row r="244" spans="4:4">
      <c r="D244" s="146"/>
    </row>
    <row r="245" spans="4:4">
      <c r="D245" s="146"/>
    </row>
    <row r="246" spans="4:4">
      <c r="D246" s="146"/>
    </row>
    <row r="247" spans="4:4">
      <c r="D247" s="146"/>
    </row>
    <row r="248" spans="4:4">
      <c r="D248" s="146"/>
    </row>
    <row r="249" spans="4:4">
      <c r="D249" s="146"/>
    </row>
    <row r="250" spans="4:4">
      <c r="D250" s="146"/>
    </row>
    <row r="251" spans="4:4">
      <c r="D251" s="146"/>
    </row>
    <row r="252" spans="4:4">
      <c r="D252" s="146"/>
    </row>
    <row r="253" spans="4:4">
      <c r="D253" s="146"/>
    </row>
    <row r="254" spans="4:4">
      <c r="D254" s="146"/>
    </row>
    <row r="255" spans="4:4">
      <c r="D255" s="146"/>
    </row>
    <row r="256" spans="4:4">
      <c r="D256" s="146"/>
    </row>
    <row r="257" spans="4:4">
      <c r="D257" s="146"/>
    </row>
    <row r="258" spans="4:4">
      <c r="D258" s="146"/>
    </row>
    <row r="259" spans="4:4">
      <c r="D259" s="146"/>
    </row>
    <row r="260" spans="4:4">
      <c r="D260" s="146"/>
    </row>
    <row r="261" spans="4:4">
      <c r="D261" s="146"/>
    </row>
    <row r="262" spans="4:4">
      <c r="D262" s="146"/>
    </row>
    <row r="263" spans="4:4">
      <c r="D263" s="146"/>
    </row>
    <row r="264" spans="4:4">
      <c r="D264" s="146"/>
    </row>
    <row r="265" spans="4:4">
      <c r="D265" s="146"/>
    </row>
    <row r="266" spans="4:4">
      <c r="D266" s="146"/>
    </row>
    <row r="267" spans="4:4">
      <c r="D267" s="146"/>
    </row>
    <row r="268" spans="4:4">
      <c r="D268" s="146"/>
    </row>
    <row r="269" spans="4:4">
      <c r="D269" s="146"/>
    </row>
    <row r="270" spans="4:4">
      <c r="D270" s="146"/>
    </row>
    <row r="271" spans="4:4">
      <c r="D271" s="146"/>
    </row>
    <row r="272" spans="4:4">
      <c r="D272" s="146"/>
    </row>
    <row r="273" spans="4:4">
      <c r="D273" s="146"/>
    </row>
    <row r="274" spans="4:4">
      <c r="D274" s="146"/>
    </row>
    <row r="275" spans="4:4">
      <c r="D275" s="146"/>
    </row>
    <row r="276" spans="4:4">
      <c r="D276" s="146"/>
    </row>
    <row r="277" spans="4:4">
      <c r="D277" s="146"/>
    </row>
    <row r="278" spans="4:4">
      <c r="D278" s="146"/>
    </row>
    <row r="279" spans="4:4">
      <c r="D279" s="146"/>
    </row>
    <row r="280" spans="4:4">
      <c r="D280" s="146"/>
    </row>
    <row r="281" spans="4:4">
      <c r="D281" s="146"/>
    </row>
    <row r="282" spans="4:4">
      <c r="D282" s="146"/>
    </row>
    <row r="283" spans="4:4">
      <c r="D283" s="146"/>
    </row>
    <row r="284" spans="4:4">
      <c r="D284" s="146"/>
    </row>
    <row r="285" spans="4:4">
      <c r="D285" s="146"/>
    </row>
    <row r="286" spans="4:4">
      <c r="D286" s="146"/>
    </row>
    <row r="287" spans="4:4">
      <c r="D287" s="146"/>
    </row>
    <row r="288" spans="4:4">
      <c r="D288" s="146"/>
    </row>
    <row r="289" spans="4:4">
      <c r="D289" s="146"/>
    </row>
    <row r="290" spans="4:4">
      <c r="D290" s="146"/>
    </row>
    <row r="291" spans="4:4">
      <c r="D291" s="146"/>
    </row>
    <row r="292" spans="4:4">
      <c r="D292" s="146"/>
    </row>
    <row r="293" spans="4:4">
      <c r="D293" s="146"/>
    </row>
    <row r="294" spans="4:4">
      <c r="D294" s="146"/>
    </row>
    <row r="295" spans="4:4">
      <c r="D295" s="146"/>
    </row>
    <row r="296" spans="4:4">
      <c r="D296" s="146"/>
    </row>
    <row r="297" spans="4:4">
      <c r="D297" s="146"/>
    </row>
    <row r="298" spans="4:4">
      <c r="D298" s="146"/>
    </row>
    <row r="299" spans="4:4">
      <c r="D299" s="146"/>
    </row>
    <row r="300" spans="4:4">
      <c r="D300" s="146"/>
    </row>
    <row r="301" spans="4:4">
      <c r="D301" s="146"/>
    </row>
    <row r="302" spans="4:4">
      <c r="D302" s="146"/>
    </row>
    <row r="303" spans="4:4">
      <c r="D303" s="146"/>
    </row>
    <row r="304" spans="4:4">
      <c r="D304" s="146"/>
    </row>
    <row r="305" spans="4:4">
      <c r="D305" s="146"/>
    </row>
    <row r="306" spans="4:4">
      <c r="D306" s="146"/>
    </row>
    <row r="307" spans="4:4">
      <c r="D307" s="146"/>
    </row>
    <row r="308" spans="4:4">
      <c r="D308" s="146"/>
    </row>
    <row r="309" spans="4:4">
      <c r="D309" s="146"/>
    </row>
    <row r="310" spans="4:4">
      <c r="D310" s="146"/>
    </row>
    <row r="311" spans="4:4">
      <c r="D311" s="146"/>
    </row>
    <row r="312" spans="4:4">
      <c r="D312" s="146"/>
    </row>
    <row r="313" spans="4:4">
      <c r="D313" s="146"/>
    </row>
    <row r="314" spans="4:4">
      <c r="D314" s="146"/>
    </row>
    <row r="315" spans="4:4">
      <c r="D315" s="146"/>
    </row>
    <row r="316" spans="4:4">
      <c r="D316" s="146"/>
    </row>
    <row r="317" spans="4:4">
      <c r="D317" s="146"/>
    </row>
    <row r="318" spans="4:4">
      <c r="D318" s="146"/>
    </row>
    <row r="319" spans="4:4">
      <c r="D319" s="146"/>
    </row>
    <row r="320" spans="4:4">
      <c r="D320" s="146"/>
    </row>
    <row r="321" spans="4:4">
      <c r="D321" s="146"/>
    </row>
    <row r="322" spans="4:4">
      <c r="D322" s="146"/>
    </row>
    <row r="323" spans="4:4">
      <c r="D323" s="146"/>
    </row>
    <row r="324" spans="4:4">
      <c r="D324" s="146"/>
    </row>
    <row r="325" spans="4:4">
      <c r="D325" s="146"/>
    </row>
    <row r="326" spans="4:4">
      <c r="D326" s="146"/>
    </row>
    <row r="327" spans="4:4">
      <c r="D327" s="146"/>
    </row>
    <row r="328" spans="4:4">
      <c r="D328" s="146"/>
    </row>
    <row r="329" spans="4:4">
      <c r="D329" s="146"/>
    </row>
    <row r="330" spans="4:4">
      <c r="D330" s="146"/>
    </row>
    <row r="331" spans="4:4">
      <c r="D331" s="146"/>
    </row>
    <row r="332" spans="4:4">
      <c r="D332" s="146"/>
    </row>
    <row r="333" spans="4:4">
      <c r="D333" s="146"/>
    </row>
    <row r="334" spans="4:4">
      <c r="D334" s="146"/>
    </row>
    <row r="335" spans="4:4">
      <c r="D335" s="146"/>
    </row>
    <row r="336" spans="4:4">
      <c r="D336" s="146"/>
    </row>
    <row r="337" spans="4:4">
      <c r="D337" s="146"/>
    </row>
    <row r="338" spans="4:4">
      <c r="D338" s="146"/>
    </row>
    <row r="339" spans="4:4">
      <c r="D339" s="146"/>
    </row>
    <row r="340" spans="4:4">
      <c r="D340" s="146"/>
    </row>
    <row r="341" spans="4:4">
      <c r="D341" s="146"/>
    </row>
    <row r="342" spans="4:4">
      <c r="D342" s="146"/>
    </row>
    <row r="343" spans="4:4">
      <c r="D343" s="146"/>
    </row>
    <row r="344" spans="4:4">
      <c r="D344" s="146"/>
    </row>
    <row r="345" spans="4:4">
      <c r="D345" s="146"/>
    </row>
    <row r="346" spans="4:4">
      <c r="D346" s="146"/>
    </row>
    <row r="347" spans="4:4">
      <c r="D347" s="146"/>
    </row>
    <row r="348" spans="4:4">
      <c r="D348" s="146"/>
    </row>
    <row r="349" spans="4:4">
      <c r="D349" s="146"/>
    </row>
    <row r="350" spans="4:4">
      <c r="D350" s="146"/>
    </row>
    <row r="351" spans="4:4">
      <c r="D351" s="146"/>
    </row>
    <row r="352" spans="4:4">
      <c r="D352" s="146"/>
    </row>
    <row r="353" spans="4:4">
      <c r="D353" s="146"/>
    </row>
    <row r="354" spans="4:4">
      <c r="D354" s="146"/>
    </row>
    <row r="355" spans="4:4">
      <c r="D355" s="146"/>
    </row>
    <row r="356" spans="4:4">
      <c r="D356" s="146"/>
    </row>
    <row r="357" spans="4:4">
      <c r="D357" s="146"/>
    </row>
    <row r="358" spans="4:4">
      <c r="D358" s="146"/>
    </row>
    <row r="359" spans="4:4">
      <c r="D359" s="146"/>
    </row>
    <row r="360" spans="4:4">
      <c r="D360" s="146"/>
    </row>
    <row r="361" spans="4:4">
      <c r="D361" s="146"/>
    </row>
    <row r="362" spans="4:4">
      <c r="D362" s="146"/>
    </row>
    <row r="363" spans="4:4">
      <c r="D363" s="146"/>
    </row>
    <row r="364" spans="4:4">
      <c r="D364" s="146"/>
    </row>
    <row r="365" spans="4:4">
      <c r="D365" s="146"/>
    </row>
    <row r="366" spans="4:4">
      <c r="D366" s="146"/>
    </row>
    <row r="367" spans="4:4">
      <c r="D367" s="146"/>
    </row>
    <row r="368" spans="4:4">
      <c r="D368" s="146"/>
    </row>
    <row r="369" spans="4:4">
      <c r="D369" s="146"/>
    </row>
    <row r="370" spans="4:4">
      <c r="D370" s="146"/>
    </row>
    <row r="371" spans="4:4">
      <c r="D371" s="146"/>
    </row>
    <row r="372" spans="4:4">
      <c r="D372" s="146"/>
    </row>
    <row r="373" spans="4:4">
      <c r="D373" s="146"/>
    </row>
    <row r="374" spans="4:4">
      <c r="D374" s="146"/>
    </row>
    <row r="375" spans="4:4">
      <c r="D375" s="146"/>
    </row>
    <row r="376" spans="4:4">
      <c r="D376" s="146"/>
    </row>
    <row r="377" spans="4:4">
      <c r="D377" s="146"/>
    </row>
    <row r="378" spans="4:4">
      <c r="D378" s="146"/>
    </row>
    <row r="379" spans="4:4">
      <c r="D379" s="146"/>
    </row>
    <row r="380" spans="4:4">
      <c r="D380" s="146"/>
    </row>
    <row r="381" spans="4:4">
      <c r="D381" s="146"/>
    </row>
    <row r="382" spans="4:4">
      <c r="D382" s="146"/>
    </row>
    <row r="383" spans="4:4">
      <c r="D383" s="146"/>
    </row>
    <row r="384" spans="4:4">
      <c r="D384" s="146"/>
    </row>
    <row r="385" spans="4:4">
      <c r="D385" s="146"/>
    </row>
    <row r="386" spans="4:4">
      <c r="D386" s="146"/>
    </row>
    <row r="387" spans="4:4">
      <c r="D387" s="146"/>
    </row>
    <row r="388" spans="4:4">
      <c r="D388" s="146"/>
    </row>
    <row r="389" spans="4:4">
      <c r="D389" s="146"/>
    </row>
    <row r="390" spans="4:4">
      <c r="D390" s="146"/>
    </row>
    <row r="391" spans="4:4">
      <c r="D391" s="146"/>
    </row>
    <row r="392" spans="4:4">
      <c r="D392" s="146"/>
    </row>
    <row r="393" spans="4:4">
      <c r="D393" s="146"/>
    </row>
    <row r="394" spans="4:4">
      <c r="D394" s="146"/>
    </row>
    <row r="395" spans="4:4">
      <c r="D395" s="146"/>
    </row>
    <row r="396" spans="4:4">
      <c r="D396" s="146"/>
    </row>
    <row r="397" spans="4:4">
      <c r="D397" s="146"/>
    </row>
    <row r="398" spans="4:4">
      <c r="D398" s="146"/>
    </row>
    <row r="399" spans="4:4">
      <c r="D399" s="146"/>
    </row>
    <row r="400" spans="4:4">
      <c r="D400" s="146"/>
    </row>
    <row r="401" spans="4:4">
      <c r="D401" s="146"/>
    </row>
    <row r="402" spans="4:4">
      <c r="D402" s="146"/>
    </row>
    <row r="403" spans="4:4">
      <c r="D403" s="146"/>
    </row>
    <row r="404" spans="4:4">
      <c r="D404" s="146"/>
    </row>
    <row r="405" spans="4:4">
      <c r="D405" s="146"/>
    </row>
    <row r="406" spans="4:4">
      <c r="D406" s="146"/>
    </row>
    <row r="407" spans="4:4">
      <c r="D407" s="146"/>
    </row>
    <row r="408" spans="4:4">
      <c r="D408" s="146"/>
    </row>
    <row r="409" spans="4:4">
      <c r="D409" s="146"/>
    </row>
    <row r="410" spans="4:4">
      <c r="D410" s="146"/>
    </row>
    <row r="411" spans="4:4">
      <c r="D411" s="146"/>
    </row>
    <row r="412" spans="4:4">
      <c r="D412" s="146"/>
    </row>
    <row r="413" spans="4:4">
      <c r="D413" s="146"/>
    </row>
    <row r="414" spans="4:4">
      <c r="D414" s="146"/>
    </row>
    <row r="415" spans="4:4">
      <c r="D415" s="146"/>
    </row>
    <row r="416" spans="4:4">
      <c r="D416" s="146"/>
    </row>
    <row r="417" spans="4:4">
      <c r="D417" s="146"/>
    </row>
    <row r="418" spans="4:4">
      <c r="D418" s="146"/>
    </row>
    <row r="419" spans="4:4">
      <c r="D419" s="146"/>
    </row>
    <row r="420" spans="4:4">
      <c r="D420" s="146"/>
    </row>
    <row r="421" spans="4:4">
      <c r="D421" s="146"/>
    </row>
    <row r="422" spans="4:4">
      <c r="D422" s="146"/>
    </row>
    <row r="423" spans="4:4">
      <c r="D423" s="146"/>
    </row>
    <row r="424" spans="4:4">
      <c r="D424" s="146"/>
    </row>
    <row r="425" spans="4:4">
      <c r="D425" s="146"/>
    </row>
    <row r="426" spans="4:4">
      <c r="D426" s="146"/>
    </row>
    <row r="427" spans="4:4">
      <c r="D427" s="146"/>
    </row>
    <row r="428" spans="4:4">
      <c r="D428" s="146"/>
    </row>
    <row r="429" spans="4:4">
      <c r="D429" s="146"/>
    </row>
    <row r="430" spans="4:4">
      <c r="D430" s="146"/>
    </row>
    <row r="431" spans="4:4">
      <c r="D431" s="146"/>
    </row>
    <row r="432" spans="4:4">
      <c r="D432" s="146"/>
    </row>
    <row r="433" spans="4:4">
      <c r="D433" s="146"/>
    </row>
    <row r="434" spans="4:4">
      <c r="D434" s="146"/>
    </row>
    <row r="435" spans="4:4">
      <c r="D435" s="146"/>
    </row>
    <row r="436" spans="4:4">
      <c r="D436" s="146"/>
    </row>
    <row r="437" spans="4:4">
      <c r="D437" s="146"/>
    </row>
    <row r="438" spans="4:4">
      <c r="D438" s="146"/>
    </row>
    <row r="439" spans="4:4">
      <c r="D439" s="146"/>
    </row>
    <row r="440" spans="4:4">
      <c r="D440" s="146"/>
    </row>
    <row r="441" spans="4:4">
      <c r="D441" s="146"/>
    </row>
    <row r="442" spans="4:4">
      <c r="D442" s="146"/>
    </row>
    <row r="443" spans="4:4">
      <c r="D443" s="146"/>
    </row>
    <row r="444" spans="4:4">
      <c r="D444" s="146"/>
    </row>
    <row r="445" spans="4:4">
      <c r="D445" s="146"/>
    </row>
    <row r="446" spans="4:4">
      <c r="D446" s="146"/>
    </row>
    <row r="447" spans="4:4">
      <c r="D447" s="146"/>
    </row>
    <row r="448" spans="4:4">
      <c r="D448" s="146"/>
    </row>
    <row r="449" spans="4:4">
      <c r="D449" s="146"/>
    </row>
    <row r="450" spans="4:4">
      <c r="D450" s="146"/>
    </row>
    <row r="451" spans="4:4">
      <c r="D451" s="146"/>
    </row>
    <row r="452" spans="4:4">
      <c r="D452" s="146"/>
    </row>
    <row r="453" spans="4:4">
      <c r="D453" s="146"/>
    </row>
    <row r="454" spans="4:4">
      <c r="D454" s="146"/>
    </row>
    <row r="455" spans="4:4">
      <c r="D455" s="146"/>
    </row>
    <row r="456" spans="4:4">
      <c r="D456" s="146"/>
    </row>
    <row r="457" spans="4:4">
      <c r="D457" s="146"/>
    </row>
    <row r="458" spans="4:4">
      <c r="D458" s="146"/>
    </row>
    <row r="459" spans="4:4">
      <c r="D459" s="146"/>
    </row>
    <row r="460" spans="4:4">
      <c r="D460" s="146"/>
    </row>
    <row r="461" spans="4:4">
      <c r="D461" s="146"/>
    </row>
    <row r="462" spans="4:4">
      <c r="D462" s="146"/>
    </row>
    <row r="463" spans="4:4">
      <c r="D463" s="146"/>
    </row>
    <row r="464" spans="4:4">
      <c r="D464" s="146"/>
    </row>
    <row r="465" spans="4:4">
      <c r="D465" s="146"/>
    </row>
    <row r="466" spans="4:4">
      <c r="D466" s="146"/>
    </row>
    <row r="467" spans="4:4">
      <c r="D467" s="146"/>
    </row>
    <row r="468" spans="4:4">
      <c r="D468" s="146"/>
    </row>
    <row r="469" spans="4:4">
      <c r="D469" s="146"/>
    </row>
    <row r="470" spans="4:4">
      <c r="D470" s="146"/>
    </row>
    <row r="471" spans="4:4">
      <c r="D471" s="146"/>
    </row>
    <row r="472" spans="4:4">
      <c r="D472" s="146"/>
    </row>
    <row r="473" spans="4:4">
      <c r="D473" s="146"/>
    </row>
    <row r="474" spans="4:4">
      <c r="D474" s="146"/>
    </row>
    <row r="475" spans="4:4">
      <c r="D475" s="146"/>
    </row>
    <row r="476" spans="4:4">
      <c r="D476" s="146"/>
    </row>
    <row r="477" spans="4:4">
      <c r="D477" s="146"/>
    </row>
    <row r="478" spans="4:4">
      <c r="D478" s="146"/>
    </row>
    <row r="479" spans="4:4">
      <c r="D479" s="146"/>
    </row>
    <row r="480" spans="4:4">
      <c r="D480" s="146"/>
    </row>
    <row r="481" spans="4:4">
      <c r="D481" s="146"/>
    </row>
    <row r="482" spans="4:4">
      <c r="D482" s="146"/>
    </row>
    <row r="483" spans="4:4">
      <c r="D483" s="146"/>
    </row>
    <row r="484" spans="4:4">
      <c r="D484" s="146"/>
    </row>
    <row r="485" spans="4:4">
      <c r="D485" s="146"/>
    </row>
    <row r="486" spans="4:4">
      <c r="D486" s="146"/>
    </row>
    <row r="487" spans="4:4">
      <c r="D487" s="146"/>
    </row>
    <row r="488" spans="4:4">
      <c r="D488" s="146"/>
    </row>
    <row r="489" spans="4:4">
      <c r="D489" s="146"/>
    </row>
    <row r="490" spans="4:4">
      <c r="D490" s="146"/>
    </row>
    <row r="491" spans="4:4">
      <c r="D491" s="146"/>
    </row>
    <row r="492" spans="4:4">
      <c r="D492" s="146"/>
    </row>
    <row r="493" spans="4:4">
      <c r="D493" s="146"/>
    </row>
    <row r="494" spans="4:4">
      <c r="D494" s="146"/>
    </row>
    <row r="495" spans="4:4">
      <c r="D495" s="146"/>
    </row>
    <row r="496" spans="4:4">
      <c r="D496" s="146"/>
    </row>
    <row r="497" spans="4:4">
      <c r="D497" s="146"/>
    </row>
    <row r="498" spans="4:4">
      <c r="D498" s="146"/>
    </row>
    <row r="499" spans="4:4">
      <c r="D499" s="146"/>
    </row>
    <row r="500" spans="4:4">
      <c r="D500" s="146"/>
    </row>
    <row r="501" spans="4:4">
      <c r="D501" s="146"/>
    </row>
    <row r="502" spans="4:4">
      <c r="D502" s="146"/>
    </row>
    <row r="503" spans="4:4">
      <c r="D503" s="146"/>
    </row>
    <row r="504" spans="4:4">
      <c r="D504" s="146"/>
    </row>
    <row r="505" spans="4:4">
      <c r="D505" s="146"/>
    </row>
    <row r="506" spans="4:4">
      <c r="D506" s="146"/>
    </row>
    <row r="507" spans="4:4">
      <c r="D507" s="146"/>
    </row>
    <row r="508" spans="4:4">
      <c r="D508" s="146"/>
    </row>
    <row r="509" spans="4:4">
      <c r="D509" s="146"/>
    </row>
    <row r="510" spans="4:4">
      <c r="D510" s="146"/>
    </row>
    <row r="511" spans="4:4">
      <c r="D511" s="146"/>
    </row>
    <row r="512" spans="4:4">
      <c r="D512" s="146"/>
    </row>
    <row r="513" spans="4:5">
      <c r="D513" s="146"/>
      <c r="E513" s="145"/>
    </row>
    <row r="514" spans="4:5">
      <c r="D514" s="146"/>
      <c r="E514" s="145"/>
    </row>
    <row r="515" spans="4:5">
      <c r="D515" s="146"/>
      <c r="E515" s="145"/>
    </row>
    <row r="516" spans="4:5">
      <c r="D516" s="145"/>
      <c r="E516" s="147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 B25:B26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174</v>
      </c>
      <c r="C1" s="76" t="s" vm="1">
        <v>241</v>
      </c>
    </row>
    <row r="2" spans="2:18">
      <c r="B2" s="56" t="s">
        <v>173</v>
      </c>
      <c r="C2" s="76" t="s">
        <v>242</v>
      </c>
    </row>
    <row r="3" spans="2:18">
      <c r="B3" s="56" t="s">
        <v>175</v>
      </c>
      <c r="C3" s="76" t="s">
        <v>243</v>
      </c>
    </row>
    <row r="4" spans="2:18">
      <c r="B4" s="56" t="s">
        <v>176</v>
      </c>
      <c r="C4" s="76">
        <v>2144</v>
      </c>
    </row>
    <row r="6" spans="2:18" ht="26.25" customHeight="1">
      <c r="B6" s="187" t="s">
        <v>215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9"/>
    </row>
    <row r="7" spans="2:18" s="3" customFormat="1" ht="78.75">
      <c r="B7" s="22" t="s">
        <v>112</v>
      </c>
      <c r="C7" s="30" t="s">
        <v>42</v>
      </c>
      <c r="D7" s="30" t="s">
        <v>58</v>
      </c>
      <c r="E7" s="30" t="s">
        <v>15</v>
      </c>
      <c r="F7" s="30" t="s">
        <v>59</v>
      </c>
      <c r="G7" s="30" t="s">
        <v>98</v>
      </c>
      <c r="H7" s="30" t="s">
        <v>18</v>
      </c>
      <c r="I7" s="30" t="s">
        <v>97</v>
      </c>
      <c r="J7" s="30" t="s">
        <v>17</v>
      </c>
      <c r="K7" s="30" t="s">
        <v>212</v>
      </c>
      <c r="L7" s="30" t="s">
        <v>227</v>
      </c>
      <c r="M7" s="30" t="s">
        <v>213</v>
      </c>
      <c r="N7" s="30" t="s">
        <v>54</v>
      </c>
      <c r="O7" s="30" t="s">
        <v>177</v>
      </c>
      <c r="P7" s="31" t="s">
        <v>179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236</v>
      </c>
      <c r="M8" s="32" t="s">
        <v>230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5"/>
    </row>
    <row r="11" spans="2:18" ht="20.25" customHeight="1">
      <c r="B11" s="95" t="s">
        <v>240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</row>
    <row r="12" spans="2:18">
      <c r="B12" s="95" t="s">
        <v>108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</row>
    <row r="13" spans="2:18">
      <c r="B13" s="95" t="s">
        <v>225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</row>
    <row r="14" spans="2:18">
      <c r="B14" s="95" t="s">
        <v>235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</row>
    <row r="15" spans="2:18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</row>
    <row r="16" spans="2:1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</row>
    <row r="17" spans="2:16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2:16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</row>
    <row r="19" spans="2:16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</row>
    <row r="20" spans="2:16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2:16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2:16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2:16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2:16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 spans="2:16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  <row r="26" spans="2:16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2:16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</row>
    <row r="28" spans="2:16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</row>
    <row r="29" spans="2:16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 spans="2:16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</row>
    <row r="31" spans="2:16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</row>
    <row r="32" spans="2:16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</row>
    <row r="33" spans="2:16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</row>
    <row r="34" spans="2:16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</row>
    <row r="35" spans="2:16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</row>
    <row r="36" spans="2:16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</row>
    <row r="37" spans="2:16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</row>
    <row r="38" spans="2:16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</row>
    <row r="39" spans="2:16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</row>
    <row r="40" spans="2:16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</row>
    <row r="41" spans="2:16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</row>
    <row r="42" spans="2:16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</row>
    <row r="43" spans="2:16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 spans="2:16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 spans="2:16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2:16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  <row r="47" spans="2:16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</row>
    <row r="48" spans="2:16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</row>
    <row r="49" spans="2:16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</row>
    <row r="50" spans="2:16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</row>
    <row r="51" spans="2:16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</row>
    <row r="52" spans="2:16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</row>
    <row r="53" spans="2:16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</row>
    <row r="54" spans="2:16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</row>
    <row r="55" spans="2:16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</row>
    <row r="56" spans="2:16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</row>
    <row r="57" spans="2:16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</row>
    <row r="58" spans="2:16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2:16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2:16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2:16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</row>
    <row r="62" spans="2:16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</row>
    <row r="63" spans="2:16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</row>
    <row r="64" spans="2:16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</row>
    <row r="65" spans="2:16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</row>
    <row r="66" spans="2:16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</row>
    <row r="67" spans="2:16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68" spans="2:16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</row>
    <row r="69" spans="2:16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0" spans="2:16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</row>
    <row r="71" spans="2:16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</row>
    <row r="72" spans="2:16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</row>
    <row r="73" spans="2:16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</row>
    <row r="74" spans="2:16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</row>
    <row r="75" spans="2:16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</row>
    <row r="76" spans="2:16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</row>
    <row r="77" spans="2:16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</row>
    <row r="78" spans="2:16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</row>
    <row r="79" spans="2:16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</row>
    <row r="80" spans="2:16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</row>
    <row r="81" spans="2:16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</row>
    <row r="82" spans="2:16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</row>
    <row r="83" spans="2:16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</row>
    <row r="84" spans="2:16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</row>
    <row r="85" spans="2:16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</row>
    <row r="86" spans="2:16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</row>
    <row r="87" spans="2:16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</row>
    <row r="88" spans="2:16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</row>
    <row r="89" spans="2:16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</row>
    <row r="90" spans="2:16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</row>
    <row r="91" spans="2:16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</row>
    <row r="92" spans="2:16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</row>
    <row r="93" spans="2:16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</row>
    <row r="94" spans="2:16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</row>
    <row r="95" spans="2:16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</row>
    <row r="96" spans="2:16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</row>
    <row r="97" spans="2:16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</row>
    <row r="98" spans="2:16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</row>
    <row r="99" spans="2:16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</row>
    <row r="100" spans="2:16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</row>
    <row r="101" spans="2:16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</row>
    <row r="102" spans="2:16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</row>
    <row r="103" spans="2:16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</row>
    <row r="104" spans="2:16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</row>
    <row r="105" spans="2:16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</row>
    <row r="106" spans="2:16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</row>
    <row r="107" spans="2:16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</row>
    <row r="108" spans="2:16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</row>
    <row r="109" spans="2:16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174</v>
      </c>
      <c r="C1" s="76" t="s" vm="1">
        <v>241</v>
      </c>
    </row>
    <row r="2" spans="2:18">
      <c r="B2" s="56" t="s">
        <v>173</v>
      </c>
      <c r="C2" s="76" t="s">
        <v>242</v>
      </c>
    </row>
    <row r="3" spans="2:18">
      <c r="B3" s="56" t="s">
        <v>175</v>
      </c>
      <c r="C3" s="76" t="s">
        <v>243</v>
      </c>
    </row>
    <row r="4" spans="2:18">
      <c r="B4" s="56" t="s">
        <v>176</v>
      </c>
      <c r="C4" s="76">
        <v>2144</v>
      </c>
    </row>
    <row r="6" spans="2:18" ht="26.25" customHeight="1">
      <c r="B6" s="187" t="s">
        <v>217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9"/>
    </row>
    <row r="7" spans="2:18" s="3" customFormat="1" ht="78.75">
      <c r="B7" s="22" t="s">
        <v>112</v>
      </c>
      <c r="C7" s="30" t="s">
        <v>42</v>
      </c>
      <c r="D7" s="30" t="s">
        <v>58</v>
      </c>
      <c r="E7" s="30" t="s">
        <v>15</v>
      </c>
      <c r="F7" s="30" t="s">
        <v>59</v>
      </c>
      <c r="G7" s="30" t="s">
        <v>98</v>
      </c>
      <c r="H7" s="30" t="s">
        <v>18</v>
      </c>
      <c r="I7" s="30" t="s">
        <v>97</v>
      </c>
      <c r="J7" s="30" t="s">
        <v>17</v>
      </c>
      <c r="K7" s="30" t="s">
        <v>212</v>
      </c>
      <c r="L7" s="30" t="s">
        <v>227</v>
      </c>
      <c r="M7" s="30" t="s">
        <v>213</v>
      </c>
      <c r="N7" s="30" t="s">
        <v>54</v>
      </c>
      <c r="O7" s="30" t="s">
        <v>177</v>
      </c>
      <c r="P7" s="31" t="s">
        <v>179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236</v>
      </c>
      <c r="M8" s="32" t="s">
        <v>230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5"/>
    </row>
    <row r="11" spans="2:18" ht="20.25" customHeight="1">
      <c r="B11" s="95" t="s">
        <v>240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</row>
    <row r="12" spans="2:18">
      <c r="B12" s="95" t="s">
        <v>108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</row>
    <row r="13" spans="2:18">
      <c r="B13" s="95" t="s">
        <v>225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</row>
    <row r="14" spans="2:18">
      <c r="B14" s="95" t="s">
        <v>235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</row>
    <row r="15" spans="2:18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</row>
    <row r="16" spans="2:1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</row>
    <row r="17" spans="2:23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2:23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</row>
    <row r="19" spans="2:23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</row>
    <row r="20" spans="2:23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2:23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2:23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2:23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2:23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 spans="2:23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  <row r="26" spans="2:23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2:23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</row>
    <row r="28" spans="2:23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</row>
    <row r="29" spans="2:23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 spans="2:23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</row>
    <row r="31" spans="2:23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2"/>
      <c r="R31" s="2"/>
      <c r="S31" s="2"/>
      <c r="T31" s="2"/>
      <c r="U31" s="2"/>
      <c r="V31" s="2"/>
      <c r="W31" s="2"/>
    </row>
    <row r="32" spans="2:23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2"/>
      <c r="R32" s="2"/>
      <c r="S32" s="2"/>
      <c r="T32" s="2"/>
      <c r="U32" s="2"/>
      <c r="V32" s="2"/>
      <c r="W32" s="2"/>
    </row>
    <row r="33" spans="2:23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2"/>
      <c r="R33" s="2"/>
      <c r="S33" s="2"/>
      <c r="T33" s="2"/>
      <c r="U33" s="2"/>
      <c r="V33" s="2"/>
      <c r="W33" s="2"/>
    </row>
    <row r="34" spans="2:23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2"/>
      <c r="R34" s="2"/>
      <c r="S34" s="2"/>
      <c r="T34" s="2"/>
      <c r="U34" s="2"/>
      <c r="V34" s="2"/>
      <c r="W34" s="2"/>
    </row>
    <row r="35" spans="2:23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2"/>
      <c r="R35" s="2"/>
      <c r="S35" s="2"/>
      <c r="T35" s="2"/>
      <c r="U35" s="2"/>
      <c r="V35" s="2"/>
      <c r="W35" s="2"/>
    </row>
    <row r="36" spans="2:23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2"/>
      <c r="R36" s="2"/>
      <c r="S36" s="2"/>
      <c r="T36" s="2"/>
      <c r="U36" s="2"/>
      <c r="V36" s="2"/>
      <c r="W36" s="2"/>
    </row>
    <row r="37" spans="2:23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2"/>
      <c r="R37" s="2"/>
      <c r="S37" s="2"/>
      <c r="T37" s="2"/>
      <c r="U37" s="2"/>
      <c r="V37" s="2"/>
      <c r="W37" s="2"/>
    </row>
    <row r="38" spans="2:23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2"/>
      <c r="R38" s="2"/>
      <c r="S38" s="2"/>
      <c r="T38" s="2"/>
      <c r="U38" s="2"/>
      <c r="V38" s="2"/>
      <c r="W38" s="2"/>
    </row>
    <row r="39" spans="2:23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2"/>
      <c r="R39" s="2"/>
      <c r="S39" s="2"/>
      <c r="T39" s="2"/>
      <c r="U39" s="2"/>
      <c r="V39" s="2"/>
      <c r="W39" s="2"/>
    </row>
    <row r="40" spans="2:23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2"/>
      <c r="R40" s="2"/>
      <c r="S40" s="2"/>
      <c r="T40" s="2"/>
      <c r="U40" s="2"/>
      <c r="V40" s="2"/>
      <c r="W40" s="2"/>
    </row>
    <row r="41" spans="2:23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2"/>
      <c r="R41" s="2"/>
      <c r="S41" s="2"/>
      <c r="T41" s="2"/>
      <c r="U41" s="2"/>
      <c r="V41" s="2"/>
      <c r="W41" s="2"/>
    </row>
    <row r="42" spans="2:23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2"/>
      <c r="R42" s="2"/>
      <c r="S42" s="2"/>
      <c r="T42" s="2"/>
      <c r="U42" s="2"/>
      <c r="V42" s="2"/>
      <c r="W42" s="2"/>
    </row>
    <row r="43" spans="2:23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 spans="2:23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 spans="2:23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2:23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  <row r="47" spans="2:23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</row>
    <row r="48" spans="2:23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</row>
    <row r="49" spans="2:16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</row>
    <row r="50" spans="2:16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</row>
    <row r="51" spans="2:16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</row>
    <row r="52" spans="2:16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</row>
    <row r="53" spans="2:16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</row>
    <row r="54" spans="2:16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</row>
    <row r="55" spans="2:16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</row>
    <row r="56" spans="2:16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</row>
    <row r="57" spans="2:16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</row>
    <row r="58" spans="2:16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2:16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2:16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2:16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</row>
    <row r="62" spans="2:16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</row>
    <row r="63" spans="2:16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</row>
    <row r="64" spans="2:16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</row>
    <row r="65" spans="2:16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</row>
    <row r="66" spans="2:16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</row>
    <row r="67" spans="2:16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68" spans="2:16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</row>
    <row r="69" spans="2:16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0" spans="2:16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</row>
    <row r="71" spans="2:16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</row>
    <row r="72" spans="2:16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</row>
    <row r="73" spans="2:16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</row>
    <row r="74" spans="2:16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</row>
    <row r="75" spans="2:16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</row>
    <row r="76" spans="2:16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</row>
    <row r="77" spans="2:16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</row>
    <row r="78" spans="2:16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</row>
    <row r="79" spans="2:16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</row>
    <row r="80" spans="2:16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</row>
    <row r="81" spans="2:16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</row>
    <row r="82" spans="2:16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</row>
    <row r="83" spans="2:16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</row>
    <row r="84" spans="2:16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</row>
    <row r="85" spans="2:16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</row>
    <row r="86" spans="2:16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</row>
    <row r="87" spans="2:16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</row>
    <row r="88" spans="2:16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</row>
    <row r="89" spans="2:16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</row>
    <row r="90" spans="2:16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</row>
    <row r="91" spans="2:16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</row>
    <row r="92" spans="2:16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</row>
    <row r="93" spans="2:16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</row>
    <row r="94" spans="2:16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</row>
    <row r="95" spans="2:16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</row>
    <row r="96" spans="2:16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</row>
    <row r="97" spans="2:16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</row>
    <row r="98" spans="2:16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</row>
    <row r="99" spans="2:16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</row>
    <row r="100" spans="2:16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</row>
    <row r="101" spans="2:16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</row>
    <row r="102" spans="2:16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</row>
    <row r="103" spans="2:16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</row>
    <row r="104" spans="2:16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</row>
    <row r="105" spans="2:16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</row>
    <row r="106" spans="2:16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</row>
    <row r="107" spans="2:16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</row>
    <row r="108" spans="2:16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</row>
    <row r="109" spans="2:16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174</v>
      </c>
      <c r="C1" s="76" t="s" vm="1">
        <v>241</v>
      </c>
    </row>
    <row r="2" spans="2:52">
      <c r="B2" s="56" t="s">
        <v>173</v>
      </c>
      <c r="C2" s="76" t="s">
        <v>242</v>
      </c>
    </row>
    <row r="3" spans="2:52">
      <c r="B3" s="56" t="s">
        <v>175</v>
      </c>
      <c r="C3" s="76" t="s">
        <v>243</v>
      </c>
    </row>
    <row r="4" spans="2:52">
      <c r="B4" s="56" t="s">
        <v>176</v>
      </c>
      <c r="C4" s="76">
        <v>2144</v>
      </c>
    </row>
    <row r="6" spans="2:52" ht="21.75" customHeight="1">
      <c r="B6" s="178" t="s">
        <v>204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80"/>
    </row>
    <row r="7" spans="2:52" ht="27.75" customHeight="1">
      <c r="B7" s="181" t="s">
        <v>82</v>
      </c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3"/>
      <c r="AT7" s="3"/>
      <c r="AU7" s="3"/>
    </row>
    <row r="8" spans="2:52" s="3" customFormat="1" ht="55.5" customHeight="1">
      <c r="B8" s="22" t="s">
        <v>111</v>
      </c>
      <c r="C8" s="30" t="s">
        <v>42</v>
      </c>
      <c r="D8" s="30" t="s">
        <v>115</v>
      </c>
      <c r="E8" s="30" t="s">
        <v>15</v>
      </c>
      <c r="F8" s="30" t="s">
        <v>59</v>
      </c>
      <c r="G8" s="30" t="s">
        <v>98</v>
      </c>
      <c r="H8" s="30" t="s">
        <v>18</v>
      </c>
      <c r="I8" s="30" t="s">
        <v>97</v>
      </c>
      <c r="J8" s="30" t="s">
        <v>17</v>
      </c>
      <c r="K8" s="30" t="s">
        <v>19</v>
      </c>
      <c r="L8" s="30" t="s">
        <v>227</v>
      </c>
      <c r="M8" s="30" t="s">
        <v>226</v>
      </c>
      <c r="N8" s="30" t="s">
        <v>57</v>
      </c>
      <c r="O8" s="30" t="s">
        <v>229</v>
      </c>
      <c r="P8" s="30" t="s">
        <v>177</v>
      </c>
      <c r="Q8" s="71" t="s">
        <v>179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236</v>
      </c>
      <c r="M9" s="32"/>
      <c r="N9" s="32" t="s">
        <v>237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109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30" customFormat="1" ht="18" customHeight="1">
      <c r="B11" s="77" t="s">
        <v>25</v>
      </c>
      <c r="C11" s="78"/>
      <c r="D11" s="78"/>
      <c r="E11" s="78"/>
      <c r="F11" s="78"/>
      <c r="G11" s="78"/>
      <c r="H11" s="84">
        <v>5.0568247782938123</v>
      </c>
      <c r="I11" s="78"/>
      <c r="J11" s="78"/>
      <c r="K11" s="85">
        <v>6.4808395591760158E-3</v>
      </c>
      <c r="L11" s="84"/>
      <c r="M11" s="86"/>
      <c r="N11" s="84">
        <v>59442.63326000001</v>
      </c>
      <c r="O11" s="78"/>
      <c r="P11" s="85">
        <v>1</v>
      </c>
      <c r="Q11" s="85">
        <f>N11/'סכום נכסי הקרן'!$C$42</f>
        <v>0.29621110063071399</v>
      </c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T11" s="132"/>
      <c r="AU11" s="132"/>
      <c r="AV11" s="134"/>
      <c r="AZ11" s="132"/>
    </row>
    <row r="12" spans="2:52" s="132" customFormat="1" ht="22.5" customHeight="1">
      <c r="B12" s="122" t="s">
        <v>224</v>
      </c>
      <c r="C12" s="80"/>
      <c r="D12" s="80"/>
      <c r="E12" s="80"/>
      <c r="F12" s="80"/>
      <c r="G12" s="80"/>
      <c r="H12" s="87">
        <v>5.0568247782938123</v>
      </c>
      <c r="I12" s="80"/>
      <c r="J12" s="80"/>
      <c r="K12" s="88">
        <v>6.4808395591760158E-3</v>
      </c>
      <c r="L12" s="87"/>
      <c r="M12" s="89"/>
      <c r="N12" s="87">
        <v>59442.63326000001</v>
      </c>
      <c r="O12" s="80"/>
      <c r="P12" s="88">
        <v>1</v>
      </c>
      <c r="Q12" s="88">
        <f>N12/'סכום נכסי הקרן'!$C$42</f>
        <v>0.29621110063071399</v>
      </c>
      <c r="AV12" s="130"/>
    </row>
    <row r="13" spans="2:52" s="132" customFormat="1">
      <c r="B13" s="122" t="s">
        <v>24</v>
      </c>
      <c r="C13" s="80"/>
      <c r="D13" s="80"/>
      <c r="E13" s="80"/>
      <c r="F13" s="80"/>
      <c r="G13" s="80"/>
      <c r="H13" s="87">
        <v>5.0604702202698091</v>
      </c>
      <c r="I13" s="80"/>
      <c r="J13" s="80"/>
      <c r="K13" s="88">
        <v>4.4572343851052134E-3</v>
      </c>
      <c r="L13" s="87"/>
      <c r="M13" s="89"/>
      <c r="N13" s="87">
        <v>29818.902970000006</v>
      </c>
      <c r="O13" s="80"/>
      <c r="P13" s="88">
        <v>0.5016416893843374</v>
      </c>
      <c r="Q13" s="88">
        <f>N13/'סכום נכסי הקרן'!$C$42</f>
        <v>0.14859183693478534</v>
      </c>
    </row>
    <row r="14" spans="2:52" s="131" customFormat="1">
      <c r="B14" s="122" t="s">
        <v>23</v>
      </c>
      <c r="C14" s="80"/>
      <c r="D14" s="80"/>
      <c r="E14" s="80"/>
      <c r="F14" s="80"/>
      <c r="G14" s="80"/>
      <c r="H14" s="87">
        <v>5.0604702202698091</v>
      </c>
      <c r="I14" s="80"/>
      <c r="J14" s="80"/>
      <c r="K14" s="88">
        <v>4.4572343851052134E-3</v>
      </c>
      <c r="L14" s="87"/>
      <c r="M14" s="89"/>
      <c r="N14" s="87">
        <v>29818.902970000006</v>
      </c>
      <c r="O14" s="80"/>
      <c r="P14" s="88">
        <v>0.5016416893843374</v>
      </c>
      <c r="Q14" s="88">
        <f>N14/'סכום נכסי הקרן'!$C$42</f>
        <v>0.14859183693478534</v>
      </c>
    </row>
    <row r="15" spans="2:52" s="131" customFormat="1">
      <c r="B15" s="97" t="s">
        <v>244</v>
      </c>
      <c r="C15" s="82" t="s">
        <v>245</v>
      </c>
      <c r="D15" s="93" t="s">
        <v>116</v>
      </c>
      <c r="E15" s="82" t="s">
        <v>246</v>
      </c>
      <c r="F15" s="82"/>
      <c r="G15" s="82"/>
      <c r="H15" s="90">
        <v>3.62</v>
      </c>
      <c r="I15" s="93" t="s">
        <v>159</v>
      </c>
      <c r="J15" s="94">
        <v>0.04</v>
      </c>
      <c r="K15" s="91">
        <v>-5.9999999999999995E-4</v>
      </c>
      <c r="L15" s="90">
        <v>1178781</v>
      </c>
      <c r="M15" s="92">
        <v>150.27000000000001</v>
      </c>
      <c r="N15" s="90">
        <v>1771.35419</v>
      </c>
      <c r="O15" s="91">
        <v>7.5816544416842832E-5</v>
      </c>
      <c r="P15" s="91">
        <v>2.97993896443342E-2</v>
      </c>
      <c r="Q15" s="91">
        <f>N15/'סכום נכסי הקרן'!$C$42</f>
        <v>8.8269100046717338E-3</v>
      </c>
    </row>
    <row r="16" spans="2:52" s="131" customFormat="1" ht="20.25">
      <c r="B16" s="97" t="s">
        <v>247</v>
      </c>
      <c r="C16" s="82" t="s">
        <v>248</v>
      </c>
      <c r="D16" s="93" t="s">
        <v>116</v>
      </c>
      <c r="E16" s="82" t="s">
        <v>246</v>
      </c>
      <c r="F16" s="82"/>
      <c r="G16" s="82"/>
      <c r="H16" s="90">
        <v>6.169999999999999</v>
      </c>
      <c r="I16" s="93" t="s">
        <v>159</v>
      </c>
      <c r="J16" s="94">
        <v>0.04</v>
      </c>
      <c r="K16" s="91">
        <v>1.8E-3</v>
      </c>
      <c r="L16" s="90">
        <v>409037</v>
      </c>
      <c r="M16" s="92">
        <v>154.94</v>
      </c>
      <c r="N16" s="90">
        <v>633.76193000000001</v>
      </c>
      <c r="O16" s="91">
        <v>3.8689521876709065E-5</v>
      </c>
      <c r="P16" s="91">
        <v>1.0661740492349109E-2</v>
      </c>
      <c r="Q16" s="91">
        <f>N16/'סכום נכסי הקרן'!$C$42</f>
        <v>3.1581258858777799E-3</v>
      </c>
      <c r="AT16" s="130"/>
    </row>
    <row r="17" spans="2:47" s="131" customFormat="1" ht="20.25">
      <c r="B17" s="97" t="s">
        <v>249</v>
      </c>
      <c r="C17" s="82" t="s">
        <v>250</v>
      </c>
      <c r="D17" s="93" t="s">
        <v>116</v>
      </c>
      <c r="E17" s="82" t="s">
        <v>246</v>
      </c>
      <c r="F17" s="82"/>
      <c r="G17" s="82"/>
      <c r="H17" s="90">
        <v>14.459999999999999</v>
      </c>
      <c r="I17" s="93" t="s">
        <v>159</v>
      </c>
      <c r="J17" s="94">
        <v>0.04</v>
      </c>
      <c r="K17" s="91">
        <v>9.5999999999999992E-3</v>
      </c>
      <c r="L17" s="90">
        <v>2800810</v>
      </c>
      <c r="M17" s="92">
        <v>180.38</v>
      </c>
      <c r="N17" s="90">
        <v>5052.1009800000002</v>
      </c>
      <c r="O17" s="91">
        <v>1.7265926184976911E-4</v>
      </c>
      <c r="P17" s="91">
        <v>8.4991204173312546E-2</v>
      </c>
      <c r="Q17" s="91">
        <f>N17/'סכום נכסי הקרן'!$C$42</f>
        <v>2.5175338132106644E-2</v>
      </c>
      <c r="AU17" s="130"/>
    </row>
    <row r="18" spans="2:47" s="131" customFormat="1">
      <c r="B18" s="97" t="s">
        <v>251</v>
      </c>
      <c r="C18" s="82" t="s">
        <v>252</v>
      </c>
      <c r="D18" s="93" t="s">
        <v>116</v>
      </c>
      <c r="E18" s="82" t="s">
        <v>246</v>
      </c>
      <c r="F18" s="82"/>
      <c r="G18" s="82"/>
      <c r="H18" s="90">
        <v>18.7</v>
      </c>
      <c r="I18" s="93" t="s">
        <v>159</v>
      </c>
      <c r="J18" s="94">
        <v>2.75E-2</v>
      </c>
      <c r="K18" s="91">
        <v>1.2199999999999999E-2</v>
      </c>
      <c r="L18" s="90">
        <v>847673</v>
      </c>
      <c r="M18" s="92">
        <v>139.9</v>
      </c>
      <c r="N18" s="90">
        <v>1185.8945200000001</v>
      </c>
      <c r="O18" s="91">
        <v>4.7958686662969937E-5</v>
      </c>
      <c r="P18" s="91">
        <v>1.9950235293462501E-2</v>
      </c>
      <c r="Q18" s="91">
        <f>N18/'סכום נכסי הקרן'!$C$42</f>
        <v>5.9094811541182428E-3</v>
      </c>
      <c r="AT18" s="134"/>
    </row>
    <row r="19" spans="2:47" s="131" customFormat="1">
      <c r="B19" s="97" t="s">
        <v>253</v>
      </c>
      <c r="C19" s="82" t="s">
        <v>254</v>
      </c>
      <c r="D19" s="93" t="s">
        <v>116</v>
      </c>
      <c r="E19" s="82" t="s">
        <v>246</v>
      </c>
      <c r="F19" s="82"/>
      <c r="G19" s="82"/>
      <c r="H19" s="90">
        <v>5.7600000000000007</v>
      </c>
      <c r="I19" s="93" t="s">
        <v>159</v>
      </c>
      <c r="J19" s="94">
        <v>1.7500000000000002E-2</v>
      </c>
      <c r="K19" s="91">
        <v>5.0000000000000001E-4</v>
      </c>
      <c r="L19" s="90">
        <v>106950</v>
      </c>
      <c r="M19" s="92">
        <v>111.02</v>
      </c>
      <c r="N19" s="90">
        <v>118.73589</v>
      </c>
      <c r="O19" s="91">
        <v>7.7147358307100582E-6</v>
      </c>
      <c r="P19" s="91">
        <v>1.9974870473966613E-3</v>
      </c>
      <c r="Q19" s="91">
        <f>N19/'סכום נכסי הקרן'!$C$42</f>
        <v>5.9167783680496027E-4</v>
      </c>
      <c r="AU19" s="134"/>
    </row>
    <row r="20" spans="2:47" s="131" customFormat="1">
      <c r="B20" s="97" t="s">
        <v>255</v>
      </c>
      <c r="C20" s="82" t="s">
        <v>256</v>
      </c>
      <c r="D20" s="93" t="s">
        <v>116</v>
      </c>
      <c r="E20" s="82" t="s">
        <v>246</v>
      </c>
      <c r="F20" s="82"/>
      <c r="G20" s="82"/>
      <c r="H20" s="90">
        <v>2</v>
      </c>
      <c r="I20" s="93" t="s">
        <v>159</v>
      </c>
      <c r="J20" s="94">
        <v>0.03</v>
      </c>
      <c r="K20" s="91">
        <v>9.9999999999999991E-5</v>
      </c>
      <c r="L20" s="90">
        <v>8049133</v>
      </c>
      <c r="M20" s="92">
        <v>118.91</v>
      </c>
      <c r="N20" s="90">
        <v>9571.2234600000011</v>
      </c>
      <c r="O20" s="91">
        <v>5.2504872879186189E-4</v>
      </c>
      <c r="P20" s="91">
        <v>0.16101614169977638</v>
      </c>
      <c r="Q20" s="91">
        <f>N20/'סכום נכסי הקרן'!$C$42</f>
        <v>4.7694768552201762E-2</v>
      </c>
    </row>
    <row r="21" spans="2:47" s="131" customFormat="1">
      <c r="B21" s="97" t="s">
        <v>257</v>
      </c>
      <c r="C21" s="82" t="s">
        <v>258</v>
      </c>
      <c r="D21" s="93" t="s">
        <v>116</v>
      </c>
      <c r="E21" s="82" t="s">
        <v>246</v>
      </c>
      <c r="F21" s="82"/>
      <c r="G21" s="82"/>
      <c r="H21" s="90">
        <v>3.08</v>
      </c>
      <c r="I21" s="93" t="s">
        <v>159</v>
      </c>
      <c r="J21" s="94">
        <v>1E-3</v>
      </c>
      <c r="K21" s="91">
        <v>-1.1999999999999999E-3</v>
      </c>
      <c r="L21" s="90">
        <v>5005494</v>
      </c>
      <c r="M21" s="92">
        <v>100.68</v>
      </c>
      <c r="N21" s="90">
        <v>5039.5313299999998</v>
      </c>
      <c r="O21" s="91">
        <v>3.9179685744964403E-4</v>
      </c>
      <c r="P21" s="91">
        <v>8.477974567440956E-2</v>
      </c>
      <c r="Q21" s="91">
        <f>N21/'סכום נכסי הקרן'!$C$42</f>
        <v>2.5112701777408871E-2</v>
      </c>
    </row>
    <row r="22" spans="2:47" s="131" customFormat="1">
      <c r="B22" s="97" t="s">
        <v>259</v>
      </c>
      <c r="C22" s="82" t="s">
        <v>260</v>
      </c>
      <c r="D22" s="93" t="s">
        <v>116</v>
      </c>
      <c r="E22" s="82" t="s">
        <v>246</v>
      </c>
      <c r="F22" s="82"/>
      <c r="G22" s="82"/>
      <c r="H22" s="90">
        <v>7.83</v>
      </c>
      <c r="I22" s="93" t="s">
        <v>159</v>
      </c>
      <c r="J22" s="94">
        <v>7.4999999999999997E-3</v>
      </c>
      <c r="K22" s="91">
        <v>2.7999999999999995E-3</v>
      </c>
      <c r="L22" s="90">
        <v>1643</v>
      </c>
      <c r="M22" s="92">
        <v>103.95</v>
      </c>
      <c r="N22" s="90">
        <v>1.7078900000000001</v>
      </c>
      <c r="O22" s="91">
        <v>1.2376893973635331E-7</v>
      </c>
      <c r="P22" s="91">
        <v>2.8731735226630164E-5</v>
      </c>
      <c r="Q22" s="91">
        <f>N22/'סכום נכסי הקרן'!$C$42</f>
        <v>8.5106589145103784E-6</v>
      </c>
    </row>
    <row r="23" spans="2:47" s="131" customFormat="1">
      <c r="B23" s="97" t="s">
        <v>261</v>
      </c>
      <c r="C23" s="82" t="s">
        <v>262</v>
      </c>
      <c r="D23" s="93" t="s">
        <v>116</v>
      </c>
      <c r="E23" s="82" t="s">
        <v>246</v>
      </c>
      <c r="F23" s="82"/>
      <c r="G23" s="82"/>
      <c r="H23" s="90">
        <v>0.57999999999999996</v>
      </c>
      <c r="I23" s="93" t="s">
        <v>159</v>
      </c>
      <c r="J23" s="94">
        <v>3.5000000000000003E-2</v>
      </c>
      <c r="K23" s="91">
        <v>1.54E-2</v>
      </c>
      <c r="L23" s="90">
        <v>4146685</v>
      </c>
      <c r="M23" s="92">
        <v>119.38</v>
      </c>
      <c r="N23" s="90">
        <v>4950.3126900000007</v>
      </c>
      <c r="O23" s="91">
        <v>2.1075832458241194E-4</v>
      </c>
      <c r="P23" s="91">
        <v>8.3278825625834996E-2</v>
      </c>
      <c r="Q23" s="91">
        <f>N23/'סכום נכסי הקרן'!$C$42</f>
        <v>2.4668112597861894E-2</v>
      </c>
    </row>
    <row r="24" spans="2:47" s="131" customFormat="1">
      <c r="B24" s="97" t="s">
        <v>263</v>
      </c>
      <c r="C24" s="82" t="s">
        <v>264</v>
      </c>
      <c r="D24" s="93" t="s">
        <v>116</v>
      </c>
      <c r="E24" s="82" t="s">
        <v>246</v>
      </c>
      <c r="F24" s="82"/>
      <c r="G24" s="82"/>
      <c r="H24" s="90">
        <v>4.76</v>
      </c>
      <c r="I24" s="93" t="s">
        <v>159</v>
      </c>
      <c r="J24" s="94">
        <v>2.75E-2</v>
      </c>
      <c r="K24" s="91">
        <v>-8.9999999999999987E-4</v>
      </c>
      <c r="L24" s="90">
        <v>1274222</v>
      </c>
      <c r="M24" s="92">
        <v>117.27</v>
      </c>
      <c r="N24" s="90">
        <v>1494.28009</v>
      </c>
      <c r="O24" s="91">
        <v>7.8573496954790004E-5</v>
      </c>
      <c r="P24" s="91">
        <v>2.5138187998234716E-2</v>
      </c>
      <c r="Q24" s="91">
        <f>N24/'סכום נכסי הקרן'!$C$42</f>
        <v>7.4462103348189104E-3</v>
      </c>
    </row>
    <row r="25" spans="2:47" s="131" customFormat="1">
      <c r="B25" s="97"/>
      <c r="C25" s="82"/>
      <c r="D25" s="82"/>
      <c r="E25" s="82"/>
      <c r="F25" s="82"/>
      <c r="G25" s="82"/>
      <c r="H25" s="82"/>
      <c r="I25" s="82"/>
      <c r="J25" s="82"/>
      <c r="K25" s="91"/>
      <c r="L25" s="90"/>
      <c r="M25" s="92"/>
      <c r="N25" s="82"/>
      <c r="O25" s="82"/>
      <c r="P25" s="91"/>
      <c r="Q25" s="82"/>
    </row>
    <row r="26" spans="2:47" s="132" customFormat="1">
      <c r="B26" s="116" t="s">
        <v>43</v>
      </c>
      <c r="C26" s="117"/>
      <c r="D26" s="117"/>
      <c r="E26" s="117"/>
      <c r="F26" s="117"/>
      <c r="G26" s="117"/>
      <c r="H26" s="118">
        <v>5.0531553187253913</v>
      </c>
      <c r="I26" s="117"/>
      <c r="J26" s="117"/>
      <c r="K26" s="119">
        <v>8.5177770327654473E-3</v>
      </c>
      <c r="L26" s="118"/>
      <c r="M26" s="121"/>
      <c r="N26" s="118">
        <v>29623.73029</v>
      </c>
      <c r="O26" s="117"/>
      <c r="P26" s="119">
        <v>0.49835831061566255</v>
      </c>
      <c r="Q26" s="119">
        <f>N26/'סכום נכסי הקרן'!$C$42</f>
        <v>0.14761926369592865</v>
      </c>
    </row>
    <row r="27" spans="2:47" s="131" customFormat="1">
      <c r="B27" s="122" t="s">
        <v>997</v>
      </c>
      <c r="C27" s="80"/>
      <c r="D27" s="80"/>
      <c r="E27" s="80"/>
      <c r="F27" s="80"/>
      <c r="G27" s="80"/>
      <c r="H27" s="87">
        <v>5.0531553187253913</v>
      </c>
      <c r="I27" s="80"/>
      <c r="J27" s="80"/>
      <c r="K27" s="88">
        <v>8.5177770327654473E-3</v>
      </c>
      <c r="L27" s="87"/>
      <c r="M27" s="89"/>
      <c r="N27" s="87">
        <v>29623.73029</v>
      </c>
      <c r="O27" s="80"/>
      <c r="P27" s="88">
        <v>0.49835831061566255</v>
      </c>
      <c r="Q27" s="88">
        <f>N27/'סכום נכסי הקרן'!$C$42</f>
        <v>0.14761926369592865</v>
      </c>
    </row>
    <row r="28" spans="2:47" s="131" customFormat="1">
      <c r="B28" s="97" t="s">
        <v>265</v>
      </c>
      <c r="C28" s="82" t="s">
        <v>266</v>
      </c>
      <c r="D28" s="93" t="s">
        <v>116</v>
      </c>
      <c r="E28" s="82" t="s">
        <v>246</v>
      </c>
      <c r="F28" s="82"/>
      <c r="G28" s="82"/>
      <c r="H28" s="90">
        <v>1.3600000000000003</v>
      </c>
      <c r="I28" s="93" t="s">
        <v>159</v>
      </c>
      <c r="J28" s="94">
        <v>0.06</v>
      </c>
      <c r="K28" s="91">
        <v>9.0000000000000008E-4</v>
      </c>
      <c r="L28" s="90">
        <v>600490</v>
      </c>
      <c r="M28" s="92">
        <v>111.86</v>
      </c>
      <c r="N28" s="90">
        <v>671.70811000000003</v>
      </c>
      <c r="O28" s="91">
        <v>3.2763000295813793E-5</v>
      </c>
      <c r="P28" s="91">
        <v>1.1300106895701812E-2</v>
      </c>
      <c r="Q28" s="91">
        <f>N28/'סכום נכסי הקרן'!$C$42</f>
        <v>3.347217100820555E-3</v>
      </c>
    </row>
    <row r="29" spans="2:47" s="131" customFormat="1">
      <c r="B29" s="97" t="s">
        <v>267</v>
      </c>
      <c r="C29" s="82" t="s">
        <v>268</v>
      </c>
      <c r="D29" s="93" t="s">
        <v>116</v>
      </c>
      <c r="E29" s="82" t="s">
        <v>246</v>
      </c>
      <c r="F29" s="82"/>
      <c r="G29" s="82"/>
      <c r="H29" s="90">
        <v>5.85</v>
      </c>
      <c r="I29" s="93" t="s">
        <v>159</v>
      </c>
      <c r="J29" s="94">
        <v>3.7499999999999999E-2</v>
      </c>
      <c r="K29" s="91">
        <v>1.15E-2</v>
      </c>
      <c r="L29" s="90">
        <v>9519</v>
      </c>
      <c r="M29" s="92">
        <v>118.05</v>
      </c>
      <c r="N29" s="90">
        <v>11.23718</v>
      </c>
      <c r="O29" s="91">
        <v>6.1848709181898616E-7</v>
      </c>
      <c r="P29" s="91">
        <v>1.8904243274097508E-4</v>
      </c>
      <c r="Q29" s="91">
        <f>N29/'סכום נכסי הקרן'!$C$42</f>
        <v>5.5996467068111954E-5</v>
      </c>
    </row>
    <row r="30" spans="2:47" s="131" customFormat="1">
      <c r="B30" s="97" t="s">
        <v>269</v>
      </c>
      <c r="C30" s="82" t="s">
        <v>270</v>
      </c>
      <c r="D30" s="93" t="s">
        <v>116</v>
      </c>
      <c r="E30" s="82" t="s">
        <v>246</v>
      </c>
      <c r="F30" s="82"/>
      <c r="G30" s="82"/>
      <c r="H30" s="90">
        <v>1.6400000000000001</v>
      </c>
      <c r="I30" s="93" t="s">
        <v>159</v>
      </c>
      <c r="J30" s="94">
        <v>2.2499999999999999E-2</v>
      </c>
      <c r="K30" s="91">
        <v>1.2999999999999999E-3</v>
      </c>
      <c r="L30" s="90">
        <v>169330</v>
      </c>
      <c r="M30" s="92">
        <v>104.29</v>
      </c>
      <c r="N30" s="90">
        <v>176.59424999999999</v>
      </c>
      <c r="O30" s="91">
        <v>9.1485544684229536E-6</v>
      </c>
      <c r="P30" s="91">
        <v>2.9708349094762151E-3</v>
      </c>
      <c r="Q30" s="91">
        <f>N30/'סכום נכסי הקרן'!$C$42</f>
        <v>8.7999427832809727E-4</v>
      </c>
    </row>
    <row r="31" spans="2:47" s="131" customFormat="1">
      <c r="B31" s="97" t="s">
        <v>271</v>
      </c>
      <c r="C31" s="82" t="s">
        <v>272</v>
      </c>
      <c r="D31" s="93" t="s">
        <v>116</v>
      </c>
      <c r="E31" s="82" t="s">
        <v>246</v>
      </c>
      <c r="F31" s="82"/>
      <c r="G31" s="82"/>
      <c r="H31" s="90">
        <v>1.08</v>
      </c>
      <c r="I31" s="93" t="s">
        <v>159</v>
      </c>
      <c r="J31" s="94">
        <v>5.0000000000000001E-3</v>
      </c>
      <c r="K31" s="91">
        <v>1E-3</v>
      </c>
      <c r="L31" s="90">
        <v>10607299</v>
      </c>
      <c r="M31" s="92">
        <v>100.89</v>
      </c>
      <c r="N31" s="90">
        <v>10701.70442</v>
      </c>
      <c r="O31" s="91">
        <v>6.9486800041925422E-4</v>
      </c>
      <c r="P31" s="91">
        <v>0.18003415786092647</v>
      </c>
      <c r="Q31" s="91">
        <f>N31/'סכום נכסי הקרן'!$C$42</f>
        <v>5.3328116051108737E-2</v>
      </c>
    </row>
    <row r="32" spans="2:47">
      <c r="B32" s="97" t="s">
        <v>273</v>
      </c>
      <c r="C32" s="82" t="s">
        <v>274</v>
      </c>
      <c r="D32" s="93" t="s">
        <v>116</v>
      </c>
      <c r="E32" s="82" t="s">
        <v>246</v>
      </c>
      <c r="F32" s="82"/>
      <c r="G32" s="82"/>
      <c r="H32" s="90">
        <v>0.33000000000000007</v>
      </c>
      <c r="I32" s="93" t="s">
        <v>159</v>
      </c>
      <c r="J32" s="94">
        <v>0.04</v>
      </c>
      <c r="K32" s="91">
        <v>1.2000000000000001E-3</v>
      </c>
      <c r="L32" s="90">
        <v>2279840</v>
      </c>
      <c r="M32" s="92">
        <v>103.96</v>
      </c>
      <c r="N32" s="90">
        <v>2370.1217799999999</v>
      </c>
      <c r="O32" s="91">
        <v>1.5011429371943825E-4</v>
      </c>
      <c r="P32" s="91">
        <v>3.9872422367851199E-2</v>
      </c>
      <c r="Q32" s="91">
        <f>N32/'סכום נכסי הקרן'!$C$42</f>
        <v>1.1810654114393903E-2</v>
      </c>
    </row>
    <row r="33" spans="2:17">
      <c r="B33" s="97" t="s">
        <v>275</v>
      </c>
      <c r="C33" s="82" t="s">
        <v>276</v>
      </c>
      <c r="D33" s="93" t="s">
        <v>116</v>
      </c>
      <c r="E33" s="82" t="s">
        <v>246</v>
      </c>
      <c r="F33" s="82"/>
      <c r="G33" s="82"/>
      <c r="H33" s="90">
        <v>15.42</v>
      </c>
      <c r="I33" s="93" t="s">
        <v>159</v>
      </c>
      <c r="J33" s="94">
        <v>5.5E-2</v>
      </c>
      <c r="K33" s="91">
        <v>2.8600000000000004E-2</v>
      </c>
      <c r="L33" s="90">
        <v>4358634</v>
      </c>
      <c r="M33" s="92">
        <v>149.41999999999999</v>
      </c>
      <c r="N33" s="90">
        <v>6512.6710899999998</v>
      </c>
      <c r="O33" s="91">
        <v>2.4563121251470728E-4</v>
      </c>
      <c r="P33" s="91">
        <v>0.1095622911171146</v>
      </c>
      <c r="Q33" s="91">
        <f>N33/'סכום נכסי הקרן'!$C$42</f>
        <v>3.2453566839423215E-2</v>
      </c>
    </row>
    <row r="34" spans="2:17">
      <c r="B34" s="97" t="s">
        <v>277</v>
      </c>
      <c r="C34" s="82" t="s">
        <v>278</v>
      </c>
      <c r="D34" s="93" t="s">
        <v>116</v>
      </c>
      <c r="E34" s="82" t="s">
        <v>246</v>
      </c>
      <c r="F34" s="82"/>
      <c r="G34" s="82"/>
      <c r="H34" s="90">
        <v>4.9799999999999995</v>
      </c>
      <c r="I34" s="93" t="s">
        <v>159</v>
      </c>
      <c r="J34" s="94">
        <v>4.2500000000000003E-2</v>
      </c>
      <c r="K34" s="91">
        <v>8.8999999999999982E-3</v>
      </c>
      <c r="L34" s="90">
        <v>2471396</v>
      </c>
      <c r="M34" s="92">
        <v>120.1</v>
      </c>
      <c r="N34" s="90">
        <v>2968.1464900000001</v>
      </c>
      <c r="O34" s="91">
        <v>1.3394709683446342E-4</v>
      </c>
      <c r="P34" s="91">
        <v>4.9932957663861063E-2</v>
      </c>
      <c r="Q34" s="91">
        <f>N34/'סכום נכסי הקרן'!$C$42</f>
        <v>1.4790696347359132E-2</v>
      </c>
    </row>
    <row r="35" spans="2:17">
      <c r="B35" s="97" t="s">
        <v>279</v>
      </c>
      <c r="C35" s="82" t="s">
        <v>280</v>
      </c>
      <c r="D35" s="93" t="s">
        <v>116</v>
      </c>
      <c r="E35" s="82" t="s">
        <v>246</v>
      </c>
      <c r="F35" s="82"/>
      <c r="G35" s="82"/>
      <c r="H35" s="90">
        <v>3.52</v>
      </c>
      <c r="I35" s="93" t="s">
        <v>159</v>
      </c>
      <c r="J35" s="94">
        <v>0.01</v>
      </c>
      <c r="K35" s="91">
        <v>4.2999999999999991E-3</v>
      </c>
      <c r="L35" s="90">
        <v>5333573</v>
      </c>
      <c r="M35" s="92">
        <v>102.43</v>
      </c>
      <c r="N35" s="90">
        <v>5463.1790700000001</v>
      </c>
      <c r="O35" s="91">
        <v>4.0490782409225898E-4</v>
      </c>
      <c r="P35" s="91">
        <v>9.1906747234838077E-2</v>
      </c>
      <c r="Q35" s="91">
        <f>N35/'סכום נכסי הקרן'!$C$42</f>
        <v>2.7223798753820218E-2</v>
      </c>
    </row>
    <row r="36" spans="2:17">
      <c r="B36" s="97" t="s">
        <v>281</v>
      </c>
      <c r="C36" s="82" t="s">
        <v>282</v>
      </c>
      <c r="D36" s="93" t="s">
        <v>116</v>
      </c>
      <c r="E36" s="82" t="s">
        <v>246</v>
      </c>
      <c r="F36" s="82"/>
      <c r="G36" s="82"/>
      <c r="H36" s="90">
        <v>7.4599999999999991</v>
      </c>
      <c r="I36" s="93" t="s">
        <v>159</v>
      </c>
      <c r="J36" s="94">
        <v>1.7500000000000002E-2</v>
      </c>
      <c r="K36" s="91">
        <v>1.4900000000000002E-2</v>
      </c>
      <c r="L36" s="90">
        <v>167</v>
      </c>
      <c r="M36" s="92">
        <v>102.09</v>
      </c>
      <c r="N36" s="90">
        <v>0.17049</v>
      </c>
      <c r="O36" s="91">
        <v>1.0498413105137647E-8</v>
      </c>
      <c r="P36" s="91">
        <v>2.8681434628624655E-6</v>
      </c>
      <c r="Q36" s="91">
        <f>N36/'סכום נכסי הקרן'!$C$42</f>
        <v>8.4957593190127834E-7</v>
      </c>
    </row>
    <row r="37" spans="2:17">
      <c r="B37" s="97" t="s">
        <v>283</v>
      </c>
      <c r="C37" s="82" t="s">
        <v>284</v>
      </c>
      <c r="D37" s="93" t="s">
        <v>116</v>
      </c>
      <c r="E37" s="82" t="s">
        <v>246</v>
      </c>
      <c r="F37" s="82"/>
      <c r="G37" s="82"/>
      <c r="H37" s="90">
        <v>2.1999999999999997</v>
      </c>
      <c r="I37" s="93" t="s">
        <v>159</v>
      </c>
      <c r="J37" s="94">
        <v>0.05</v>
      </c>
      <c r="K37" s="91">
        <v>2.2000000000000001E-3</v>
      </c>
      <c r="L37" s="90">
        <v>653733</v>
      </c>
      <c r="M37" s="92">
        <v>114.45</v>
      </c>
      <c r="N37" s="90">
        <v>748.19740999999999</v>
      </c>
      <c r="O37" s="91">
        <v>3.5319411945538349E-5</v>
      </c>
      <c r="P37" s="91">
        <v>1.2586881989689295E-2</v>
      </c>
      <c r="Q37" s="91">
        <f>N37/'סכום נכסי הקרן'!$C$42</f>
        <v>3.7283741676747773E-3</v>
      </c>
    </row>
    <row r="38" spans="2:17">
      <c r="C38" s="1"/>
      <c r="D38" s="1"/>
    </row>
    <row r="39" spans="2:17">
      <c r="C39" s="1"/>
      <c r="D39" s="1"/>
    </row>
    <row r="40" spans="2:17">
      <c r="C40" s="1"/>
      <c r="D40" s="1"/>
    </row>
    <row r="41" spans="2:17">
      <c r="B41" s="95"/>
      <c r="C41" s="96"/>
      <c r="D41" s="96"/>
    </row>
    <row r="42" spans="2:17">
      <c r="B42" s="95"/>
      <c r="C42" s="96"/>
      <c r="D42" s="96"/>
    </row>
    <row r="43" spans="2:17">
      <c r="B43" s="184"/>
      <c r="C43" s="184"/>
      <c r="D43" s="184"/>
    </row>
    <row r="44" spans="2:17">
      <c r="C44" s="1"/>
      <c r="D44" s="1"/>
    </row>
    <row r="45" spans="2:17">
      <c r="B45" s="95" t="s">
        <v>240</v>
      </c>
      <c r="C45" s="1"/>
      <c r="D45" s="1"/>
    </row>
    <row r="46" spans="2:17">
      <c r="B46" s="95" t="s">
        <v>108</v>
      </c>
      <c r="C46" s="1"/>
      <c r="D46" s="1"/>
    </row>
    <row r="47" spans="2:17">
      <c r="B47" s="95" t="s">
        <v>225</v>
      </c>
      <c r="C47" s="1"/>
      <c r="D47" s="1"/>
    </row>
    <row r="48" spans="2:17">
      <c r="B48" s="95" t="s">
        <v>235</v>
      </c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43:D43"/>
  </mergeCells>
  <phoneticPr fontId="5" type="noConversion"/>
  <dataValidations count="1">
    <dataValidation allowBlank="1" showInputMessage="1" showErrorMessage="1" sqref="A1:A1048576 C5:C29 B1:B30 D1:D29 E1:AF1048576 AJ1:XFD1048576 AG1:AI27 AG31:AI1048576 C41:D42 B31:D40 C44:D1048576 B41:B44 B47:B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174</v>
      </c>
      <c r="C1" s="76" t="s" vm="1">
        <v>241</v>
      </c>
    </row>
    <row r="2" spans="2:67">
      <c r="B2" s="56" t="s">
        <v>173</v>
      </c>
      <c r="C2" s="76" t="s">
        <v>242</v>
      </c>
    </row>
    <row r="3" spans="2:67">
      <c r="B3" s="56" t="s">
        <v>175</v>
      </c>
      <c r="C3" s="76" t="s">
        <v>243</v>
      </c>
    </row>
    <row r="4" spans="2:67">
      <c r="B4" s="56" t="s">
        <v>176</v>
      </c>
      <c r="C4" s="76">
        <v>2144</v>
      </c>
    </row>
    <row r="6" spans="2:67" ht="26.25" customHeight="1">
      <c r="B6" s="181" t="s">
        <v>204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6"/>
      <c r="BO6" s="3"/>
    </row>
    <row r="7" spans="2:67" ht="26.25" customHeight="1">
      <c r="B7" s="181" t="s">
        <v>83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6"/>
      <c r="AZ7" s="43"/>
      <c r="BJ7" s="3"/>
      <c r="BO7" s="3"/>
    </row>
    <row r="8" spans="2:67" s="3" customFormat="1" ht="78.75">
      <c r="B8" s="37" t="s">
        <v>111</v>
      </c>
      <c r="C8" s="13" t="s">
        <v>42</v>
      </c>
      <c r="D8" s="13" t="s">
        <v>115</v>
      </c>
      <c r="E8" s="13" t="s">
        <v>220</v>
      </c>
      <c r="F8" s="13" t="s">
        <v>113</v>
      </c>
      <c r="G8" s="13" t="s">
        <v>58</v>
      </c>
      <c r="H8" s="13" t="s">
        <v>15</v>
      </c>
      <c r="I8" s="13" t="s">
        <v>59</v>
      </c>
      <c r="J8" s="13" t="s">
        <v>98</v>
      </c>
      <c r="K8" s="13" t="s">
        <v>18</v>
      </c>
      <c r="L8" s="13" t="s">
        <v>97</v>
      </c>
      <c r="M8" s="13" t="s">
        <v>17</v>
      </c>
      <c r="N8" s="13" t="s">
        <v>19</v>
      </c>
      <c r="O8" s="13" t="s">
        <v>227</v>
      </c>
      <c r="P8" s="13" t="s">
        <v>226</v>
      </c>
      <c r="Q8" s="13" t="s">
        <v>57</v>
      </c>
      <c r="R8" s="13" t="s">
        <v>54</v>
      </c>
      <c r="S8" s="13" t="s">
        <v>177</v>
      </c>
      <c r="T8" s="38" t="s">
        <v>179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236</v>
      </c>
      <c r="P9" s="16"/>
      <c r="Q9" s="16" t="s">
        <v>230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109</v>
      </c>
      <c r="R10" s="19" t="s">
        <v>110</v>
      </c>
      <c r="S10" s="45" t="s">
        <v>180</v>
      </c>
      <c r="T10" s="72" t="s">
        <v>221</v>
      </c>
      <c r="U10" s="5"/>
      <c r="BJ10" s="1"/>
      <c r="BK10" s="3"/>
      <c r="BL10" s="1"/>
      <c r="BO10" s="1"/>
    </row>
    <row r="11" spans="2:67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5"/>
      <c r="BJ11" s="1"/>
      <c r="BK11" s="3"/>
      <c r="BL11" s="1"/>
      <c r="BO11" s="1"/>
    </row>
    <row r="12" spans="2:67" ht="20.25">
      <c r="B12" s="95" t="s">
        <v>240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BK12" s="4"/>
    </row>
    <row r="13" spans="2:67">
      <c r="B13" s="95" t="s">
        <v>108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</row>
    <row r="14" spans="2:67">
      <c r="B14" s="95" t="s">
        <v>225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</row>
    <row r="15" spans="2:67">
      <c r="B15" s="95" t="s">
        <v>235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</row>
    <row r="16" spans="2:67" ht="20.25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BJ16" s="4"/>
    </row>
    <row r="17" spans="2:20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</row>
    <row r="18" spans="2:20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</row>
    <row r="19" spans="2:20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</row>
    <row r="20" spans="2:20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</row>
    <row r="21" spans="2:20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</row>
    <row r="22" spans="2:20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</row>
    <row r="23" spans="2:20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</row>
    <row r="24" spans="2:20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2:20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2:20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2:20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2:20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2:20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2:20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</row>
    <row r="31" spans="2:20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2:20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2:20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2:20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2:20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2:20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2:20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</row>
    <row r="38" spans="2:20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</row>
    <row r="39" spans="2:20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2:20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</row>
    <row r="41" spans="2:20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</row>
    <row r="42" spans="2:20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2:20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2:20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2:20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2:20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2:20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2:20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2:20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2:20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2:20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2:20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2:20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</row>
    <row r="54" spans="2:20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2:20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2:20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2:20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2:20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</row>
    <row r="59" spans="2:20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2:20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2:20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2:20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2:20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2:20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2:20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2:20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</row>
    <row r="67" spans="2:20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2:20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2:20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2:20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</row>
    <row r="71" spans="2:20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2:20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2:20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2:20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2:20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2:20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</row>
    <row r="77" spans="2:20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</row>
    <row r="78" spans="2:20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2:20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2:20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</row>
    <row r="100" spans="2:20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Z830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3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7.4257812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11.85546875" style="1" bestFit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2">
      <c r="B1" s="56" t="s">
        <v>174</v>
      </c>
      <c r="C1" s="76" t="s" vm="1">
        <v>241</v>
      </c>
    </row>
    <row r="2" spans="2:52">
      <c r="B2" s="56" t="s">
        <v>173</v>
      </c>
      <c r="C2" s="76" t="s">
        <v>242</v>
      </c>
    </row>
    <row r="3" spans="2:52">
      <c r="B3" s="56" t="s">
        <v>175</v>
      </c>
      <c r="C3" s="76" t="s">
        <v>243</v>
      </c>
    </row>
    <row r="4" spans="2:52">
      <c r="B4" s="56" t="s">
        <v>176</v>
      </c>
      <c r="C4" s="76">
        <v>2144</v>
      </c>
    </row>
    <row r="6" spans="2:52" ht="26.25" customHeight="1">
      <c r="B6" s="187" t="s">
        <v>204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9"/>
    </row>
    <row r="7" spans="2:52" ht="26.25" customHeight="1">
      <c r="B7" s="187" t="s">
        <v>84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9"/>
      <c r="AZ7" s="3"/>
    </row>
    <row r="8" spans="2:52" s="3" customFormat="1" ht="78.75">
      <c r="B8" s="22" t="s">
        <v>111</v>
      </c>
      <c r="C8" s="30" t="s">
        <v>42</v>
      </c>
      <c r="D8" s="30" t="s">
        <v>115</v>
      </c>
      <c r="E8" s="30" t="s">
        <v>220</v>
      </c>
      <c r="F8" s="30" t="s">
        <v>113</v>
      </c>
      <c r="G8" s="30" t="s">
        <v>58</v>
      </c>
      <c r="H8" s="30" t="s">
        <v>15</v>
      </c>
      <c r="I8" s="30" t="s">
        <v>59</v>
      </c>
      <c r="J8" s="30" t="s">
        <v>98</v>
      </c>
      <c r="K8" s="30" t="s">
        <v>18</v>
      </c>
      <c r="L8" s="30" t="s">
        <v>97</v>
      </c>
      <c r="M8" s="30" t="s">
        <v>17</v>
      </c>
      <c r="N8" s="30" t="s">
        <v>19</v>
      </c>
      <c r="O8" s="13" t="s">
        <v>227</v>
      </c>
      <c r="P8" s="30" t="s">
        <v>226</v>
      </c>
      <c r="Q8" s="30" t="s">
        <v>234</v>
      </c>
      <c r="R8" s="30" t="s">
        <v>57</v>
      </c>
      <c r="S8" s="13" t="s">
        <v>54</v>
      </c>
      <c r="T8" s="30" t="s">
        <v>177</v>
      </c>
      <c r="U8" s="30" t="s">
        <v>179</v>
      </c>
      <c r="AV8" s="1"/>
      <c r="AW8" s="1"/>
    </row>
    <row r="9" spans="2:52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236</v>
      </c>
      <c r="P9" s="32"/>
      <c r="Q9" s="16" t="s">
        <v>230</v>
      </c>
      <c r="R9" s="32" t="s">
        <v>230</v>
      </c>
      <c r="S9" s="16" t="s">
        <v>20</v>
      </c>
      <c r="T9" s="32" t="s">
        <v>230</v>
      </c>
      <c r="U9" s="17" t="s">
        <v>20</v>
      </c>
      <c r="AU9" s="1"/>
      <c r="AV9" s="1"/>
      <c r="AW9" s="1"/>
      <c r="AZ9" s="4"/>
    </row>
    <row r="10" spans="2:5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109</v>
      </c>
      <c r="R10" s="19" t="s">
        <v>110</v>
      </c>
      <c r="S10" s="19" t="s">
        <v>180</v>
      </c>
      <c r="T10" s="20" t="s">
        <v>221</v>
      </c>
      <c r="U10" s="20" t="s">
        <v>238</v>
      </c>
      <c r="AU10" s="1"/>
      <c r="AV10" s="3"/>
      <c r="AW10" s="1"/>
    </row>
    <row r="11" spans="2:52" s="130" customFormat="1" ht="18" customHeight="1">
      <c r="B11" s="77" t="s">
        <v>32</v>
      </c>
      <c r="C11" s="78"/>
      <c r="D11" s="78"/>
      <c r="E11" s="78"/>
      <c r="F11" s="78"/>
      <c r="G11" s="78"/>
      <c r="H11" s="78"/>
      <c r="I11" s="78"/>
      <c r="J11" s="78"/>
      <c r="K11" s="84">
        <v>4.0849030480197994</v>
      </c>
      <c r="L11" s="78"/>
      <c r="M11" s="78"/>
      <c r="N11" s="99">
        <v>1.1150379402153979E-2</v>
      </c>
      <c r="O11" s="84"/>
      <c r="P11" s="86"/>
      <c r="Q11" s="84">
        <f>Q12</f>
        <v>103.51177000000001</v>
      </c>
      <c r="R11" s="84">
        <v>44772.529970000018</v>
      </c>
      <c r="S11" s="78"/>
      <c r="T11" s="85">
        <f>R11/$R$11</f>
        <v>1</v>
      </c>
      <c r="U11" s="85">
        <f>R11/'סכום נכסי הקרן'!$C$42</f>
        <v>0.22310788827990308</v>
      </c>
      <c r="AU11" s="131"/>
      <c r="AV11" s="134"/>
      <c r="AW11" s="131"/>
      <c r="AZ11" s="131"/>
    </row>
    <row r="12" spans="2:52" s="131" customFormat="1">
      <c r="B12" s="79" t="s">
        <v>224</v>
      </c>
      <c r="C12" s="80"/>
      <c r="D12" s="80"/>
      <c r="E12" s="80"/>
      <c r="F12" s="80"/>
      <c r="G12" s="80"/>
      <c r="H12" s="80"/>
      <c r="I12" s="80"/>
      <c r="J12" s="80"/>
      <c r="K12" s="87">
        <v>4.0849030480197994</v>
      </c>
      <c r="L12" s="80"/>
      <c r="M12" s="80"/>
      <c r="N12" s="100">
        <v>1.1150379402153979E-2</v>
      </c>
      <c r="O12" s="87"/>
      <c r="P12" s="89"/>
      <c r="Q12" s="87">
        <f>Q13+Q136</f>
        <v>103.51177000000001</v>
      </c>
      <c r="R12" s="87">
        <v>44772.529970000018</v>
      </c>
      <c r="S12" s="80"/>
      <c r="T12" s="88">
        <f t="shared" ref="T12:T75" si="0">R12/$R$11</f>
        <v>1</v>
      </c>
      <c r="U12" s="88">
        <f>R12/'סכום נכסי הקרן'!$C$42</f>
        <v>0.22310788827990308</v>
      </c>
      <c r="AV12" s="134"/>
    </row>
    <row r="13" spans="2:52" s="131" customFormat="1" ht="20.25">
      <c r="B13" s="98" t="s">
        <v>31</v>
      </c>
      <c r="C13" s="80"/>
      <c r="D13" s="80"/>
      <c r="E13" s="80"/>
      <c r="F13" s="80"/>
      <c r="G13" s="80"/>
      <c r="H13" s="80"/>
      <c r="I13" s="80"/>
      <c r="J13" s="80"/>
      <c r="K13" s="87">
        <v>4.0134587746796688</v>
      </c>
      <c r="L13" s="80"/>
      <c r="M13" s="80"/>
      <c r="N13" s="100">
        <v>9.0412227111294416E-3</v>
      </c>
      <c r="O13" s="87"/>
      <c r="P13" s="89"/>
      <c r="Q13" s="87">
        <f>SUM(Q14:Q134)</f>
        <v>62.848320000000008</v>
      </c>
      <c r="R13" s="87">
        <v>36081.693180000009</v>
      </c>
      <c r="S13" s="80"/>
      <c r="T13" s="88">
        <f t="shared" si="0"/>
        <v>0.8058890843152412</v>
      </c>
      <c r="U13" s="88">
        <f>R13/'סכום נכסי הקרן'!$C$42</f>
        <v>0.17980021178939823</v>
      </c>
      <c r="AV13" s="130"/>
    </row>
    <row r="14" spans="2:52" s="131" customFormat="1">
      <c r="B14" s="83" t="s">
        <v>285</v>
      </c>
      <c r="C14" s="82" t="s">
        <v>286</v>
      </c>
      <c r="D14" s="93" t="s">
        <v>116</v>
      </c>
      <c r="E14" s="93" t="s">
        <v>287</v>
      </c>
      <c r="F14" s="82" t="s">
        <v>288</v>
      </c>
      <c r="G14" s="93" t="s">
        <v>289</v>
      </c>
      <c r="H14" s="82" t="s">
        <v>986</v>
      </c>
      <c r="I14" s="82" t="s">
        <v>156</v>
      </c>
      <c r="J14" s="82"/>
      <c r="K14" s="90">
        <v>2.73</v>
      </c>
      <c r="L14" s="93" t="s">
        <v>159</v>
      </c>
      <c r="M14" s="94">
        <v>5.8999999999999999E-3</v>
      </c>
      <c r="N14" s="94">
        <v>2.7000000000000001E-3</v>
      </c>
      <c r="O14" s="90">
        <v>739204</v>
      </c>
      <c r="P14" s="92">
        <v>100.22</v>
      </c>
      <c r="Q14" s="82"/>
      <c r="R14" s="90">
        <v>740.83024999999998</v>
      </c>
      <c r="S14" s="91">
        <v>1.384756632024834E-4</v>
      </c>
      <c r="T14" s="91">
        <f t="shared" si="0"/>
        <v>1.6546535353181867E-2</v>
      </c>
      <c r="U14" s="91">
        <f>R14/'סכום נכסי הקרן'!$C$42</f>
        <v>3.6916625609971668E-3</v>
      </c>
    </row>
    <row r="15" spans="2:52" s="131" customFormat="1">
      <c r="B15" s="83" t="s">
        <v>290</v>
      </c>
      <c r="C15" s="82" t="s">
        <v>291</v>
      </c>
      <c r="D15" s="93" t="s">
        <v>116</v>
      </c>
      <c r="E15" s="93" t="s">
        <v>287</v>
      </c>
      <c r="F15" s="82" t="s">
        <v>292</v>
      </c>
      <c r="G15" s="93" t="s">
        <v>289</v>
      </c>
      <c r="H15" s="82" t="s">
        <v>986</v>
      </c>
      <c r="I15" s="82" t="s">
        <v>156</v>
      </c>
      <c r="J15" s="82"/>
      <c r="K15" s="90">
        <v>4.8900000000000006</v>
      </c>
      <c r="L15" s="93" t="s">
        <v>159</v>
      </c>
      <c r="M15" s="94">
        <v>9.8999999999999991E-3</v>
      </c>
      <c r="N15" s="94">
        <v>5.0000000000000001E-3</v>
      </c>
      <c r="O15" s="90">
        <v>1699834</v>
      </c>
      <c r="P15" s="92">
        <v>102.34</v>
      </c>
      <c r="Q15" s="82"/>
      <c r="R15" s="90">
        <v>1739.61015</v>
      </c>
      <c r="S15" s="91">
        <v>5.6400300742499518E-4</v>
      </c>
      <c r="T15" s="91">
        <f t="shared" si="0"/>
        <v>3.8854408074898414E-2</v>
      </c>
      <c r="U15" s="91">
        <f>R15/'סכום נכסי הקרן'!$C$42</f>
        <v>8.6687249359562006E-3</v>
      </c>
    </row>
    <row r="16" spans="2:52" s="131" customFormat="1">
      <c r="B16" s="83" t="s">
        <v>293</v>
      </c>
      <c r="C16" s="82" t="s">
        <v>294</v>
      </c>
      <c r="D16" s="93" t="s">
        <v>116</v>
      </c>
      <c r="E16" s="93" t="s">
        <v>287</v>
      </c>
      <c r="F16" s="82" t="s">
        <v>292</v>
      </c>
      <c r="G16" s="93" t="s">
        <v>289</v>
      </c>
      <c r="H16" s="82" t="s">
        <v>986</v>
      </c>
      <c r="I16" s="82" t="s">
        <v>156</v>
      </c>
      <c r="J16" s="82"/>
      <c r="K16" s="82">
        <v>6.82</v>
      </c>
      <c r="L16" s="93" t="s">
        <v>159</v>
      </c>
      <c r="M16" s="94">
        <v>8.6E-3</v>
      </c>
      <c r="N16" s="91">
        <v>9.1999999999999998E-3</v>
      </c>
      <c r="O16" s="90">
        <v>465000</v>
      </c>
      <c r="P16" s="92">
        <v>99.6</v>
      </c>
      <c r="Q16" s="82"/>
      <c r="R16" s="90">
        <v>463.13999000000001</v>
      </c>
      <c r="S16" s="135">
        <v>2.0951078037428572E-2</v>
      </c>
      <c r="T16" s="91">
        <f t="shared" si="0"/>
        <v>1.0344289016285846E-2</v>
      </c>
      <c r="U16" s="91">
        <f>R16/'סכום נכסי הקרן'!$C$42</f>
        <v>2.307892478180531E-3</v>
      </c>
    </row>
    <row r="17" spans="2:47" s="131" customFormat="1" ht="20.25">
      <c r="B17" s="83" t="s">
        <v>295</v>
      </c>
      <c r="C17" s="82" t="s">
        <v>296</v>
      </c>
      <c r="D17" s="93" t="s">
        <v>116</v>
      </c>
      <c r="E17" s="93" t="s">
        <v>287</v>
      </c>
      <c r="F17" s="82" t="s">
        <v>292</v>
      </c>
      <c r="G17" s="93" t="s">
        <v>289</v>
      </c>
      <c r="H17" s="82" t="s">
        <v>986</v>
      </c>
      <c r="I17" s="82" t="s">
        <v>156</v>
      </c>
      <c r="J17" s="82"/>
      <c r="K17" s="90">
        <v>12.09</v>
      </c>
      <c r="L17" s="93" t="s">
        <v>159</v>
      </c>
      <c r="M17" s="94">
        <v>1.04E-2</v>
      </c>
      <c r="N17" s="94">
        <v>9.4999999999999998E-3</v>
      </c>
      <c r="O17" s="90">
        <v>224055</v>
      </c>
      <c r="P17" s="92">
        <v>99.45</v>
      </c>
      <c r="Q17" s="82"/>
      <c r="R17" s="90">
        <v>222.8227</v>
      </c>
      <c r="S17" s="91">
        <v>4.7079279695740793E-4</v>
      </c>
      <c r="T17" s="91">
        <f t="shared" si="0"/>
        <v>4.9767725913479333E-3</v>
      </c>
      <c r="U17" s="91">
        <f>R17/'סכום נכסי הקרן'!$C$42</f>
        <v>1.1103572233049385E-3</v>
      </c>
      <c r="AU17" s="130"/>
    </row>
    <row r="18" spans="2:47" s="131" customFormat="1">
      <c r="B18" s="83" t="s">
        <v>297</v>
      </c>
      <c r="C18" s="82" t="s">
        <v>298</v>
      </c>
      <c r="D18" s="93" t="s">
        <v>116</v>
      </c>
      <c r="E18" s="93" t="s">
        <v>287</v>
      </c>
      <c r="F18" s="82" t="s">
        <v>292</v>
      </c>
      <c r="G18" s="93" t="s">
        <v>289</v>
      </c>
      <c r="H18" s="82" t="s">
        <v>986</v>
      </c>
      <c r="I18" s="82" t="s">
        <v>156</v>
      </c>
      <c r="J18" s="82"/>
      <c r="K18" s="90">
        <v>1.28</v>
      </c>
      <c r="L18" s="93" t="s">
        <v>159</v>
      </c>
      <c r="M18" s="94">
        <v>2.58E-2</v>
      </c>
      <c r="N18" s="94">
        <v>7.4999999999999989E-3</v>
      </c>
      <c r="O18" s="90">
        <v>1605814</v>
      </c>
      <c r="P18" s="92">
        <v>106.49</v>
      </c>
      <c r="Q18" s="82"/>
      <c r="R18" s="90">
        <v>1710.0313500000002</v>
      </c>
      <c r="S18" s="91">
        <v>5.8959483240679858E-4</v>
      </c>
      <c r="T18" s="91">
        <f t="shared" si="0"/>
        <v>3.8193761914857446E-2</v>
      </c>
      <c r="U18" s="91">
        <f>R18/'סכום נכסי הקרן'!$C$42</f>
        <v>8.5213295662892319E-3</v>
      </c>
    </row>
    <row r="19" spans="2:47" s="131" customFormat="1">
      <c r="B19" s="83" t="s">
        <v>299</v>
      </c>
      <c r="C19" s="82" t="s">
        <v>300</v>
      </c>
      <c r="D19" s="93" t="s">
        <v>116</v>
      </c>
      <c r="E19" s="93" t="s">
        <v>287</v>
      </c>
      <c r="F19" s="82" t="s">
        <v>292</v>
      </c>
      <c r="G19" s="93" t="s">
        <v>289</v>
      </c>
      <c r="H19" s="82" t="s">
        <v>986</v>
      </c>
      <c r="I19" s="82" t="s">
        <v>156</v>
      </c>
      <c r="J19" s="82"/>
      <c r="K19" s="90">
        <v>2.4400000000000004</v>
      </c>
      <c r="L19" s="93" t="s">
        <v>159</v>
      </c>
      <c r="M19" s="94">
        <v>4.0999999999999995E-3</v>
      </c>
      <c r="N19" s="94">
        <v>4.0000000000000007E-4</v>
      </c>
      <c r="O19" s="90">
        <v>335630.32</v>
      </c>
      <c r="P19" s="92">
        <v>99.62</v>
      </c>
      <c r="Q19" s="82"/>
      <c r="R19" s="90">
        <v>334.35490999999996</v>
      </c>
      <c r="S19" s="91">
        <v>2.0418763652114996E-4</v>
      </c>
      <c r="T19" s="91">
        <f t="shared" si="0"/>
        <v>7.4678583100851251E-3</v>
      </c>
      <c r="U19" s="91">
        <f>R19/'סכום נכסי הקרן'!$C$42</f>
        <v>1.6661380975366181E-3</v>
      </c>
      <c r="AU19" s="134"/>
    </row>
    <row r="20" spans="2:47" s="131" customFormat="1">
      <c r="B20" s="83" t="s">
        <v>301</v>
      </c>
      <c r="C20" s="82" t="s">
        <v>302</v>
      </c>
      <c r="D20" s="93" t="s">
        <v>116</v>
      </c>
      <c r="E20" s="93" t="s">
        <v>287</v>
      </c>
      <c r="F20" s="82" t="s">
        <v>292</v>
      </c>
      <c r="G20" s="93" t="s">
        <v>289</v>
      </c>
      <c r="H20" s="82" t="s">
        <v>986</v>
      </c>
      <c r="I20" s="82" t="s">
        <v>156</v>
      </c>
      <c r="J20" s="82"/>
      <c r="K20" s="90">
        <v>2.3199999999999998</v>
      </c>
      <c r="L20" s="93" t="s">
        <v>159</v>
      </c>
      <c r="M20" s="94">
        <v>6.4000000000000003E-3</v>
      </c>
      <c r="N20" s="94">
        <v>3.5999999999999999E-3</v>
      </c>
      <c r="O20" s="90">
        <v>1132412</v>
      </c>
      <c r="P20" s="92">
        <v>100.07</v>
      </c>
      <c r="Q20" s="82"/>
      <c r="R20" s="90">
        <v>1133.2046200000002</v>
      </c>
      <c r="S20" s="91">
        <v>3.5948503140381482E-4</v>
      </c>
      <c r="T20" s="91">
        <f t="shared" si="0"/>
        <v>2.5310265485540079E-2</v>
      </c>
      <c r="U20" s="91">
        <f>R20/'סכום נכסי הקרן'!$C$42</f>
        <v>5.6469198842825632E-3</v>
      </c>
    </row>
    <row r="21" spans="2:47" s="131" customFormat="1">
      <c r="B21" s="83" t="s">
        <v>303</v>
      </c>
      <c r="C21" s="82" t="s">
        <v>304</v>
      </c>
      <c r="D21" s="93" t="s">
        <v>116</v>
      </c>
      <c r="E21" s="93" t="s">
        <v>287</v>
      </c>
      <c r="F21" s="82" t="s">
        <v>305</v>
      </c>
      <c r="G21" s="93" t="s">
        <v>289</v>
      </c>
      <c r="H21" s="82" t="s">
        <v>986</v>
      </c>
      <c r="I21" s="82" t="s">
        <v>156</v>
      </c>
      <c r="J21" s="82"/>
      <c r="K21" s="90">
        <v>4.4099999999999993</v>
      </c>
      <c r="L21" s="93" t="s">
        <v>159</v>
      </c>
      <c r="M21" s="94">
        <v>0.05</v>
      </c>
      <c r="N21" s="94">
        <v>4.4999999999999997E-3</v>
      </c>
      <c r="O21" s="90">
        <v>565244</v>
      </c>
      <c r="P21" s="92">
        <v>125.31</v>
      </c>
      <c r="Q21" s="82"/>
      <c r="R21" s="90">
        <v>708.30727000000002</v>
      </c>
      <c r="S21" s="91">
        <v>1.7935104218260716E-4</v>
      </c>
      <c r="T21" s="91">
        <f t="shared" si="0"/>
        <v>1.5820130568332941E-2</v>
      </c>
      <c r="U21" s="91">
        <f>R21/'סכום נכסי הקרן'!$C$42</f>
        <v>3.5295959234131055E-3</v>
      </c>
    </row>
    <row r="22" spans="2:47" s="131" customFormat="1">
      <c r="B22" s="83" t="s">
        <v>306</v>
      </c>
      <c r="C22" s="82" t="s">
        <v>307</v>
      </c>
      <c r="D22" s="93" t="s">
        <v>116</v>
      </c>
      <c r="E22" s="93" t="s">
        <v>287</v>
      </c>
      <c r="F22" s="82" t="s">
        <v>305</v>
      </c>
      <c r="G22" s="93" t="s">
        <v>289</v>
      </c>
      <c r="H22" s="82" t="s">
        <v>986</v>
      </c>
      <c r="I22" s="82" t="s">
        <v>156</v>
      </c>
      <c r="J22" s="82"/>
      <c r="K22" s="90">
        <v>1.95</v>
      </c>
      <c r="L22" s="93" t="s">
        <v>159</v>
      </c>
      <c r="M22" s="94">
        <v>1.6E-2</v>
      </c>
      <c r="N22" s="94">
        <v>5.9999999999999995E-4</v>
      </c>
      <c r="O22" s="90">
        <v>159600</v>
      </c>
      <c r="P22" s="92">
        <v>101.75</v>
      </c>
      <c r="Q22" s="82"/>
      <c r="R22" s="90">
        <v>162.393</v>
      </c>
      <c r="S22" s="91">
        <v>5.0685761586037202E-5</v>
      </c>
      <c r="T22" s="91">
        <f t="shared" si="0"/>
        <v>3.6270677602720232E-3</v>
      </c>
      <c r="U22" s="91">
        <f>R22/'סכום נכסי הקרן'!$C$42</f>
        <v>8.0922742864240882E-4</v>
      </c>
    </row>
    <row r="23" spans="2:47" s="131" customFormat="1">
      <c r="B23" s="83" t="s">
        <v>308</v>
      </c>
      <c r="C23" s="82" t="s">
        <v>309</v>
      </c>
      <c r="D23" s="93" t="s">
        <v>116</v>
      </c>
      <c r="E23" s="93" t="s">
        <v>287</v>
      </c>
      <c r="F23" s="82" t="s">
        <v>305</v>
      </c>
      <c r="G23" s="93" t="s">
        <v>289</v>
      </c>
      <c r="H23" s="82" t="s">
        <v>986</v>
      </c>
      <c r="I23" s="82" t="s">
        <v>156</v>
      </c>
      <c r="J23" s="82"/>
      <c r="K23" s="90">
        <v>2.9600000000000004</v>
      </c>
      <c r="L23" s="93" t="s">
        <v>159</v>
      </c>
      <c r="M23" s="94">
        <v>6.9999999999999993E-3</v>
      </c>
      <c r="N23" s="94">
        <v>2.5999999999999999E-3</v>
      </c>
      <c r="O23" s="90">
        <v>2044911.18</v>
      </c>
      <c r="P23" s="92">
        <v>102.29</v>
      </c>
      <c r="Q23" s="82"/>
      <c r="R23" s="90">
        <v>2091.7397700000001</v>
      </c>
      <c r="S23" s="91">
        <v>4.7937087984428929E-4</v>
      </c>
      <c r="T23" s="91">
        <f t="shared" si="0"/>
        <v>4.6719266733454133E-2</v>
      </c>
      <c r="U23" s="91">
        <f>R23/'סכום נכסי הקרן'!$C$42</f>
        <v>1.0423436942886478E-2</v>
      </c>
    </row>
    <row r="24" spans="2:47" s="131" customFormat="1">
      <c r="B24" s="83" t="s">
        <v>310</v>
      </c>
      <c r="C24" s="82" t="s">
        <v>311</v>
      </c>
      <c r="D24" s="93" t="s">
        <v>116</v>
      </c>
      <c r="E24" s="93" t="s">
        <v>287</v>
      </c>
      <c r="F24" s="82" t="s">
        <v>312</v>
      </c>
      <c r="G24" s="93" t="s">
        <v>289</v>
      </c>
      <c r="H24" s="82" t="s">
        <v>987</v>
      </c>
      <c r="I24" s="82" t="s">
        <v>156</v>
      </c>
      <c r="J24" s="82"/>
      <c r="K24" s="90">
        <v>2.4700000000000002</v>
      </c>
      <c r="L24" s="93" t="s">
        <v>159</v>
      </c>
      <c r="M24" s="94">
        <v>8.0000000000000002E-3</v>
      </c>
      <c r="N24" s="94">
        <v>3.7000000000000002E-3</v>
      </c>
      <c r="O24" s="90">
        <v>189709</v>
      </c>
      <c r="P24" s="92">
        <v>102.08</v>
      </c>
      <c r="Q24" s="82"/>
      <c r="R24" s="90">
        <v>193.65495999999999</v>
      </c>
      <c r="S24" s="91">
        <v>2.9433239209358613E-4</v>
      </c>
      <c r="T24" s="91">
        <f t="shared" si="0"/>
        <v>4.3253075072987642E-3</v>
      </c>
      <c r="U24" s="91">
        <f>R24/'סכום נכסי הקרן'!$C$42</f>
        <v>9.6501022411463883E-4</v>
      </c>
    </row>
    <row r="25" spans="2:47" s="131" customFormat="1">
      <c r="B25" s="83" t="s">
        <v>313</v>
      </c>
      <c r="C25" s="82" t="s">
        <v>314</v>
      </c>
      <c r="D25" s="93" t="s">
        <v>116</v>
      </c>
      <c r="E25" s="93" t="s">
        <v>287</v>
      </c>
      <c r="F25" s="82" t="s">
        <v>288</v>
      </c>
      <c r="G25" s="93" t="s">
        <v>289</v>
      </c>
      <c r="H25" s="82" t="s">
        <v>987</v>
      </c>
      <c r="I25" s="82" t="s">
        <v>156</v>
      </c>
      <c r="J25" s="82"/>
      <c r="K25" s="90">
        <v>2.93</v>
      </c>
      <c r="L25" s="93" t="s">
        <v>159</v>
      </c>
      <c r="M25" s="94">
        <v>3.4000000000000002E-2</v>
      </c>
      <c r="N25" s="94">
        <v>3.3E-3</v>
      </c>
      <c r="O25" s="90">
        <v>303187</v>
      </c>
      <c r="P25" s="92">
        <v>115.04</v>
      </c>
      <c r="Q25" s="82"/>
      <c r="R25" s="90">
        <v>348.78631999999999</v>
      </c>
      <c r="S25" s="91">
        <v>1.6206751855544181E-4</v>
      </c>
      <c r="T25" s="91">
        <f t="shared" si="0"/>
        <v>7.7901856391342063E-3</v>
      </c>
      <c r="U25" s="91">
        <f>R25/'סכום נכסי הקרן'!$C$42</f>
        <v>1.7380518672556599E-3</v>
      </c>
    </row>
    <row r="26" spans="2:47" s="131" customFormat="1">
      <c r="B26" s="83" t="s">
        <v>315</v>
      </c>
      <c r="C26" s="82" t="s">
        <v>316</v>
      </c>
      <c r="D26" s="93" t="s">
        <v>116</v>
      </c>
      <c r="E26" s="93" t="s">
        <v>287</v>
      </c>
      <c r="F26" s="82" t="s">
        <v>288</v>
      </c>
      <c r="G26" s="93" t="s">
        <v>289</v>
      </c>
      <c r="H26" s="82" t="s">
        <v>987</v>
      </c>
      <c r="I26" s="82" t="s">
        <v>156</v>
      </c>
      <c r="J26" s="82"/>
      <c r="K26" s="90">
        <v>0.1</v>
      </c>
      <c r="L26" s="93" t="s">
        <v>159</v>
      </c>
      <c r="M26" s="94">
        <v>4.4000000000000004E-2</v>
      </c>
      <c r="N26" s="94">
        <v>4.0500000000000008E-2</v>
      </c>
      <c r="O26" s="90">
        <v>71900</v>
      </c>
      <c r="P26" s="92">
        <v>121.61</v>
      </c>
      <c r="Q26" s="82"/>
      <c r="R26" s="90">
        <v>87.43759</v>
      </c>
      <c r="S26" s="91">
        <v>1.1181432298275714E-4</v>
      </c>
      <c r="T26" s="91">
        <f t="shared" si="0"/>
        <v>1.9529293979721014E-3</v>
      </c>
      <c r="U26" s="91">
        <f>R26/'סכום נכסי הקרן'!$C$42</f>
        <v>4.3571395394129798E-4</v>
      </c>
    </row>
    <row r="27" spans="2:47" s="131" customFormat="1">
      <c r="B27" s="83" t="s">
        <v>317</v>
      </c>
      <c r="C27" s="82" t="s">
        <v>318</v>
      </c>
      <c r="D27" s="93" t="s">
        <v>116</v>
      </c>
      <c r="E27" s="93" t="s">
        <v>287</v>
      </c>
      <c r="F27" s="82" t="s">
        <v>292</v>
      </c>
      <c r="G27" s="93" t="s">
        <v>289</v>
      </c>
      <c r="H27" s="82" t="s">
        <v>987</v>
      </c>
      <c r="I27" s="82" t="s">
        <v>156</v>
      </c>
      <c r="J27" s="82"/>
      <c r="K27" s="90">
        <v>1.9400000000000002</v>
      </c>
      <c r="L27" s="93" t="s">
        <v>159</v>
      </c>
      <c r="M27" s="94">
        <v>0.03</v>
      </c>
      <c r="N27" s="94">
        <v>5.2999999999999992E-3</v>
      </c>
      <c r="O27" s="90">
        <v>205753</v>
      </c>
      <c r="P27" s="92">
        <v>110.73</v>
      </c>
      <c r="Q27" s="82"/>
      <c r="R27" s="90">
        <v>227.83029999999999</v>
      </c>
      <c r="S27" s="91">
        <v>4.2865208333333336E-4</v>
      </c>
      <c r="T27" s="91">
        <f t="shared" si="0"/>
        <v>5.0886179573202241E-3</v>
      </c>
      <c r="U27" s="91">
        <f>R27/'סכום נכסי הקרן'!$C$42</f>
        <v>1.1353108067209091E-3</v>
      </c>
    </row>
    <row r="28" spans="2:47" s="131" customFormat="1">
      <c r="B28" s="83" t="s">
        <v>319</v>
      </c>
      <c r="C28" s="82" t="s">
        <v>320</v>
      </c>
      <c r="D28" s="93" t="s">
        <v>116</v>
      </c>
      <c r="E28" s="93" t="s">
        <v>287</v>
      </c>
      <c r="F28" s="82" t="s">
        <v>321</v>
      </c>
      <c r="G28" s="93" t="s">
        <v>322</v>
      </c>
      <c r="H28" s="82" t="s">
        <v>987</v>
      </c>
      <c r="I28" s="82" t="s">
        <v>985</v>
      </c>
      <c r="J28" s="82"/>
      <c r="K28" s="90">
        <v>3.95</v>
      </c>
      <c r="L28" s="93" t="s">
        <v>159</v>
      </c>
      <c r="M28" s="94">
        <v>6.5000000000000006E-3</v>
      </c>
      <c r="N28" s="94">
        <v>5.3E-3</v>
      </c>
      <c r="O28" s="90">
        <v>362782.67</v>
      </c>
      <c r="P28" s="92">
        <v>99.48</v>
      </c>
      <c r="Q28" s="90">
        <v>1.1790399999999999</v>
      </c>
      <c r="R28" s="90">
        <v>362.07524000000001</v>
      </c>
      <c r="S28" s="91">
        <v>3.0038909200989772E-4</v>
      </c>
      <c r="T28" s="91">
        <f t="shared" si="0"/>
        <v>8.0869953125858578E-3</v>
      </c>
      <c r="U28" s="91">
        <f>R28/'סכום נכסי הקרן'!$C$42</f>
        <v>1.8042724467205056E-3</v>
      </c>
    </row>
    <row r="29" spans="2:47" s="131" customFormat="1">
      <c r="B29" s="83" t="s">
        <v>323</v>
      </c>
      <c r="C29" s="82" t="s">
        <v>324</v>
      </c>
      <c r="D29" s="93" t="s">
        <v>116</v>
      </c>
      <c r="E29" s="93" t="s">
        <v>287</v>
      </c>
      <c r="F29" s="82" t="s">
        <v>321</v>
      </c>
      <c r="G29" s="93" t="s">
        <v>322</v>
      </c>
      <c r="H29" s="82" t="s">
        <v>987</v>
      </c>
      <c r="I29" s="82" t="s">
        <v>985</v>
      </c>
      <c r="J29" s="82"/>
      <c r="K29" s="90">
        <v>5.0500000000000007</v>
      </c>
      <c r="L29" s="93" t="s">
        <v>159</v>
      </c>
      <c r="M29" s="94">
        <v>1.6399999999999998E-2</v>
      </c>
      <c r="N29" s="94">
        <v>7.3000000000000001E-3</v>
      </c>
      <c r="O29" s="90">
        <v>886234</v>
      </c>
      <c r="P29" s="92">
        <v>104</v>
      </c>
      <c r="Q29" s="82"/>
      <c r="R29" s="90">
        <v>921.68335999999999</v>
      </c>
      <c r="S29" s="91">
        <v>7.4841426205654864E-4</v>
      </c>
      <c r="T29" s="91">
        <f t="shared" si="0"/>
        <v>2.05859119557813E-2</v>
      </c>
      <c r="U29" s="91">
        <f>R29/'סכום נכסי הקרן'!$C$42</f>
        <v>4.5928793447703757E-3</v>
      </c>
    </row>
    <row r="30" spans="2:47" s="131" customFormat="1">
      <c r="B30" s="83" t="s">
        <v>325</v>
      </c>
      <c r="C30" s="82" t="s">
        <v>326</v>
      </c>
      <c r="D30" s="93" t="s">
        <v>116</v>
      </c>
      <c r="E30" s="93" t="s">
        <v>287</v>
      </c>
      <c r="F30" s="82" t="s">
        <v>321</v>
      </c>
      <c r="G30" s="93" t="s">
        <v>322</v>
      </c>
      <c r="H30" s="82" t="s">
        <v>987</v>
      </c>
      <c r="I30" s="82" t="s">
        <v>156</v>
      </c>
      <c r="J30" s="82"/>
      <c r="K30" s="90">
        <v>6.41</v>
      </c>
      <c r="L30" s="93" t="s">
        <v>159</v>
      </c>
      <c r="M30" s="94">
        <v>1.34E-2</v>
      </c>
      <c r="N30" s="94">
        <v>1.1800000000000001E-2</v>
      </c>
      <c r="O30" s="90">
        <v>721311</v>
      </c>
      <c r="P30" s="92">
        <v>101.65</v>
      </c>
      <c r="Q30" s="82"/>
      <c r="R30" s="90">
        <v>733.21258999999998</v>
      </c>
      <c r="S30" s="91">
        <v>2.2698889178053439E-4</v>
      </c>
      <c r="T30" s="91">
        <f t="shared" si="0"/>
        <v>1.6376393973967777E-2</v>
      </c>
      <c r="U30" s="91">
        <f>R30/'סכום נכסי הקרן'!$C$42</f>
        <v>3.6537026771716807E-3</v>
      </c>
    </row>
    <row r="31" spans="2:47" s="131" customFormat="1">
      <c r="B31" s="83" t="s">
        <v>327</v>
      </c>
      <c r="C31" s="82" t="s">
        <v>328</v>
      </c>
      <c r="D31" s="93" t="s">
        <v>116</v>
      </c>
      <c r="E31" s="93" t="s">
        <v>287</v>
      </c>
      <c r="F31" s="82" t="s">
        <v>305</v>
      </c>
      <c r="G31" s="93" t="s">
        <v>289</v>
      </c>
      <c r="H31" s="82" t="s">
        <v>987</v>
      </c>
      <c r="I31" s="82" t="s">
        <v>156</v>
      </c>
      <c r="J31" s="82"/>
      <c r="K31" s="90">
        <v>1.9400000000000002</v>
      </c>
      <c r="L31" s="93" t="s">
        <v>159</v>
      </c>
      <c r="M31" s="94">
        <v>4.0999999999999995E-2</v>
      </c>
      <c r="N31" s="94">
        <v>6.3E-3</v>
      </c>
      <c r="O31" s="90">
        <v>1523204.2</v>
      </c>
      <c r="P31" s="92">
        <v>130.86000000000001</v>
      </c>
      <c r="Q31" s="82"/>
      <c r="R31" s="90">
        <v>1993.26496</v>
      </c>
      <c r="S31" s="91">
        <v>4.8876328853614509E-4</v>
      </c>
      <c r="T31" s="91">
        <f t="shared" si="0"/>
        <v>4.4519819660304966E-2</v>
      </c>
      <c r="U31" s="91">
        <f>R31/'סכום נכסי הקרן'!$C$42</f>
        <v>9.9327229510127527E-3</v>
      </c>
    </row>
    <row r="32" spans="2:47" s="131" customFormat="1">
      <c r="B32" s="83" t="s">
        <v>329</v>
      </c>
      <c r="C32" s="82" t="s">
        <v>330</v>
      </c>
      <c r="D32" s="93" t="s">
        <v>116</v>
      </c>
      <c r="E32" s="93" t="s">
        <v>287</v>
      </c>
      <c r="F32" s="82" t="s">
        <v>305</v>
      </c>
      <c r="G32" s="93" t="s">
        <v>289</v>
      </c>
      <c r="H32" s="82" t="s">
        <v>987</v>
      </c>
      <c r="I32" s="82" t="s">
        <v>156</v>
      </c>
      <c r="J32" s="82"/>
      <c r="K32" s="90">
        <v>3.4599999999999995</v>
      </c>
      <c r="L32" s="93" t="s">
        <v>159</v>
      </c>
      <c r="M32" s="94">
        <v>0.04</v>
      </c>
      <c r="N32" s="94">
        <v>4.6999999999999993E-3</v>
      </c>
      <c r="O32" s="90">
        <v>523244</v>
      </c>
      <c r="P32" s="92">
        <v>119.78</v>
      </c>
      <c r="Q32" s="82"/>
      <c r="R32" s="90">
        <v>626.74167</v>
      </c>
      <c r="S32" s="91">
        <v>1.8013918988936761E-4</v>
      </c>
      <c r="T32" s="91">
        <f t="shared" si="0"/>
        <v>1.3998352794000034E-2</v>
      </c>
      <c r="U32" s="91">
        <f>R32/'סכום נכסי הקרן'!$C$42</f>
        <v>3.1231429312664287E-3</v>
      </c>
    </row>
    <row r="33" spans="2:21" s="131" customFormat="1">
      <c r="B33" s="83" t="s">
        <v>331</v>
      </c>
      <c r="C33" s="82" t="s">
        <v>332</v>
      </c>
      <c r="D33" s="93" t="s">
        <v>116</v>
      </c>
      <c r="E33" s="93" t="s">
        <v>287</v>
      </c>
      <c r="F33" s="82" t="s">
        <v>333</v>
      </c>
      <c r="G33" s="93" t="s">
        <v>322</v>
      </c>
      <c r="H33" s="82" t="s">
        <v>988</v>
      </c>
      <c r="I33" s="82" t="s">
        <v>985</v>
      </c>
      <c r="J33" s="82"/>
      <c r="K33" s="90">
        <v>2.14</v>
      </c>
      <c r="L33" s="93" t="s">
        <v>159</v>
      </c>
      <c r="M33" s="94">
        <v>1.6399999999999998E-2</v>
      </c>
      <c r="N33" s="94">
        <v>4.8999999999999998E-3</v>
      </c>
      <c r="O33" s="90">
        <v>64898.2</v>
      </c>
      <c r="P33" s="92">
        <v>101.4</v>
      </c>
      <c r="Q33" s="82"/>
      <c r="R33" s="90">
        <v>65.806780000000003</v>
      </c>
      <c r="S33" s="91">
        <v>1.1254148816568458E-4</v>
      </c>
      <c r="T33" s="91">
        <f t="shared" si="0"/>
        <v>1.4698025785921424E-3</v>
      </c>
      <c r="U33" s="91">
        <f>R33/'סכום נכסי הקרן'!$C$42</f>
        <v>3.2792454949804917E-4</v>
      </c>
    </row>
    <row r="34" spans="2:21" s="131" customFormat="1">
      <c r="B34" s="83" t="s">
        <v>335</v>
      </c>
      <c r="C34" s="82" t="s">
        <v>336</v>
      </c>
      <c r="D34" s="93" t="s">
        <v>116</v>
      </c>
      <c r="E34" s="93" t="s">
        <v>287</v>
      </c>
      <c r="F34" s="82" t="s">
        <v>333</v>
      </c>
      <c r="G34" s="93" t="s">
        <v>322</v>
      </c>
      <c r="H34" s="82" t="s">
        <v>988</v>
      </c>
      <c r="I34" s="82" t="s">
        <v>985</v>
      </c>
      <c r="J34" s="82"/>
      <c r="K34" s="90">
        <v>6.3</v>
      </c>
      <c r="L34" s="93" t="s">
        <v>159</v>
      </c>
      <c r="M34" s="94">
        <v>2.3399999999999997E-2</v>
      </c>
      <c r="N34" s="94">
        <v>1.32E-2</v>
      </c>
      <c r="O34" s="90">
        <v>764523.82</v>
      </c>
      <c r="P34" s="92">
        <v>106.65</v>
      </c>
      <c r="Q34" s="82"/>
      <c r="R34" s="90">
        <v>815.36461999999995</v>
      </c>
      <c r="S34" s="91">
        <v>4.4468357147374259E-4</v>
      </c>
      <c r="T34" s="91">
        <f t="shared" si="0"/>
        <v>1.8211269734954395E-2</v>
      </c>
      <c r="U34" s="91">
        <f>R34/'סכום נכסי הקרן'!$C$42</f>
        <v>4.0630779334613855E-3</v>
      </c>
    </row>
    <row r="35" spans="2:21" s="131" customFormat="1">
      <c r="B35" s="83" t="s">
        <v>337</v>
      </c>
      <c r="C35" s="82" t="s">
        <v>338</v>
      </c>
      <c r="D35" s="93" t="s">
        <v>116</v>
      </c>
      <c r="E35" s="93" t="s">
        <v>287</v>
      </c>
      <c r="F35" s="82" t="s">
        <v>333</v>
      </c>
      <c r="G35" s="93" t="s">
        <v>322</v>
      </c>
      <c r="H35" s="82" t="s">
        <v>988</v>
      </c>
      <c r="I35" s="82" t="s">
        <v>985</v>
      </c>
      <c r="J35" s="82"/>
      <c r="K35" s="90">
        <v>2.7800000000000002</v>
      </c>
      <c r="L35" s="93" t="s">
        <v>159</v>
      </c>
      <c r="M35" s="94">
        <v>0.03</v>
      </c>
      <c r="N35" s="94">
        <v>6.0000000000000001E-3</v>
      </c>
      <c r="O35" s="90">
        <v>345720.08</v>
      </c>
      <c r="P35" s="92">
        <v>107.4</v>
      </c>
      <c r="Q35" s="82"/>
      <c r="R35" s="90">
        <v>371.30336999999997</v>
      </c>
      <c r="S35" s="91">
        <v>5.2252847474221393E-4</v>
      </c>
      <c r="T35" s="91">
        <f t="shared" si="0"/>
        <v>8.2931067386362353E-3</v>
      </c>
      <c r="U35" s="91">
        <f>R35/'סכום נכסי הקרן'!$C$42</f>
        <v>1.8502575317369647E-3</v>
      </c>
    </row>
    <row r="36" spans="2:21" s="131" customFormat="1">
      <c r="B36" s="83" t="s">
        <v>339</v>
      </c>
      <c r="C36" s="82" t="s">
        <v>340</v>
      </c>
      <c r="D36" s="93" t="s">
        <v>116</v>
      </c>
      <c r="E36" s="93" t="s">
        <v>287</v>
      </c>
      <c r="F36" s="82" t="s">
        <v>341</v>
      </c>
      <c r="G36" s="93" t="s">
        <v>322</v>
      </c>
      <c r="H36" s="82" t="s">
        <v>988</v>
      </c>
      <c r="I36" s="82" t="s">
        <v>156</v>
      </c>
      <c r="J36" s="82"/>
      <c r="K36" s="90">
        <v>3.3499999999999996</v>
      </c>
      <c r="L36" s="93" t="s">
        <v>159</v>
      </c>
      <c r="M36" s="94">
        <v>4.8000000000000001E-2</v>
      </c>
      <c r="N36" s="94">
        <v>6.6E-3</v>
      </c>
      <c r="O36" s="90">
        <v>380327</v>
      </c>
      <c r="P36" s="92">
        <v>116.8</v>
      </c>
      <c r="Q36" s="82"/>
      <c r="R36" s="90">
        <v>444.22194999999999</v>
      </c>
      <c r="S36" s="91">
        <v>2.7974559154305925E-4</v>
      </c>
      <c r="T36" s="91">
        <f t="shared" si="0"/>
        <v>9.9217522507138271E-3</v>
      </c>
      <c r="U36" s="91">
        <f>R36/'סכום נכסי הקרן'!$C$42</f>
        <v>2.2136211926931377E-3</v>
      </c>
    </row>
    <row r="37" spans="2:21" s="131" customFormat="1">
      <c r="B37" s="83" t="s">
        <v>342</v>
      </c>
      <c r="C37" s="82" t="s">
        <v>343</v>
      </c>
      <c r="D37" s="93" t="s">
        <v>116</v>
      </c>
      <c r="E37" s="93" t="s">
        <v>287</v>
      </c>
      <c r="F37" s="82" t="s">
        <v>341</v>
      </c>
      <c r="G37" s="93" t="s">
        <v>322</v>
      </c>
      <c r="H37" s="82" t="s">
        <v>988</v>
      </c>
      <c r="I37" s="82" t="s">
        <v>156</v>
      </c>
      <c r="J37" s="82"/>
      <c r="K37" s="90">
        <v>7.24</v>
      </c>
      <c r="L37" s="93" t="s">
        <v>159</v>
      </c>
      <c r="M37" s="94">
        <v>3.2000000000000001E-2</v>
      </c>
      <c r="N37" s="94">
        <v>1.5599999999999998E-2</v>
      </c>
      <c r="O37" s="90">
        <v>169695</v>
      </c>
      <c r="P37" s="92">
        <v>111.69</v>
      </c>
      <c r="Q37" s="82"/>
      <c r="R37" s="90">
        <v>189.53234</v>
      </c>
      <c r="S37" s="91">
        <v>1.6014763838975628E-4</v>
      </c>
      <c r="T37" s="91">
        <f t="shared" si="0"/>
        <v>4.2332282791925488E-3</v>
      </c>
      <c r="U37" s="91">
        <f>R37/'סכום נכסי הקרן'!$C$42</f>
        <v>9.4446662197741763E-4</v>
      </c>
    </row>
    <row r="38" spans="2:21" s="131" customFormat="1">
      <c r="B38" s="83" t="s">
        <v>344</v>
      </c>
      <c r="C38" s="82" t="s">
        <v>345</v>
      </c>
      <c r="D38" s="93" t="s">
        <v>116</v>
      </c>
      <c r="E38" s="93" t="s">
        <v>287</v>
      </c>
      <c r="F38" s="82" t="s">
        <v>341</v>
      </c>
      <c r="G38" s="93" t="s">
        <v>322</v>
      </c>
      <c r="H38" s="82" t="s">
        <v>988</v>
      </c>
      <c r="I38" s="82" t="s">
        <v>156</v>
      </c>
      <c r="J38" s="82"/>
      <c r="K38" s="90">
        <v>1.6799999999999997</v>
      </c>
      <c r="L38" s="93" t="s">
        <v>159</v>
      </c>
      <c r="M38" s="94">
        <v>4.9000000000000002E-2</v>
      </c>
      <c r="N38" s="94">
        <v>9.7999999999999979E-3</v>
      </c>
      <c r="O38" s="90">
        <v>140540.85999999999</v>
      </c>
      <c r="P38" s="92">
        <v>118.42</v>
      </c>
      <c r="Q38" s="82"/>
      <c r="R38" s="90">
        <v>166.42848000000001</v>
      </c>
      <c r="S38" s="91">
        <v>3.5471532482429292E-4</v>
      </c>
      <c r="T38" s="91">
        <f t="shared" si="0"/>
        <v>3.7172007056897605E-3</v>
      </c>
      <c r="U38" s="91">
        <f>R38/'סכום נכסי הקרן'!$C$42</f>
        <v>8.29336799759008E-4</v>
      </c>
    </row>
    <row r="39" spans="2:21" s="131" customFormat="1">
      <c r="B39" s="83" t="s">
        <v>346</v>
      </c>
      <c r="C39" s="82" t="s">
        <v>347</v>
      </c>
      <c r="D39" s="93" t="s">
        <v>116</v>
      </c>
      <c r="E39" s="93" t="s">
        <v>287</v>
      </c>
      <c r="F39" s="82" t="s">
        <v>348</v>
      </c>
      <c r="G39" s="93" t="s">
        <v>349</v>
      </c>
      <c r="H39" s="82" t="s">
        <v>988</v>
      </c>
      <c r="I39" s="82" t="s">
        <v>156</v>
      </c>
      <c r="J39" s="82"/>
      <c r="K39" s="90">
        <v>3.0200000000000005</v>
      </c>
      <c r="L39" s="93" t="s">
        <v>159</v>
      </c>
      <c r="M39" s="94">
        <v>3.7000000000000005E-2</v>
      </c>
      <c r="N39" s="94">
        <v>6.1000000000000013E-3</v>
      </c>
      <c r="O39" s="90">
        <v>364647</v>
      </c>
      <c r="P39" s="92">
        <v>113.82</v>
      </c>
      <c r="Q39" s="82"/>
      <c r="R39" s="90">
        <v>415.04122999999998</v>
      </c>
      <c r="S39" s="91">
        <v>1.2154974514045429E-4</v>
      </c>
      <c r="T39" s="91">
        <f t="shared" si="0"/>
        <v>9.2699972567576536E-3</v>
      </c>
      <c r="U39" s="91">
        <f>R39/'סכום נכסי הקרן'!$C$42</f>
        <v>2.0682095123156947E-3</v>
      </c>
    </row>
    <row r="40" spans="2:21" s="131" customFormat="1">
      <c r="B40" s="83" t="s">
        <v>350</v>
      </c>
      <c r="C40" s="82" t="s">
        <v>351</v>
      </c>
      <c r="D40" s="93" t="s">
        <v>116</v>
      </c>
      <c r="E40" s="93" t="s">
        <v>287</v>
      </c>
      <c r="F40" s="82" t="s">
        <v>348</v>
      </c>
      <c r="G40" s="93" t="s">
        <v>349</v>
      </c>
      <c r="H40" s="82" t="s">
        <v>988</v>
      </c>
      <c r="I40" s="82" t="s">
        <v>156</v>
      </c>
      <c r="J40" s="82"/>
      <c r="K40" s="90">
        <v>6.48</v>
      </c>
      <c r="L40" s="93" t="s">
        <v>159</v>
      </c>
      <c r="M40" s="94">
        <v>2.2000000000000002E-2</v>
      </c>
      <c r="N40" s="94">
        <v>1.18E-2</v>
      </c>
      <c r="O40" s="90">
        <v>154825</v>
      </c>
      <c r="P40" s="92">
        <v>106.71</v>
      </c>
      <c r="Q40" s="82"/>
      <c r="R40" s="90">
        <v>165.21376999999998</v>
      </c>
      <c r="S40" s="91">
        <v>1.7560150089543212E-4</v>
      </c>
      <c r="T40" s="91">
        <f t="shared" si="0"/>
        <v>3.6900700074510425E-3</v>
      </c>
      <c r="U40" s="91">
        <f>R40/'סכום נכסי הקרן'!$C$42</f>
        <v>8.2328372696740832E-4</v>
      </c>
    </row>
    <row r="41" spans="2:21" s="131" customFormat="1">
      <c r="B41" s="83" t="s">
        <v>352</v>
      </c>
      <c r="C41" s="82" t="s">
        <v>353</v>
      </c>
      <c r="D41" s="93" t="s">
        <v>116</v>
      </c>
      <c r="E41" s="93" t="s">
        <v>287</v>
      </c>
      <c r="F41" s="82" t="s">
        <v>312</v>
      </c>
      <c r="G41" s="93" t="s">
        <v>289</v>
      </c>
      <c r="H41" s="82" t="s">
        <v>988</v>
      </c>
      <c r="I41" s="82" t="s">
        <v>156</v>
      </c>
      <c r="J41" s="82"/>
      <c r="K41" s="90">
        <v>1.78</v>
      </c>
      <c r="L41" s="93" t="s">
        <v>159</v>
      </c>
      <c r="M41" s="94">
        <v>3.1E-2</v>
      </c>
      <c r="N41" s="94">
        <v>5.5999999999999991E-3</v>
      </c>
      <c r="O41" s="90">
        <v>134720</v>
      </c>
      <c r="P41" s="92">
        <v>111.86</v>
      </c>
      <c r="Q41" s="82"/>
      <c r="R41" s="90">
        <v>150.6978</v>
      </c>
      <c r="S41" s="91">
        <v>1.9579414640611938E-4</v>
      </c>
      <c r="T41" s="91">
        <f t="shared" si="0"/>
        <v>3.3658540203329044E-3</v>
      </c>
      <c r="U41" s="91">
        <f>R41/'סכום נכסי הקרן'!$C$42</f>
        <v>7.5094858273489623E-4</v>
      </c>
    </row>
    <row r="42" spans="2:21" s="131" customFormat="1">
      <c r="B42" s="83" t="s">
        <v>354</v>
      </c>
      <c r="C42" s="82" t="s">
        <v>355</v>
      </c>
      <c r="D42" s="93" t="s">
        <v>116</v>
      </c>
      <c r="E42" s="93" t="s">
        <v>287</v>
      </c>
      <c r="F42" s="82" t="s">
        <v>312</v>
      </c>
      <c r="G42" s="93" t="s">
        <v>289</v>
      </c>
      <c r="H42" s="82" t="s">
        <v>988</v>
      </c>
      <c r="I42" s="82" t="s">
        <v>156</v>
      </c>
      <c r="J42" s="82"/>
      <c r="K42" s="90">
        <v>1.7499999999999998</v>
      </c>
      <c r="L42" s="93" t="s">
        <v>159</v>
      </c>
      <c r="M42" s="94">
        <v>2.7999999999999997E-2</v>
      </c>
      <c r="N42" s="94">
        <v>5.0000000000000001E-3</v>
      </c>
      <c r="O42" s="90">
        <v>1411897</v>
      </c>
      <c r="P42" s="92">
        <v>105.72</v>
      </c>
      <c r="Q42" s="82"/>
      <c r="R42" s="90">
        <v>1492.6576100000002</v>
      </c>
      <c r="S42" s="91">
        <v>1.4355359708316854E-3</v>
      </c>
      <c r="T42" s="91">
        <f t="shared" si="0"/>
        <v>3.333869251972494E-2</v>
      </c>
      <c r="U42" s="91">
        <f>R42/'סכום נכסי הקרן'!$C$42</f>
        <v>7.4381252860888326E-3</v>
      </c>
    </row>
    <row r="43" spans="2:21" s="131" customFormat="1">
      <c r="B43" s="83" t="s">
        <v>356</v>
      </c>
      <c r="C43" s="82" t="s">
        <v>357</v>
      </c>
      <c r="D43" s="93" t="s">
        <v>116</v>
      </c>
      <c r="E43" s="93" t="s">
        <v>287</v>
      </c>
      <c r="F43" s="82" t="s">
        <v>288</v>
      </c>
      <c r="G43" s="93" t="s">
        <v>289</v>
      </c>
      <c r="H43" s="82" t="s">
        <v>988</v>
      </c>
      <c r="I43" s="82" t="s">
        <v>156</v>
      </c>
      <c r="J43" s="82"/>
      <c r="K43" s="90">
        <v>3.15</v>
      </c>
      <c r="L43" s="93" t="s">
        <v>159</v>
      </c>
      <c r="M43" s="94">
        <v>0.04</v>
      </c>
      <c r="N43" s="94">
        <v>5.1000000000000004E-3</v>
      </c>
      <c r="O43" s="90">
        <v>522719</v>
      </c>
      <c r="P43" s="92">
        <v>120.32</v>
      </c>
      <c r="Q43" s="82"/>
      <c r="R43" s="90">
        <v>628.93552</v>
      </c>
      <c r="S43" s="91">
        <v>3.8719983288864132E-4</v>
      </c>
      <c r="T43" s="91">
        <f t="shared" si="0"/>
        <v>1.4047352705362426E-2</v>
      </c>
      <c r="U43" s="91">
        <f>R43/'סכום נכסי הקרן'!$C$42</f>
        <v>3.1340751980163941E-3</v>
      </c>
    </row>
    <row r="44" spans="2:21" s="131" customFormat="1">
      <c r="B44" s="83" t="s">
        <v>358</v>
      </c>
      <c r="C44" s="82" t="s">
        <v>359</v>
      </c>
      <c r="D44" s="93" t="s">
        <v>116</v>
      </c>
      <c r="E44" s="93" t="s">
        <v>287</v>
      </c>
      <c r="F44" s="82" t="s">
        <v>360</v>
      </c>
      <c r="G44" s="93" t="s">
        <v>289</v>
      </c>
      <c r="H44" s="82" t="s">
        <v>988</v>
      </c>
      <c r="I44" s="82" t="s">
        <v>156</v>
      </c>
      <c r="J44" s="82"/>
      <c r="K44" s="90">
        <v>2.44</v>
      </c>
      <c r="L44" s="93" t="s">
        <v>159</v>
      </c>
      <c r="M44" s="94">
        <v>4.7500000000000001E-2</v>
      </c>
      <c r="N44" s="94">
        <v>6.1999999999999998E-3</v>
      </c>
      <c r="O44" s="90">
        <v>174570.74</v>
      </c>
      <c r="P44" s="92">
        <v>134.34</v>
      </c>
      <c r="Q44" s="82"/>
      <c r="R44" s="90">
        <v>234.51832999999999</v>
      </c>
      <c r="S44" s="91">
        <v>4.009818581572599E-4</v>
      </c>
      <c r="T44" s="91">
        <f t="shared" si="0"/>
        <v>5.2379959353902892E-3</v>
      </c>
      <c r="U44" s="91">
        <f>R44/'סכום נכסי הקרן'!$C$42</f>
        <v>1.1686382119636431E-3</v>
      </c>
    </row>
    <row r="45" spans="2:21" s="131" customFormat="1">
      <c r="B45" s="83" t="s">
        <v>361</v>
      </c>
      <c r="C45" s="82" t="s">
        <v>362</v>
      </c>
      <c r="D45" s="93" t="s">
        <v>116</v>
      </c>
      <c r="E45" s="93" t="s">
        <v>287</v>
      </c>
      <c r="F45" s="82" t="s">
        <v>363</v>
      </c>
      <c r="G45" s="93" t="s">
        <v>289</v>
      </c>
      <c r="H45" s="82" t="s">
        <v>988</v>
      </c>
      <c r="I45" s="82" t="s">
        <v>985</v>
      </c>
      <c r="J45" s="82"/>
      <c r="K45" s="90">
        <v>3.23</v>
      </c>
      <c r="L45" s="93" t="s">
        <v>159</v>
      </c>
      <c r="M45" s="94">
        <v>3.5499999999999997E-2</v>
      </c>
      <c r="N45" s="94">
        <v>6.1999999999999998E-3</v>
      </c>
      <c r="O45" s="90">
        <v>455371.15</v>
      </c>
      <c r="P45" s="92">
        <v>117.74</v>
      </c>
      <c r="Q45" s="82"/>
      <c r="R45" s="90">
        <v>536.15397999999993</v>
      </c>
      <c r="S45" s="91">
        <v>1.0648463281929146E-3</v>
      </c>
      <c r="T45" s="91">
        <f t="shared" si="0"/>
        <v>1.1975065522525792E-2</v>
      </c>
      <c r="U45" s="91">
        <f>R45/'סכום נכסי הקרן'!$C$42</f>
        <v>2.6717315807442037E-3</v>
      </c>
    </row>
    <row r="46" spans="2:21" s="131" customFormat="1">
      <c r="B46" s="83" t="s">
        <v>364</v>
      </c>
      <c r="C46" s="82" t="s">
        <v>365</v>
      </c>
      <c r="D46" s="93" t="s">
        <v>116</v>
      </c>
      <c r="E46" s="93" t="s">
        <v>287</v>
      </c>
      <c r="F46" s="82" t="s">
        <v>363</v>
      </c>
      <c r="G46" s="93" t="s">
        <v>289</v>
      </c>
      <c r="H46" s="82" t="s">
        <v>988</v>
      </c>
      <c r="I46" s="82" t="s">
        <v>985</v>
      </c>
      <c r="J46" s="82"/>
      <c r="K46" s="90">
        <v>1.63</v>
      </c>
      <c r="L46" s="93" t="s">
        <v>159</v>
      </c>
      <c r="M46" s="94">
        <v>4.6500000000000007E-2</v>
      </c>
      <c r="N46" s="94">
        <v>5.4000000000000003E-3</v>
      </c>
      <c r="O46" s="90">
        <v>158334.51</v>
      </c>
      <c r="P46" s="92">
        <v>131.83000000000001</v>
      </c>
      <c r="Q46" s="82"/>
      <c r="R46" s="90">
        <v>208.73239000000001</v>
      </c>
      <c r="S46" s="91">
        <v>3.0179290126119783E-4</v>
      </c>
      <c r="T46" s="91">
        <f t="shared" si="0"/>
        <v>4.6620637730291729E-3</v>
      </c>
      <c r="U46" s="91">
        <f>R46/'סכום נכסי הקרן'!$C$42</f>
        <v>1.0401432034267762E-3</v>
      </c>
    </row>
    <row r="47" spans="2:21" s="131" customFormat="1">
      <c r="B47" s="83" t="s">
        <v>366</v>
      </c>
      <c r="C47" s="82" t="s">
        <v>367</v>
      </c>
      <c r="D47" s="93" t="s">
        <v>116</v>
      </c>
      <c r="E47" s="93" t="s">
        <v>287</v>
      </c>
      <c r="F47" s="82" t="s">
        <v>363</v>
      </c>
      <c r="G47" s="93" t="s">
        <v>289</v>
      </c>
      <c r="H47" s="82" t="s">
        <v>988</v>
      </c>
      <c r="I47" s="82" t="s">
        <v>985</v>
      </c>
      <c r="J47" s="82"/>
      <c r="K47" s="90">
        <v>6.02</v>
      </c>
      <c r="L47" s="93" t="s">
        <v>159</v>
      </c>
      <c r="M47" s="94">
        <v>1.4999999999999999E-2</v>
      </c>
      <c r="N47" s="94">
        <v>9.1000000000000004E-3</v>
      </c>
      <c r="O47" s="90">
        <v>307724.34000000003</v>
      </c>
      <c r="P47" s="92">
        <v>103.52</v>
      </c>
      <c r="Q47" s="82"/>
      <c r="R47" s="90">
        <v>318.55624999999998</v>
      </c>
      <c r="S47" s="91">
        <v>5.0948533511385567E-4</v>
      </c>
      <c r="T47" s="91">
        <f t="shared" si="0"/>
        <v>7.1149932830119195E-3</v>
      </c>
      <c r="U47" s="91">
        <f>R47/'סכום נכסי הקרן'!$C$42</f>
        <v>1.5874111264984842E-3</v>
      </c>
    </row>
    <row r="48" spans="2:21" s="131" customFormat="1">
      <c r="B48" s="83" t="s">
        <v>368</v>
      </c>
      <c r="C48" s="82" t="s">
        <v>369</v>
      </c>
      <c r="D48" s="93" t="s">
        <v>116</v>
      </c>
      <c r="E48" s="93" t="s">
        <v>287</v>
      </c>
      <c r="F48" s="82" t="s">
        <v>370</v>
      </c>
      <c r="G48" s="93" t="s">
        <v>371</v>
      </c>
      <c r="H48" s="82" t="s">
        <v>988</v>
      </c>
      <c r="I48" s="82" t="s">
        <v>156</v>
      </c>
      <c r="J48" s="82"/>
      <c r="K48" s="90">
        <v>8.68</v>
      </c>
      <c r="L48" s="93" t="s">
        <v>159</v>
      </c>
      <c r="M48" s="94">
        <v>3.85E-2</v>
      </c>
      <c r="N48" s="94">
        <v>1.6800000000000002E-2</v>
      </c>
      <c r="O48" s="90">
        <v>546590.88</v>
      </c>
      <c r="P48" s="92">
        <v>119.69</v>
      </c>
      <c r="Q48" s="82">
        <v>10.52</v>
      </c>
      <c r="R48" s="90">
        <v>664.73649999999998</v>
      </c>
      <c r="S48" s="91">
        <v>1.9881434183296285E-4</v>
      </c>
      <c r="T48" s="91">
        <f t="shared" si="0"/>
        <v>1.4846972026048313E-2</v>
      </c>
      <c r="U48" s="91">
        <f>R48/'סכום נכסי הקרן'!$C$42</f>
        <v>3.3124765760824335E-3</v>
      </c>
    </row>
    <row r="49" spans="2:21" s="131" customFormat="1">
      <c r="B49" s="83" t="s">
        <v>372</v>
      </c>
      <c r="C49" s="82" t="s">
        <v>373</v>
      </c>
      <c r="D49" s="93" t="s">
        <v>116</v>
      </c>
      <c r="E49" s="93" t="s">
        <v>287</v>
      </c>
      <c r="F49" s="82" t="s">
        <v>370</v>
      </c>
      <c r="G49" s="93" t="s">
        <v>371</v>
      </c>
      <c r="H49" s="82" t="s">
        <v>988</v>
      </c>
      <c r="I49" s="82" t="s">
        <v>156</v>
      </c>
      <c r="J49" s="82"/>
      <c r="K49" s="90">
        <v>6.86</v>
      </c>
      <c r="L49" s="93" t="s">
        <v>159</v>
      </c>
      <c r="M49" s="94">
        <v>4.4999999999999998E-2</v>
      </c>
      <c r="N49" s="94">
        <v>1.43E-2</v>
      </c>
      <c r="O49" s="90">
        <v>526000</v>
      </c>
      <c r="P49" s="92">
        <v>123.78</v>
      </c>
      <c r="Q49" s="82"/>
      <c r="R49" s="90">
        <v>651.08281999999997</v>
      </c>
      <c r="S49" s="91">
        <v>5.7580544344134612E-4</v>
      </c>
      <c r="T49" s="91">
        <f t="shared" si="0"/>
        <v>1.4542015392837084E-2</v>
      </c>
      <c r="U49" s="91">
        <f>R49/'סכום נכסי הקרן'!$C$42</f>
        <v>3.2444383456297272E-3</v>
      </c>
    </row>
    <row r="50" spans="2:21" s="131" customFormat="1">
      <c r="B50" s="83" t="s">
        <v>374</v>
      </c>
      <c r="C50" s="82" t="s">
        <v>375</v>
      </c>
      <c r="D50" s="93" t="s">
        <v>116</v>
      </c>
      <c r="E50" s="93" t="s">
        <v>287</v>
      </c>
      <c r="F50" s="82" t="s">
        <v>288</v>
      </c>
      <c r="G50" s="93" t="s">
        <v>289</v>
      </c>
      <c r="H50" s="82" t="s">
        <v>988</v>
      </c>
      <c r="I50" s="82" t="s">
        <v>156</v>
      </c>
      <c r="J50" s="82"/>
      <c r="K50" s="90">
        <v>2.6799999999999997</v>
      </c>
      <c r="L50" s="93" t="s">
        <v>159</v>
      </c>
      <c r="M50" s="94">
        <v>0.05</v>
      </c>
      <c r="N50" s="94">
        <v>5.2999999999999992E-3</v>
      </c>
      <c r="O50" s="90">
        <v>503285</v>
      </c>
      <c r="P50" s="92">
        <v>123.73</v>
      </c>
      <c r="Q50" s="82"/>
      <c r="R50" s="90">
        <v>622.71456000000001</v>
      </c>
      <c r="S50" s="91">
        <v>5.0328550328550324E-4</v>
      </c>
      <c r="T50" s="91">
        <f t="shared" si="0"/>
        <v>1.3908406793568556E-2</v>
      </c>
      <c r="U50" s="91">
        <f>R50/'סכום נכסי הקרן'!$C$42</f>
        <v>3.1030752690509385E-3</v>
      </c>
    </row>
    <row r="51" spans="2:21" s="131" customFormat="1">
      <c r="B51" s="83" t="s">
        <v>376</v>
      </c>
      <c r="C51" s="82" t="s">
        <v>377</v>
      </c>
      <c r="D51" s="93" t="s">
        <v>116</v>
      </c>
      <c r="E51" s="93" t="s">
        <v>287</v>
      </c>
      <c r="F51" s="82" t="s">
        <v>360</v>
      </c>
      <c r="G51" s="93" t="s">
        <v>289</v>
      </c>
      <c r="H51" s="82" t="s">
        <v>988</v>
      </c>
      <c r="I51" s="82" t="s">
        <v>156</v>
      </c>
      <c r="J51" s="82"/>
      <c r="K51" s="90">
        <v>1.1299999999999999</v>
      </c>
      <c r="L51" s="93" t="s">
        <v>159</v>
      </c>
      <c r="M51" s="94">
        <v>5.2499999999999998E-2</v>
      </c>
      <c r="N51" s="94">
        <v>1.1199999999999998E-2</v>
      </c>
      <c r="O51" s="90">
        <v>22800</v>
      </c>
      <c r="P51" s="92">
        <v>133.5</v>
      </c>
      <c r="Q51" s="82"/>
      <c r="R51" s="90">
        <v>30.437990000000003</v>
      </c>
      <c r="S51" s="91">
        <v>6.3333333333333332E-5</v>
      </c>
      <c r="T51" s="91">
        <f t="shared" si="0"/>
        <v>6.7983627506408681E-4</v>
      </c>
      <c r="U51" s="91">
        <f>R51/'סכום נכסי הקרן'!$C$42</f>
        <v>1.5167683570562374E-4</v>
      </c>
    </row>
    <row r="52" spans="2:21" s="131" customFormat="1">
      <c r="B52" s="83" t="s">
        <v>378</v>
      </c>
      <c r="C52" s="82" t="s">
        <v>379</v>
      </c>
      <c r="D52" s="93" t="s">
        <v>116</v>
      </c>
      <c r="E52" s="93" t="s">
        <v>287</v>
      </c>
      <c r="F52" s="82" t="s">
        <v>305</v>
      </c>
      <c r="G52" s="93" t="s">
        <v>289</v>
      </c>
      <c r="H52" s="82" t="s">
        <v>988</v>
      </c>
      <c r="I52" s="82" t="s">
        <v>985</v>
      </c>
      <c r="J52" s="82"/>
      <c r="K52" s="90">
        <v>2.56</v>
      </c>
      <c r="L52" s="93" t="s">
        <v>159</v>
      </c>
      <c r="M52" s="94">
        <v>6.5000000000000002E-2</v>
      </c>
      <c r="N52" s="94">
        <v>5.8999999999999999E-3</v>
      </c>
      <c r="O52" s="90">
        <v>302068</v>
      </c>
      <c r="P52" s="92">
        <v>127.79</v>
      </c>
      <c r="Q52" s="90">
        <v>5.4029399999999992</v>
      </c>
      <c r="R52" s="90">
        <v>391.41564</v>
      </c>
      <c r="S52" s="91">
        <v>1.9178920634920635E-4</v>
      </c>
      <c r="T52" s="91">
        <f t="shared" si="0"/>
        <v>8.7423167791114177E-3</v>
      </c>
      <c r="U52" s="91">
        <f>R52/'סכום נכסי הקרן'!$C$42</f>
        <v>1.9504798352615125E-3</v>
      </c>
    </row>
    <row r="53" spans="2:21" s="131" customFormat="1">
      <c r="B53" s="83" t="s">
        <v>380</v>
      </c>
      <c r="C53" s="82" t="s">
        <v>381</v>
      </c>
      <c r="D53" s="93" t="s">
        <v>116</v>
      </c>
      <c r="E53" s="93" t="s">
        <v>287</v>
      </c>
      <c r="F53" s="82" t="s">
        <v>382</v>
      </c>
      <c r="G53" s="93" t="s">
        <v>322</v>
      </c>
      <c r="H53" s="82" t="s">
        <v>988</v>
      </c>
      <c r="I53" s="82" t="s">
        <v>985</v>
      </c>
      <c r="J53" s="82"/>
      <c r="K53" s="90">
        <v>8.93</v>
      </c>
      <c r="L53" s="93" t="s">
        <v>159</v>
      </c>
      <c r="M53" s="94">
        <v>3.5000000000000003E-2</v>
      </c>
      <c r="N53" s="94">
        <v>1.8199999999999997E-2</v>
      </c>
      <c r="O53" s="90">
        <v>32832.9</v>
      </c>
      <c r="P53" s="92">
        <v>116.64</v>
      </c>
      <c r="Q53" s="82"/>
      <c r="R53" s="90">
        <v>38.296289999999999</v>
      </c>
      <c r="S53" s="91">
        <v>1.9467227330213397E-4</v>
      </c>
      <c r="T53" s="91">
        <f t="shared" si="0"/>
        <v>8.5535237847091854E-4</v>
      </c>
      <c r="U53" s="91">
        <f>R53/'סכום נכסי הקרן'!$C$42</f>
        <v>1.9083586289583908E-4</v>
      </c>
    </row>
    <row r="54" spans="2:21" s="131" customFormat="1">
      <c r="B54" s="83" t="s">
        <v>383</v>
      </c>
      <c r="C54" s="82" t="s">
        <v>384</v>
      </c>
      <c r="D54" s="93" t="s">
        <v>116</v>
      </c>
      <c r="E54" s="93" t="s">
        <v>287</v>
      </c>
      <c r="F54" s="82" t="s">
        <v>382</v>
      </c>
      <c r="G54" s="93" t="s">
        <v>322</v>
      </c>
      <c r="H54" s="82" t="s">
        <v>988</v>
      </c>
      <c r="I54" s="82" t="s">
        <v>985</v>
      </c>
      <c r="J54" s="82"/>
      <c r="K54" s="90">
        <v>1.87</v>
      </c>
      <c r="L54" s="93" t="s">
        <v>159</v>
      </c>
      <c r="M54" s="94">
        <v>3.9E-2</v>
      </c>
      <c r="N54" s="94">
        <v>8.3000000000000001E-3</v>
      </c>
      <c r="O54" s="90">
        <v>188844.32</v>
      </c>
      <c r="P54" s="92">
        <v>112.85</v>
      </c>
      <c r="Q54" s="82"/>
      <c r="R54" s="90">
        <v>213.11080999999999</v>
      </c>
      <c r="S54" s="91">
        <v>4.6469286138443416E-4</v>
      </c>
      <c r="T54" s="91">
        <f t="shared" si="0"/>
        <v>4.7598563258050321E-3</v>
      </c>
      <c r="U54" s="91">
        <f>R54/'סכום נכסי הקרן'!$C$42</f>
        <v>1.0619614933660992E-3</v>
      </c>
    </row>
    <row r="55" spans="2:21" s="131" customFormat="1">
      <c r="B55" s="83" t="s">
        <v>385</v>
      </c>
      <c r="C55" s="82" t="s">
        <v>386</v>
      </c>
      <c r="D55" s="93" t="s">
        <v>116</v>
      </c>
      <c r="E55" s="93" t="s">
        <v>287</v>
      </c>
      <c r="F55" s="82" t="s">
        <v>382</v>
      </c>
      <c r="G55" s="93" t="s">
        <v>322</v>
      </c>
      <c r="H55" s="82" t="s">
        <v>988</v>
      </c>
      <c r="I55" s="82" t="s">
        <v>985</v>
      </c>
      <c r="J55" s="82"/>
      <c r="K55" s="90">
        <v>4.84</v>
      </c>
      <c r="L55" s="93" t="s">
        <v>159</v>
      </c>
      <c r="M55" s="94">
        <v>0.04</v>
      </c>
      <c r="N55" s="94">
        <v>7.899999999999999E-3</v>
      </c>
      <c r="O55" s="90">
        <v>354469.45</v>
      </c>
      <c r="P55" s="92">
        <v>115.16</v>
      </c>
      <c r="Q55" s="82"/>
      <c r="R55" s="90">
        <v>408.20703000000003</v>
      </c>
      <c r="S55" s="91">
        <v>5.0264582027514395E-4</v>
      </c>
      <c r="T55" s="91">
        <f t="shared" si="0"/>
        <v>9.117354553640827E-3</v>
      </c>
      <c r="U55" s="91">
        <f>R55/'סכום נכסי הקרן'!$C$42</f>
        <v>2.034153721161963E-3</v>
      </c>
    </row>
    <row r="56" spans="2:21" s="131" customFormat="1">
      <c r="B56" s="83" t="s">
        <v>387</v>
      </c>
      <c r="C56" s="82" t="s">
        <v>388</v>
      </c>
      <c r="D56" s="93" t="s">
        <v>116</v>
      </c>
      <c r="E56" s="93" t="s">
        <v>287</v>
      </c>
      <c r="F56" s="82" t="s">
        <v>382</v>
      </c>
      <c r="G56" s="93" t="s">
        <v>322</v>
      </c>
      <c r="H56" s="82" t="s">
        <v>988</v>
      </c>
      <c r="I56" s="82" t="s">
        <v>985</v>
      </c>
      <c r="J56" s="82"/>
      <c r="K56" s="90">
        <v>7.57</v>
      </c>
      <c r="L56" s="93" t="s">
        <v>159</v>
      </c>
      <c r="M56" s="94">
        <v>0.04</v>
      </c>
      <c r="N56" s="94">
        <v>1.5100000000000001E-2</v>
      </c>
      <c r="O56" s="90">
        <v>114390.3</v>
      </c>
      <c r="P56" s="92">
        <v>119.86</v>
      </c>
      <c r="Q56" s="82"/>
      <c r="R56" s="90">
        <v>137.10820999999999</v>
      </c>
      <c r="S56" s="91">
        <v>4.2796304632777805E-4</v>
      </c>
      <c r="T56" s="91">
        <f t="shared" si="0"/>
        <v>3.0623288452064201E-3</v>
      </c>
      <c r="U56" s="91">
        <f>R56/'סכום נכסי הקרן'!$C$42</f>
        <v>6.8322972187263864E-4</v>
      </c>
    </row>
    <row r="57" spans="2:21" s="131" customFormat="1">
      <c r="B57" s="83" t="s">
        <v>389</v>
      </c>
      <c r="C57" s="82" t="s">
        <v>390</v>
      </c>
      <c r="D57" s="93" t="s">
        <v>116</v>
      </c>
      <c r="E57" s="93" t="s">
        <v>287</v>
      </c>
      <c r="F57" s="82" t="s">
        <v>391</v>
      </c>
      <c r="G57" s="93" t="s">
        <v>392</v>
      </c>
      <c r="H57" s="82" t="s">
        <v>989</v>
      </c>
      <c r="I57" s="82" t="s">
        <v>985</v>
      </c>
      <c r="J57" s="82"/>
      <c r="K57" s="90">
        <v>8.81</v>
      </c>
      <c r="L57" s="93" t="s">
        <v>159</v>
      </c>
      <c r="M57" s="94">
        <v>5.1500000000000004E-2</v>
      </c>
      <c r="N57" s="94">
        <v>2.58E-2</v>
      </c>
      <c r="O57" s="90">
        <v>972778</v>
      </c>
      <c r="P57" s="92">
        <v>150.5</v>
      </c>
      <c r="Q57" s="82"/>
      <c r="R57" s="90">
        <v>1464.0309</v>
      </c>
      <c r="S57" s="91">
        <v>2.7394310708297499E-4</v>
      </c>
      <c r="T57" s="91">
        <f t="shared" si="0"/>
        <v>3.2699311407708674E-2</v>
      </c>
      <c r="U57" s="91">
        <f>R57/'סכום נכסי הקרן'!$C$42</f>
        <v>7.2954743163808266E-3</v>
      </c>
    </row>
    <row r="58" spans="2:21" s="131" customFormat="1">
      <c r="B58" s="83" t="s">
        <v>394</v>
      </c>
      <c r="C58" s="82" t="s">
        <v>395</v>
      </c>
      <c r="D58" s="93" t="s">
        <v>116</v>
      </c>
      <c r="E58" s="93" t="s">
        <v>287</v>
      </c>
      <c r="F58" s="82" t="s">
        <v>396</v>
      </c>
      <c r="G58" s="93" t="s">
        <v>322</v>
      </c>
      <c r="H58" s="82" t="s">
        <v>989</v>
      </c>
      <c r="I58" s="82" t="s">
        <v>985</v>
      </c>
      <c r="J58" s="82"/>
      <c r="K58" s="90">
        <v>1.73</v>
      </c>
      <c r="L58" s="93" t="s">
        <v>159</v>
      </c>
      <c r="M58" s="94">
        <v>4.8000000000000001E-2</v>
      </c>
      <c r="N58" s="94">
        <v>7.7999999999999988E-3</v>
      </c>
      <c r="O58" s="90">
        <v>10355.08</v>
      </c>
      <c r="P58" s="92">
        <v>112.74</v>
      </c>
      <c r="Q58" s="82"/>
      <c r="R58" s="90">
        <v>11.67431</v>
      </c>
      <c r="S58" s="91">
        <v>6.0372434701492539E-5</v>
      </c>
      <c r="T58" s="91">
        <f t="shared" si="0"/>
        <v>2.6074715920280608E-4</v>
      </c>
      <c r="U58" s="91">
        <f>R58/'סכום נכסי הקרן'!$C$42</f>
        <v>5.8174748064721755E-5</v>
      </c>
    </row>
    <row r="59" spans="2:21" s="131" customFormat="1">
      <c r="B59" s="83" t="s">
        <v>397</v>
      </c>
      <c r="C59" s="82" t="s">
        <v>398</v>
      </c>
      <c r="D59" s="93" t="s">
        <v>116</v>
      </c>
      <c r="E59" s="93" t="s">
        <v>287</v>
      </c>
      <c r="F59" s="82" t="s">
        <v>396</v>
      </c>
      <c r="G59" s="93" t="s">
        <v>322</v>
      </c>
      <c r="H59" s="82" t="s">
        <v>989</v>
      </c>
      <c r="I59" s="82" t="s">
        <v>985</v>
      </c>
      <c r="J59" s="82"/>
      <c r="K59" s="90">
        <v>4.38</v>
      </c>
      <c r="L59" s="93" t="s">
        <v>159</v>
      </c>
      <c r="M59" s="94">
        <v>3.2899999999999999E-2</v>
      </c>
      <c r="N59" s="94">
        <v>1.1399999999999999E-2</v>
      </c>
      <c r="O59" s="90">
        <v>0.53</v>
      </c>
      <c r="P59" s="92">
        <v>110.77</v>
      </c>
      <c r="Q59" s="82"/>
      <c r="R59" s="90">
        <v>5.8999999999999992E-4</v>
      </c>
      <c r="S59" s="91">
        <v>2.5238095238095238E-9</v>
      </c>
      <c r="T59" s="91">
        <f t="shared" si="0"/>
        <v>1.3177723045700821E-8</v>
      </c>
      <c r="U59" s="91">
        <f>R59/'סכום נכסי הקרן'!$C$42</f>
        <v>2.9400539610637231E-9</v>
      </c>
    </row>
    <row r="60" spans="2:21" s="131" customFormat="1">
      <c r="B60" s="83" t="s">
        <v>399</v>
      </c>
      <c r="C60" s="82" t="s">
        <v>400</v>
      </c>
      <c r="D60" s="93" t="s">
        <v>116</v>
      </c>
      <c r="E60" s="93" t="s">
        <v>287</v>
      </c>
      <c r="F60" s="82" t="s">
        <v>401</v>
      </c>
      <c r="G60" s="93" t="s">
        <v>322</v>
      </c>
      <c r="H60" s="82" t="s">
        <v>989</v>
      </c>
      <c r="I60" s="82" t="s">
        <v>156</v>
      </c>
      <c r="J60" s="82"/>
      <c r="K60" s="90">
        <v>0.5</v>
      </c>
      <c r="L60" s="93" t="s">
        <v>159</v>
      </c>
      <c r="M60" s="94">
        <v>4.5499999999999999E-2</v>
      </c>
      <c r="N60" s="94">
        <v>2.5499999999999998E-2</v>
      </c>
      <c r="O60" s="90">
        <v>7000</v>
      </c>
      <c r="P60" s="92">
        <v>121.34</v>
      </c>
      <c r="Q60" s="90">
        <v>0.19131999999999999</v>
      </c>
      <c r="R60" s="90">
        <v>8.6851200000000013</v>
      </c>
      <c r="S60" s="91">
        <v>4.9497249367142309E-5</v>
      </c>
      <c r="T60" s="91">
        <f t="shared" si="0"/>
        <v>1.9398323047233415E-4</v>
      </c>
      <c r="U60" s="91">
        <f>R60/'סכום נכסי הקרן'!$C$42</f>
        <v>4.3279188912396221E-5</v>
      </c>
    </row>
    <row r="61" spans="2:21" s="131" customFormat="1">
      <c r="B61" s="83" t="s">
        <v>402</v>
      </c>
      <c r="C61" s="82" t="s">
        <v>403</v>
      </c>
      <c r="D61" s="93" t="s">
        <v>116</v>
      </c>
      <c r="E61" s="93" t="s">
        <v>287</v>
      </c>
      <c r="F61" s="82" t="s">
        <v>401</v>
      </c>
      <c r="G61" s="93" t="s">
        <v>322</v>
      </c>
      <c r="H61" s="82" t="s">
        <v>989</v>
      </c>
      <c r="I61" s="82" t="s">
        <v>156</v>
      </c>
      <c r="J61" s="82"/>
      <c r="K61" s="90">
        <v>5.3999999999999995</v>
      </c>
      <c r="L61" s="93" t="s">
        <v>159</v>
      </c>
      <c r="M61" s="94">
        <v>4.7500000000000001E-2</v>
      </c>
      <c r="N61" s="94">
        <v>1.1300000000000001E-2</v>
      </c>
      <c r="O61" s="90">
        <v>333436</v>
      </c>
      <c r="P61" s="92">
        <v>145.27000000000001</v>
      </c>
      <c r="Q61" s="82"/>
      <c r="R61" s="90">
        <v>484.32963000000001</v>
      </c>
      <c r="S61" s="91">
        <v>1.766735548137551E-4</v>
      </c>
      <c r="T61" s="91">
        <f t="shared" si="0"/>
        <v>1.0817562249096191E-2</v>
      </c>
      <c r="U61" s="91">
        <f>R61/'סכום נכסי הקרן'!$C$42</f>
        <v>2.4134834697322502E-3</v>
      </c>
    </row>
    <row r="62" spans="2:21" s="131" customFormat="1">
      <c r="B62" s="83" t="s">
        <v>404</v>
      </c>
      <c r="C62" s="82" t="s">
        <v>405</v>
      </c>
      <c r="D62" s="93" t="s">
        <v>116</v>
      </c>
      <c r="E62" s="93" t="s">
        <v>287</v>
      </c>
      <c r="F62" s="82" t="s">
        <v>406</v>
      </c>
      <c r="G62" s="93" t="s">
        <v>322</v>
      </c>
      <c r="H62" s="82" t="s">
        <v>989</v>
      </c>
      <c r="I62" s="82" t="s">
        <v>156</v>
      </c>
      <c r="J62" s="82"/>
      <c r="K62" s="90">
        <v>1.89</v>
      </c>
      <c r="L62" s="93" t="s">
        <v>159</v>
      </c>
      <c r="M62" s="94">
        <v>6.5000000000000002E-2</v>
      </c>
      <c r="N62" s="94">
        <v>7.0999999999999987E-3</v>
      </c>
      <c r="O62" s="90">
        <v>459248.18</v>
      </c>
      <c r="P62" s="92">
        <v>124.69</v>
      </c>
      <c r="Q62" s="82"/>
      <c r="R62" s="90">
        <v>572.63655000000006</v>
      </c>
      <c r="S62" s="91">
        <v>6.7203833536675305E-4</v>
      </c>
      <c r="T62" s="91">
        <f t="shared" si="0"/>
        <v>1.2789908240246801E-2</v>
      </c>
      <c r="U62" s="91">
        <f>R62/'סכום נכסי הקרן'!$C$42</f>
        <v>2.8535294187751951E-3</v>
      </c>
    </row>
    <row r="63" spans="2:21" s="131" customFormat="1">
      <c r="B63" s="83" t="s">
        <v>407</v>
      </c>
      <c r="C63" s="82" t="s">
        <v>408</v>
      </c>
      <c r="D63" s="93" t="s">
        <v>116</v>
      </c>
      <c r="E63" s="93" t="s">
        <v>287</v>
      </c>
      <c r="F63" s="82" t="s">
        <v>406</v>
      </c>
      <c r="G63" s="93" t="s">
        <v>322</v>
      </c>
      <c r="H63" s="82" t="s">
        <v>989</v>
      </c>
      <c r="I63" s="82" t="s">
        <v>156</v>
      </c>
      <c r="J63" s="82"/>
      <c r="K63" s="90">
        <v>0.74</v>
      </c>
      <c r="L63" s="93" t="s">
        <v>159</v>
      </c>
      <c r="M63" s="94">
        <v>5.2999999999999999E-2</v>
      </c>
      <c r="N63" s="94">
        <v>1.1500000000000002E-2</v>
      </c>
      <c r="O63" s="90">
        <v>1996</v>
      </c>
      <c r="P63" s="92">
        <v>121.51</v>
      </c>
      <c r="Q63" s="82"/>
      <c r="R63" s="90">
        <v>2.4253400000000003</v>
      </c>
      <c r="S63" s="91">
        <v>4.3085594074316501E-6</v>
      </c>
      <c r="T63" s="91">
        <f t="shared" si="0"/>
        <v>5.417026917230515E-5</v>
      </c>
      <c r="U63" s="91">
        <f>R63/'סכום נכסי הקרן'!$C$42</f>
        <v>1.2085814362586934E-5</v>
      </c>
    </row>
    <row r="64" spans="2:21" s="131" customFormat="1">
      <c r="B64" s="83" t="s">
        <v>409</v>
      </c>
      <c r="C64" s="82" t="s">
        <v>410</v>
      </c>
      <c r="D64" s="93" t="s">
        <v>116</v>
      </c>
      <c r="E64" s="93" t="s">
        <v>287</v>
      </c>
      <c r="F64" s="82" t="s">
        <v>411</v>
      </c>
      <c r="G64" s="93" t="s">
        <v>322</v>
      </c>
      <c r="H64" s="82" t="s">
        <v>989</v>
      </c>
      <c r="I64" s="82" t="s">
        <v>156</v>
      </c>
      <c r="J64" s="82"/>
      <c r="K64" s="90">
        <v>2.3199999999999998</v>
      </c>
      <c r="L64" s="93" t="s">
        <v>159</v>
      </c>
      <c r="M64" s="94">
        <v>4.9500000000000002E-2</v>
      </c>
      <c r="N64" s="94">
        <v>1.3899999999999999E-2</v>
      </c>
      <c r="O64" s="90">
        <v>228327.38</v>
      </c>
      <c r="P64" s="92">
        <v>109.66</v>
      </c>
      <c r="Q64" s="82"/>
      <c r="R64" s="90">
        <v>250.38379</v>
      </c>
      <c r="S64" s="91">
        <v>7.9901798712206048E-4</v>
      </c>
      <c r="T64" s="91">
        <f t="shared" si="0"/>
        <v>5.5923529487337548E-3</v>
      </c>
      <c r="U64" s="91">
        <f>R64/'סכום נכסי הקרן'!$C$42</f>
        <v>1.2476980569078771E-3</v>
      </c>
    </row>
    <row r="65" spans="2:21" s="131" customFormat="1">
      <c r="B65" s="83" t="s">
        <v>412</v>
      </c>
      <c r="C65" s="82" t="s">
        <v>413</v>
      </c>
      <c r="D65" s="93" t="s">
        <v>116</v>
      </c>
      <c r="E65" s="93" t="s">
        <v>287</v>
      </c>
      <c r="F65" s="82" t="s">
        <v>363</v>
      </c>
      <c r="G65" s="93" t="s">
        <v>289</v>
      </c>
      <c r="H65" s="82" t="s">
        <v>989</v>
      </c>
      <c r="I65" s="82" t="s">
        <v>985</v>
      </c>
      <c r="J65" s="82"/>
      <c r="K65" s="90">
        <v>1.21</v>
      </c>
      <c r="L65" s="93" t="s">
        <v>159</v>
      </c>
      <c r="M65" s="94">
        <v>4.8499999999999995E-2</v>
      </c>
      <c r="N65" s="94">
        <v>1.1599999999999999E-2</v>
      </c>
      <c r="O65" s="90">
        <v>56705</v>
      </c>
      <c r="P65" s="92">
        <v>110.61</v>
      </c>
      <c r="Q65" s="82"/>
      <c r="R65" s="90">
        <v>62.721400000000003</v>
      </c>
      <c r="S65" s="91">
        <v>3.7803333333333332E-4</v>
      </c>
      <c r="T65" s="91">
        <f t="shared" si="0"/>
        <v>1.4008902343027451E-3</v>
      </c>
      <c r="U65" s="91">
        <f>R65/'סכום נכסי הקרן'!$C$42</f>
        <v>3.1254966188722414E-4</v>
      </c>
    </row>
    <row r="66" spans="2:21" s="131" customFormat="1">
      <c r="B66" s="83" t="s">
        <v>414</v>
      </c>
      <c r="C66" s="82" t="s">
        <v>415</v>
      </c>
      <c r="D66" s="93" t="s">
        <v>116</v>
      </c>
      <c r="E66" s="93" t="s">
        <v>287</v>
      </c>
      <c r="F66" s="82" t="s">
        <v>416</v>
      </c>
      <c r="G66" s="93" t="s">
        <v>417</v>
      </c>
      <c r="H66" s="82" t="s">
        <v>989</v>
      </c>
      <c r="I66" s="82" t="s">
        <v>985</v>
      </c>
      <c r="J66" s="82"/>
      <c r="K66" s="90">
        <v>5.1300000000000008</v>
      </c>
      <c r="L66" s="93" t="s">
        <v>159</v>
      </c>
      <c r="M66" s="94">
        <v>3.85E-2</v>
      </c>
      <c r="N66" s="94">
        <v>9.9000000000000008E-3</v>
      </c>
      <c r="O66" s="90">
        <v>200000</v>
      </c>
      <c r="P66" s="92">
        <v>119.65</v>
      </c>
      <c r="Q66" s="82"/>
      <c r="R66" s="90">
        <v>239.30001999999999</v>
      </c>
      <c r="S66" s="91">
        <v>8.3490964273882418E-4</v>
      </c>
      <c r="T66" s="91">
        <f t="shared" si="0"/>
        <v>5.3447955735435046E-3</v>
      </c>
      <c r="U66" s="91">
        <f>R66/'סכום נכסי הקרן'!$C$42</f>
        <v>1.1924660537010647E-3</v>
      </c>
    </row>
    <row r="67" spans="2:21" s="131" customFormat="1">
      <c r="B67" s="83" t="s">
        <v>418</v>
      </c>
      <c r="C67" s="82" t="s">
        <v>419</v>
      </c>
      <c r="D67" s="93" t="s">
        <v>116</v>
      </c>
      <c r="E67" s="93" t="s">
        <v>287</v>
      </c>
      <c r="F67" s="82" t="s">
        <v>416</v>
      </c>
      <c r="G67" s="93" t="s">
        <v>417</v>
      </c>
      <c r="H67" s="82" t="s">
        <v>989</v>
      </c>
      <c r="I67" s="82" t="s">
        <v>985</v>
      </c>
      <c r="J67" s="82"/>
      <c r="K67" s="90">
        <v>2.5299999999999998</v>
      </c>
      <c r="L67" s="93" t="s">
        <v>159</v>
      </c>
      <c r="M67" s="94">
        <v>3.9E-2</v>
      </c>
      <c r="N67" s="94">
        <v>8.0999999999999996E-3</v>
      </c>
      <c r="O67" s="90">
        <v>22498</v>
      </c>
      <c r="P67" s="92">
        <v>117.38</v>
      </c>
      <c r="Q67" s="82"/>
      <c r="R67" s="90">
        <v>26.408150000000003</v>
      </c>
      <c r="S67" s="91">
        <v>1.1303681559544295E-4</v>
      </c>
      <c r="T67" s="91">
        <f t="shared" si="0"/>
        <v>5.898292997446173E-4</v>
      </c>
      <c r="U67" s="91">
        <f>R67/'סכום נכסי הקרן'!$C$42</f>
        <v>1.3159556951163555E-4</v>
      </c>
    </row>
    <row r="68" spans="2:21" s="131" customFormat="1">
      <c r="B68" s="83" t="s">
        <v>420</v>
      </c>
      <c r="C68" s="82" t="s">
        <v>421</v>
      </c>
      <c r="D68" s="93" t="s">
        <v>116</v>
      </c>
      <c r="E68" s="93" t="s">
        <v>287</v>
      </c>
      <c r="F68" s="82" t="s">
        <v>416</v>
      </c>
      <c r="G68" s="93" t="s">
        <v>417</v>
      </c>
      <c r="H68" s="82" t="s">
        <v>989</v>
      </c>
      <c r="I68" s="82" t="s">
        <v>985</v>
      </c>
      <c r="J68" s="82"/>
      <c r="K68" s="90">
        <v>3.43</v>
      </c>
      <c r="L68" s="93" t="s">
        <v>159</v>
      </c>
      <c r="M68" s="94">
        <v>3.9E-2</v>
      </c>
      <c r="N68" s="94">
        <v>6.9999999999999993E-3</v>
      </c>
      <c r="O68" s="90">
        <v>142024</v>
      </c>
      <c r="P68" s="92">
        <v>121.04</v>
      </c>
      <c r="Q68" s="82"/>
      <c r="R68" s="90">
        <v>171.90585000000002</v>
      </c>
      <c r="S68" s="91">
        <v>3.5592088363729774E-4</v>
      </c>
      <c r="T68" s="91">
        <f t="shared" si="0"/>
        <v>3.8395384427725235E-3</v>
      </c>
      <c r="U68" s="91">
        <f>R68/'סכום נכסי הקרן'!$C$42</f>
        <v>8.5663131393648527E-4</v>
      </c>
    </row>
    <row r="69" spans="2:21" s="131" customFormat="1">
      <c r="B69" s="83" t="s">
        <v>422</v>
      </c>
      <c r="C69" s="82" t="s">
        <v>423</v>
      </c>
      <c r="D69" s="93" t="s">
        <v>116</v>
      </c>
      <c r="E69" s="93" t="s">
        <v>287</v>
      </c>
      <c r="F69" s="82" t="s">
        <v>416</v>
      </c>
      <c r="G69" s="93" t="s">
        <v>417</v>
      </c>
      <c r="H69" s="82" t="s">
        <v>989</v>
      </c>
      <c r="I69" s="82" t="s">
        <v>985</v>
      </c>
      <c r="J69" s="82"/>
      <c r="K69" s="90">
        <v>5.95</v>
      </c>
      <c r="L69" s="93" t="s">
        <v>159</v>
      </c>
      <c r="M69" s="94">
        <v>3.85E-2</v>
      </c>
      <c r="N69" s="94">
        <v>1.0899999999999998E-2</v>
      </c>
      <c r="O69" s="90">
        <v>104291</v>
      </c>
      <c r="P69" s="92">
        <v>121.65</v>
      </c>
      <c r="Q69" s="82"/>
      <c r="R69" s="90">
        <v>126.87</v>
      </c>
      <c r="S69" s="91">
        <v>4.1716399999999998E-4</v>
      </c>
      <c r="T69" s="91">
        <f t="shared" si="0"/>
        <v>2.8336571573018025E-3</v>
      </c>
      <c r="U69" s="91">
        <f>R69/'סכום נכסי הקרן'!$C$42</f>
        <v>6.3221126447483833E-4</v>
      </c>
    </row>
    <row r="70" spans="2:21" s="131" customFormat="1">
      <c r="B70" s="83" t="s">
        <v>424</v>
      </c>
      <c r="C70" s="82" t="s">
        <v>425</v>
      </c>
      <c r="D70" s="93" t="s">
        <v>116</v>
      </c>
      <c r="E70" s="93" t="s">
        <v>287</v>
      </c>
      <c r="F70" s="82" t="s">
        <v>426</v>
      </c>
      <c r="G70" s="93" t="s">
        <v>427</v>
      </c>
      <c r="H70" s="82" t="s">
        <v>989</v>
      </c>
      <c r="I70" s="82" t="s">
        <v>985</v>
      </c>
      <c r="J70" s="82"/>
      <c r="K70" s="90">
        <v>0.02</v>
      </c>
      <c r="L70" s="93" t="s">
        <v>159</v>
      </c>
      <c r="M70" s="94">
        <v>1.2800000000000001E-2</v>
      </c>
      <c r="N70" s="94">
        <v>2.8399999999999998E-2</v>
      </c>
      <c r="O70" s="90">
        <v>0</v>
      </c>
      <c r="P70" s="92">
        <v>100.65</v>
      </c>
      <c r="Q70" s="90">
        <v>5.3784300000000007</v>
      </c>
      <c r="R70" s="90">
        <v>5.3747199999999999</v>
      </c>
      <c r="S70" s="91">
        <v>1.4239999999999999E-4</v>
      </c>
      <c r="T70" s="91">
        <f t="shared" si="0"/>
        <v>1.2004503662404937E-4</v>
      </c>
      <c r="U70" s="91">
        <f>R70/'סכום נכסי הקרן'!$C$42</f>
        <v>2.6782994619675279E-5</v>
      </c>
    </row>
    <row r="71" spans="2:21" s="131" customFormat="1">
      <c r="B71" s="83" t="s">
        <v>428</v>
      </c>
      <c r="C71" s="82" t="s">
        <v>429</v>
      </c>
      <c r="D71" s="93" t="s">
        <v>116</v>
      </c>
      <c r="E71" s="93" t="s">
        <v>287</v>
      </c>
      <c r="F71" s="82" t="s">
        <v>430</v>
      </c>
      <c r="G71" s="93" t="s">
        <v>417</v>
      </c>
      <c r="H71" s="82" t="s">
        <v>989</v>
      </c>
      <c r="I71" s="82" t="s">
        <v>156</v>
      </c>
      <c r="J71" s="82"/>
      <c r="K71" s="90">
        <v>3.5999999999999996</v>
      </c>
      <c r="L71" s="93" t="s">
        <v>159</v>
      </c>
      <c r="M71" s="94">
        <v>3.7499999999999999E-2</v>
      </c>
      <c r="N71" s="94">
        <v>8.199999999999999E-3</v>
      </c>
      <c r="O71" s="90">
        <v>493859</v>
      </c>
      <c r="P71" s="92">
        <v>118.95</v>
      </c>
      <c r="Q71" s="82"/>
      <c r="R71" s="90">
        <v>587.44528000000003</v>
      </c>
      <c r="S71" s="91">
        <v>6.3748311357239812E-4</v>
      </c>
      <c r="T71" s="91">
        <f t="shared" si="0"/>
        <v>1.3120663058210462E-2</v>
      </c>
      <c r="U71" s="91">
        <f>R71/'סכום נכסי הקרן'!$C$42</f>
        <v>2.9273234277494716E-3</v>
      </c>
    </row>
    <row r="72" spans="2:21" s="131" customFormat="1">
      <c r="B72" s="83" t="s">
        <v>431</v>
      </c>
      <c r="C72" s="82" t="s">
        <v>432</v>
      </c>
      <c r="D72" s="93" t="s">
        <v>116</v>
      </c>
      <c r="E72" s="93" t="s">
        <v>287</v>
      </c>
      <c r="F72" s="82" t="s">
        <v>430</v>
      </c>
      <c r="G72" s="93" t="s">
        <v>417</v>
      </c>
      <c r="H72" s="82" t="s">
        <v>989</v>
      </c>
      <c r="I72" s="82" t="s">
        <v>156</v>
      </c>
      <c r="J72" s="82"/>
      <c r="K72" s="90">
        <v>7.1800000000000006</v>
      </c>
      <c r="L72" s="93" t="s">
        <v>159</v>
      </c>
      <c r="M72" s="94">
        <v>2.4799999999999999E-2</v>
      </c>
      <c r="N72" s="94">
        <v>1.1599999999999999E-2</v>
      </c>
      <c r="O72" s="90">
        <v>449482</v>
      </c>
      <c r="P72" s="92">
        <v>109.42</v>
      </c>
      <c r="Q72" s="82"/>
      <c r="R72" s="90">
        <v>491.82321999999999</v>
      </c>
      <c r="S72" s="91">
        <v>1.0613852076520149E-3</v>
      </c>
      <c r="T72" s="91">
        <f t="shared" si="0"/>
        <v>1.0984932509499636E-2</v>
      </c>
      <c r="U72" s="91">
        <f>R72/'סכום נכסי הקרן'!$C$42</f>
        <v>2.4508250950917203E-3</v>
      </c>
    </row>
    <row r="73" spans="2:21" s="131" customFormat="1">
      <c r="B73" s="83" t="s">
        <v>433</v>
      </c>
      <c r="C73" s="82" t="s">
        <v>434</v>
      </c>
      <c r="D73" s="93" t="s">
        <v>116</v>
      </c>
      <c r="E73" s="93" t="s">
        <v>287</v>
      </c>
      <c r="F73" s="82" t="s">
        <v>435</v>
      </c>
      <c r="G73" s="93" t="s">
        <v>322</v>
      </c>
      <c r="H73" s="82" t="s">
        <v>989</v>
      </c>
      <c r="I73" s="82" t="s">
        <v>985</v>
      </c>
      <c r="J73" s="82"/>
      <c r="K73" s="90">
        <v>2.5300000000000002</v>
      </c>
      <c r="L73" s="93" t="s">
        <v>159</v>
      </c>
      <c r="M73" s="94">
        <v>5.0999999999999997E-2</v>
      </c>
      <c r="N73" s="94">
        <v>6.2000000000000006E-3</v>
      </c>
      <c r="O73" s="90">
        <v>170027.02</v>
      </c>
      <c r="P73" s="92">
        <v>124.44</v>
      </c>
      <c r="Q73" s="82"/>
      <c r="R73" s="90">
        <v>211.58163000000002</v>
      </c>
      <c r="S73" s="91">
        <v>2.4018029667570995E-4</v>
      </c>
      <c r="T73" s="91">
        <f t="shared" si="0"/>
        <v>4.7257019011829569E-3</v>
      </c>
      <c r="U73" s="91">
        <f>R73/'סכום נכסי הקרן'!$C$42</f>
        <v>1.0543413718132528E-3</v>
      </c>
    </row>
    <row r="74" spans="2:21" s="131" customFormat="1">
      <c r="B74" s="83" t="s">
        <v>436</v>
      </c>
      <c r="C74" s="82" t="s">
        <v>437</v>
      </c>
      <c r="D74" s="93" t="s">
        <v>116</v>
      </c>
      <c r="E74" s="93" t="s">
        <v>287</v>
      </c>
      <c r="F74" s="82" t="s">
        <v>435</v>
      </c>
      <c r="G74" s="93" t="s">
        <v>322</v>
      </c>
      <c r="H74" s="82" t="s">
        <v>989</v>
      </c>
      <c r="I74" s="82" t="s">
        <v>985</v>
      </c>
      <c r="J74" s="82"/>
      <c r="K74" s="90">
        <v>2.81</v>
      </c>
      <c r="L74" s="93" t="s">
        <v>159</v>
      </c>
      <c r="M74" s="94">
        <v>3.4000000000000002E-2</v>
      </c>
      <c r="N74" s="94">
        <v>9.7000000000000003E-3</v>
      </c>
      <c r="O74" s="90">
        <v>36000</v>
      </c>
      <c r="P74" s="92">
        <v>109.81</v>
      </c>
      <c r="Q74" s="82"/>
      <c r="R74" s="90">
        <v>39.531599999999997</v>
      </c>
      <c r="S74" s="91">
        <v>1.0646245055174047E-4</v>
      </c>
      <c r="T74" s="91">
        <f t="shared" si="0"/>
        <v>8.8294318026004514E-4</v>
      </c>
      <c r="U74" s="91">
        <f>R74/'סכום נכסי הקרן'!$C$42</f>
        <v>1.9699158841896049E-4</v>
      </c>
    </row>
    <row r="75" spans="2:21" s="131" customFormat="1">
      <c r="B75" s="83" t="s">
        <v>438</v>
      </c>
      <c r="C75" s="82" t="s">
        <v>439</v>
      </c>
      <c r="D75" s="93" t="s">
        <v>116</v>
      </c>
      <c r="E75" s="93" t="s">
        <v>287</v>
      </c>
      <c r="F75" s="82" t="s">
        <v>435</v>
      </c>
      <c r="G75" s="93" t="s">
        <v>322</v>
      </c>
      <c r="H75" s="82" t="s">
        <v>989</v>
      </c>
      <c r="I75" s="82" t="s">
        <v>985</v>
      </c>
      <c r="J75" s="82"/>
      <c r="K75" s="90">
        <v>3.87</v>
      </c>
      <c r="L75" s="93" t="s">
        <v>159</v>
      </c>
      <c r="M75" s="94">
        <v>2.5499999999999998E-2</v>
      </c>
      <c r="N75" s="94">
        <v>1.01E-2</v>
      </c>
      <c r="O75" s="90">
        <v>103762.1</v>
      </c>
      <c r="P75" s="92">
        <v>106.93</v>
      </c>
      <c r="Q75" s="82"/>
      <c r="R75" s="90">
        <v>110.95281</v>
      </c>
      <c r="S75" s="91">
        <v>1.1574500940538008E-4</v>
      </c>
      <c r="T75" s="91">
        <f t="shared" si="0"/>
        <v>2.4781447480038384E-3</v>
      </c>
      <c r="U75" s="91">
        <f>R75/'סכום נכסי הקרן'!$C$42</f>
        <v>5.52893641579069E-4</v>
      </c>
    </row>
    <row r="76" spans="2:21" s="131" customFormat="1">
      <c r="B76" s="83" t="s">
        <v>440</v>
      </c>
      <c r="C76" s="82" t="s">
        <v>441</v>
      </c>
      <c r="D76" s="93" t="s">
        <v>116</v>
      </c>
      <c r="E76" s="93" t="s">
        <v>287</v>
      </c>
      <c r="F76" s="82" t="s">
        <v>435</v>
      </c>
      <c r="G76" s="93" t="s">
        <v>322</v>
      </c>
      <c r="H76" s="82" t="s">
        <v>989</v>
      </c>
      <c r="I76" s="82" t="s">
        <v>985</v>
      </c>
      <c r="J76" s="82"/>
      <c r="K76" s="90">
        <v>3.3400000000000003</v>
      </c>
      <c r="L76" s="93" t="s">
        <v>159</v>
      </c>
      <c r="M76" s="94">
        <v>4.9000000000000002E-2</v>
      </c>
      <c r="N76" s="94">
        <v>1.04E-2</v>
      </c>
      <c r="O76" s="90">
        <v>129041.84999999999</v>
      </c>
      <c r="P76" s="92">
        <v>115.49</v>
      </c>
      <c r="Q76" s="90">
        <v>25.711890000000004</v>
      </c>
      <c r="R76" s="90">
        <v>177.63290000000001</v>
      </c>
      <c r="S76" s="91">
        <v>1.8865391453618026E-4</v>
      </c>
      <c r="T76" s="91">
        <f t="shared" ref="T76:T134" si="1">R76/$R$11</f>
        <v>3.9674528135672368E-3</v>
      </c>
      <c r="U76" s="91">
        <f>R76/'סכום נכסי הקרן'!$C$42</f>
        <v>8.8517001908514623E-4</v>
      </c>
    </row>
    <row r="77" spans="2:21" s="131" customFormat="1">
      <c r="B77" s="83" t="s">
        <v>442</v>
      </c>
      <c r="C77" s="82" t="s">
        <v>443</v>
      </c>
      <c r="D77" s="93" t="s">
        <v>116</v>
      </c>
      <c r="E77" s="93" t="s">
        <v>287</v>
      </c>
      <c r="F77" s="82" t="s">
        <v>435</v>
      </c>
      <c r="G77" s="93" t="s">
        <v>322</v>
      </c>
      <c r="H77" s="82" t="s">
        <v>989</v>
      </c>
      <c r="I77" s="82" t="s">
        <v>985</v>
      </c>
      <c r="J77" s="82"/>
      <c r="K77" s="90">
        <v>7.86</v>
      </c>
      <c r="L77" s="93" t="s">
        <v>159</v>
      </c>
      <c r="M77" s="94">
        <v>2.35E-2</v>
      </c>
      <c r="N77" s="94">
        <v>1.7800000000000003E-2</v>
      </c>
      <c r="O77" s="90">
        <v>145040</v>
      </c>
      <c r="P77" s="92">
        <v>104.77</v>
      </c>
      <c r="Q77" s="90">
        <v>3.2080100000000003</v>
      </c>
      <c r="R77" s="90">
        <v>155.23406</v>
      </c>
      <c r="S77" s="91">
        <v>5.8410409267529799E-4</v>
      </c>
      <c r="T77" s="91">
        <f t="shared" si="1"/>
        <v>3.4671719490503464E-3</v>
      </c>
      <c r="U77" s="91">
        <f>R77/'סכום נכסי הקרן'!$C$42</f>
        <v>7.7355341185593853E-4</v>
      </c>
    </row>
    <row r="78" spans="2:21" s="131" customFormat="1">
      <c r="B78" s="83" t="s">
        <v>444</v>
      </c>
      <c r="C78" s="82" t="s">
        <v>445</v>
      </c>
      <c r="D78" s="93" t="s">
        <v>116</v>
      </c>
      <c r="E78" s="93" t="s">
        <v>287</v>
      </c>
      <c r="F78" s="82" t="s">
        <v>435</v>
      </c>
      <c r="G78" s="93" t="s">
        <v>322</v>
      </c>
      <c r="H78" s="82" t="s">
        <v>989</v>
      </c>
      <c r="I78" s="82" t="s">
        <v>985</v>
      </c>
      <c r="J78" s="82"/>
      <c r="K78" s="90">
        <v>6.72</v>
      </c>
      <c r="L78" s="93" t="s">
        <v>159</v>
      </c>
      <c r="M78" s="94">
        <v>1.7600000000000001E-2</v>
      </c>
      <c r="N78" s="94">
        <v>1.4300000000000002E-2</v>
      </c>
      <c r="O78" s="90">
        <v>409243.05</v>
      </c>
      <c r="P78" s="92">
        <v>103.29</v>
      </c>
      <c r="Q78" s="82"/>
      <c r="R78" s="90">
        <v>422.70715999999999</v>
      </c>
      <c r="S78" s="91">
        <v>4.8315488856047782E-4</v>
      </c>
      <c r="T78" s="91">
        <f t="shared" si="1"/>
        <v>9.441216752397872E-3</v>
      </c>
      <c r="U78" s="91">
        <f>R78/'סכום נכסי הקרן'!$C$42</f>
        <v>2.1064099324203341E-3</v>
      </c>
    </row>
    <row r="79" spans="2:21" s="131" customFormat="1">
      <c r="B79" s="83" t="s">
        <v>446</v>
      </c>
      <c r="C79" s="82" t="s">
        <v>447</v>
      </c>
      <c r="D79" s="93" t="s">
        <v>116</v>
      </c>
      <c r="E79" s="93" t="s">
        <v>287</v>
      </c>
      <c r="F79" s="82" t="s">
        <v>435</v>
      </c>
      <c r="G79" s="93" t="s">
        <v>322</v>
      </c>
      <c r="H79" s="82" t="s">
        <v>989</v>
      </c>
      <c r="I79" s="82" t="s">
        <v>985</v>
      </c>
      <c r="J79" s="82"/>
      <c r="K79" s="90">
        <v>6.6</v>
      </c>
      <c r="L79" s="93" t="s">
        <v>159</v>
      </c>
      <c r="M79" s="94">
        <v>2.3E-2</v>
      </c>
      <c r="N79" s="94">
        <v>1.8199999999999997E-2</v>
      </c>
      <c r="O79" s="90">
        <v>95.92</v>
      </c>
      <c r="P79" s="92">
        <v>104.36</v>
      </c>
      <c r="Q79" s="82"/>
      <c r="R79" s="90">
        <v>0.10009999999999999</v>
      </c>
      <c r="S79" s="91">
        <v>6.6593582662752313E-8</v>
      </c>
      <c r="T79" s="91">
        <f t="shared" si="1"/>
        <v>2.2357458930078854E-6</v>
      </c>
      <c r="U79" s="91">
        <f>R79/'סכום נכסי הקרן'!$C$42</f>
        <v>4.988125449194554E-7</v>
      </c>
    </row>
    <row r="80" spans="2:21" s="131" customFormat="1">
      <c r="B80" s="83" t="s">
        <v>448</v>
      </c>
      <c r="C80" s="82" t="s">
        <v>449</v>
      </c>
      <c r="D80" s="93" t="s">
        <v>116</v>
      </c>
      <c r="E80" s="93" t="s">
        <v>287</v>
      </c>
      <c r="F80" s="82" t="s">
        <v>435</v>
      </c>
      <c r="G80" s="93" t="s">
        <v>322</v>
      </c>
      <c r="H80" s="82" t="s">
        <v>989</v>
      </c>
      <c r="I80" s="82" t="s">
        <v>985</v>
      </c>
      <c r="J80" s="82"/>
      <c r="K80" s="90">
        <v>2.74</v>
      </c>
      <c r="L80" s="93" t="s">
        <v>159</v>
      </c>
      <c r="M80" s="94">
        <v>5.8499999999999996E-2</v>
      </c>
      <c r="N80" s="94">
        <v>1.0500000000000001E-2</v>
      </c>
      <c r="O80" s="90">
        <v>97878.07</v>
      </c>
      <c r="P80" s="92">
        <v>124.05</v>
      </c>
      <c r="Q80" s="82"/>
      <c r="R80" s="90">
        <v>121.41775</v>
      </c>
      <c r="S80" s="91">
        <v>6.9270624666176498E-5</v>
      </c>
      <c r="T80" s="91">
        <f t="shared" si="1"/>
        <v>2.7118804785290526E-3</v>
      </c>
      <c r="U80" s="91">
        <f>R80/'סכום נכסי הקרן'!$C$42</f>
        <v>6.0504192683211004E-4</v>
      </c>
    </row>
    <row r="81" spans="2:21" s="131" customFormat="1">
      <c r="B81" s="83" t="s">
        <v>450</v>
      </c>
      <c r="C81" s="82" t="s">
        <v>451</v>
      </c>
      <c r="D81" s="93" t="s">
        <v>116</v>
      </c>
      <c r="E81" s="93" t="s">
        <v>287</v>
      </c>
      <c r="F81" s="82" t="s">
        <v>435</v>
      </c>
      <c r="G81" s="93" t="s">
        <v>322</v>
      </c>
      <c r="H81" s="82" t="s">
        <v>989</v>
      </c>
      <c r="I81" s="82" t="s">
        <v>985</v>
      </c>
      <c r="J81" s="82"/>
      <c r="K81" s="90">
        <v>7.15</v>
      </c>
      <c r="L81" s="93" t="s">
        <v>159</v>
      </c>
      <c r="M81" s="94">
        <v>2.1499999999999998E-2</v>
      </c>
      <c r="N81" s="94">
        <v>1.7000000000000001E-2</v>
      </c>
      <c r="O81" s="90">
        <v>497047.4</v>
      </c>
      <c r="P81" s="92">
        <v>105.07</v>
      </c>
      <c r="Q81" s="82"/>
      <c r="R81" s="90">
        <v>522.24772999999993</v>
      </c>
      <c r="S81" s="91">
        <v>9.313079199079619E-4</v>
      </c>
      <c r="T81" s="91">
        <f t="shared" si="1"/>
        <v>1.1664467707094813E-2</v>
      </c>
      <c r="U81" s="91">
        <f>R81/'סכום נכסי הקרן'!$C$42</f>
        <v>2.6024347580390472E-3</v>
      </c>
    </row>
    <row r="82" spans="2:21" s="131" customFormat="1">
      <c r="B82" s="83" t="s">
        <v>452</v>
      </c>
      <c r="C82" s="82" t="s">
        <v>453</v>
      </c>
      <c r="D82" s="93" t="s">
        <v>116</v>
      </c>
      <c r="E82" s="93" t="s">
        <v>287</v>
      </c>
      <c r="F82" s="82" t="s">
        <v>454</v>
      </c>
      <c r="G82" s="93" t="s">
        <v>322</v>
      </c>
      <c r="H82" s="82" t="s">
        <v>989</v>
      </c>
      <c r="I82" s="82" t="s">
        <v>156</v>
      </c>
      <c r="J82" s="82"/>
      <c r="K82" s="90">
        <v>6.7</v>
      </c>
      <c r="L82" s="93" t="s">
        <v>159</v>
      </c>
      <c r="M82" s="94">
        <v>1.9599999999999999E-2</v>
      </c>
      <c r="N82" s="94">
        <v>1.7299999999999999E-2</v>
      </c>
      <c r="O82" s="90">
        <v>109000</v>
      </c>
      <c r="P82" s="92">
        <v>102.1</v>
      </c>
      <c r="Q82" s="82"/>
      <c r="R82" s="90">
        <v>111.289</v>
      </c>
      <c r="S82" s="91">
        <v>2.1467003836488392E-4</v>
      </c>
      <c r="T82" s="91">
        <f t="shared" si="1"/>
        <v>2.4856535932762693E-3</v>
      </c>
      <c r="U82" s="91">
        <f>R82/'סכום נכסי הקרן'!$C$42</f>
        <v>5.5456892419122157E-4</v>
      </c>
    </row>
    <row r="83" spans="2:21" s="131" customFormat="1">
      <c r="B83" s="83" t="s">
        <v>455</v>
      </c>
      <c r="C83" s="82" t="s">
        <v>456</v>
      </c>
      <c r="D83" s="93" t="s">
        <v>116</v>
      </c>
      <c r="E83" s="93" t="s">
        <v>287</v>
      </c>
      <c r="F83" s="82" t="s">
        <v>454</v>
      </c>
      <c r="G83" s="93" t="s">
        <v>322</v>
      </c>
      <c r="H83" s="82" t="s">
        <v>989</v>
      </c>
      <c r="I83" s="82" t="s">
        <v>156</v>
      </c>
      <c r="J83" s="82"/>
      <c r="K83" s="90">
        <v>4.79</v>
      </c>
      <c r="L83" s="93" t="s">
        <v>159</v>
      </c>
      <c r="M83" s="94">
        <v>2.75E-2</v>
      </c>
      <c r="N83" s="94">
        <v>1.23E-2</v>
      </c>
      <c r="O83" s="90">
        <v>61217.4</v>
      </c>
      <c r="P83" s="92">
        <v>106.76</v>
      </c>
      <c r="Q83" s="82"/>
      <c r="R83" s="90">
        <v>65.355689999999996</v>
      </c>
      <c r="S83" s="91">
        <v>1.2561867078396576E-4</v>
      </c>
      <c r="T83" s="91">
        <f t="shared" si="1"/>
        <v>1.4597274275943708E-3</v>
      </c>
      <c r="U83" s="91">
        <f>R83/'סכום נכסי הקרן'!$C$42</f>
        <v>3.256767038348352E-4</v>
      </c>
    </row>
    <row r="84" spans="2:21" s="131" customFormat="1">
      <c r="B84" s="83" t="s">
        <v>457</v>
      </c>
      <c r="C84" s="82" t="s">
        <v>458</v>
      </c>
      <c r="D84" s="93" t="s">
        <v>116</v>
      </c>
      <c r="E84" s="93" t="s">
        <v>287</v>
      </c>
      <c r="F84" s="82" t="s">
        <v>459</v>
      </c>
      <c r="G84" s="93" t="s">
        <v>427</v>
      </c>
      <c r="H84" s="82" t="s">
        <v>989</v>
      </c>
      <c r="I84" s="82" t="s">
        <v>985</v>
      </c>
      <c r="J84" s="82"/>
      <c r="K84" s="90">
        <v>5.37</v>
      </c>
      <c r="L84" s="93" t="s">
        <v>159</v>
      </c>
      <c r="M84" s="94">
        <v>1.9400000000000001E-2</v>
      </c>
      <c r="N84" s="94">
        <v>9.7000000000000003E-3</v>
      </c>
      <c r="O84" s="90">
        <v>201753</v>
      </c>
      <c r="P84" s="92">
        <v>105.71</v>
      </c>
      <c r="Q84" s="82"/>
      <c r="R84" s="90">
        <v>213.27309</v>
      </c>
      <c r="S84" s="91">
        <v>2.7920271684075927E-4</v>
      </c>
      <c r="T84" s="91">
        <f t="shared" si="1"/>
        <v>4.7634808696963146E-3</v>
      </c>
      <c r="U84" s="91">
        <f>R84/'סכום נכסי הקרן'!$C$42</f>
        <v>1.062770157699661E-3</v>
      </c>
    </row>
    <row r="85" spans="2:21" s="131" customFormat="1">
      <c r="B85" s="83" t="s">
        <v>460</v>
      </c>
      <c r="C85" s="82" t="s">
        <v>461</v>
      </c>
      <c r="D85" s="93" t="s">
        <v>116</v>
      </c>
      <c r="E85" s="93" t="s">
        <v>287</v>
      </c>
      <c r="F85" s="82" t="s">
        <v>462</v>
      </c>
      <c r="G85" s="93" t="s">
        <v>417</v>
      </c>
      <c r="H85" s="82" t="s">
        <v>989</v>
      </c>
      <c r="I85" s="82" t="s">
        <v>156</v>
      </c>
      <c r="J85" s="82"/>
      <c r="K85" s="90">
        <v>1.95</v>
      </c>
      <c r="L85" s="93" t="s">
        <v>159</v>
      </c>
      <c r="M85" s="94">
        <v>3.6000000000000004E-2</v>
      </c>
      <c r="N85" s="94">
        <v>9.7000000000000003E-3</v>
      </c>
      <c r="O85" s="90">
        <v>75592</v>
      </c>
      <c r="P85" s="92">
        <v>111.03</v>
      </c>
      <c r="Q85" s="90">
        <v>1.43604</v>
      </c>
      <c r="R85" s="90">
        <v>85.365850000000009</v>
      </c>
      <c r="S85" s="91">
        <v>1.827164790965696E-4</v>
      </c>
      <c r="T85" s="91">
        <f t="shared" si="1"/>
        <v>1.9066568285776944E-3</v>
      </c>
      <c r="U85" s="91">
        <f>R85/'סכום נכסי הקרן'!$C$42</f>
        <v>4.253901786984266E-4</v>
      </c>
    </row>
    <row r="86" spans="2:21" s="131" customFormat="1">
      <c r="B86" s="83" t="s">
        <v>463</v>
      </c>
      <c r="C86" s="82" t="s">
        <v>464</v>
      </c>
      <c r="D86" s="93" t="s">
        <v>116</v>
      </c>
      <c r="E86" s="93" t="s">
        <v>287</v>
      </c>
      <c r="F86" s="82" t="s">
        <v>462</v>
      </c>
      <c r="G86" s="93" t="s">
        <v>417</v>
      </c>
      <c r="H86" s="82" t="s">
        <v>989</v>
      </c>
      <c r="I86" s="82" t="s">
        <v>156</v>
      </c>
      <c r="J86" s="82"/>
      <c r="K86" s="90">
        <v>8.2399999999999984</v>
      </c>
      <c r="L86" s="93" t="s">
        <v>159</v>
      </c>
      <c r="M86" s="94">
        <v>2.2499999999999999E-2</v>
      </c>
      <c r="N86" s="94">
        <v>1.3499999999999998E-2</v>
      </c>
      <c r="O86" s="90">
        <v>46881</v>
      </c>
      <c r="P86" s="92">
        <v>108.93</v>
      </c>
      <c r="Q86" s="82"/>
      <c r="R86" s="90">
        <v>51.067480000000003</v>
      </c>
      <c r="S86" s="91">
        <v>1.1459093394104341E-4</v>
      </c>
      <c r="T86" s="91">
        <f t="shared" si="1"/>
        <v>1.140598488274349E-3</v>
      </c>
      <c r="U86" s="91">
        <f>R86/'סכום נכסי הקרן'!$C$42</f>
        <v>2.544765200941398E-4</v>
      </c>
    </row>
    <row r="87" spans="2:21" s="131" customFormat="1">
      <c r="B87" s="83" t="s">
        <v>465</v>
      </c>
      <c r="C87" s="82" t="s">
        <v>466</v>
      </c>
      <c r="D87" s="93" t="s">
        <v>116</v>
      </c>
      <c r="E87" s="93" t="s">
        <v>287</v>
      </c>
      <c r="F87" s="82" t="s">
        <v>467</v>
      </c>
      <c r="G87" s="93" t="s">
        <v>322</v>
      </c>
      <c r="H87" s="82" t="s">
        <v>990</v>
      </c>
      <c r="I87" s="82" t="s">
        <v>156</v>
      </c>
      <c r="J87" s="82"/>
      <c r="K87" s="90">
        <v>3.7100000000000004</v>
      </c>
      <c r="L87" s="93" t="s">
        <v>159</v>
      </c>
      <c r="M87" s="94">
        <v>2.8500000000000001E-2</v>
      </c>
      <c r="N87" s="94">
        <v>1.0700000000000001E-2</v>
      </c>
      <c r="O87" s="90">
        <v>119115.74</v>
      </c>
      <c r="P87" s="92">
        <v>107.25</v>
      </c>
      <c r="Q87" s="82"/>
      <c r="R87" s="90">
        <v>127.75161999999999</v>
      </c>
      <c r="S87" s="91">
        <v>2.4346123425382119E-4</v>
      </c>
      <c r="T87" s="91">
        <f t="shared" si="1"/>
        <v>2.8533482491518883E-3</v>
      </c>
      <c r="U87" s="91">
        <f>R87/'סכום נכסי הקרן'!$C$42</f>
        <v>6.3660450239543648E-4</v>
      </c>
    </row>
    <row r="88" spans="2:21" s="131" customFormat="1">
      <c r="B88" s="83" t="s">
        <v>469</v>
      </c>
      <c r="C88" s="82" t="s">
        <v>470</v>
      </c>
      <c r="D88" s="93" t="s">
        <v>116</v>
      </c>
      <c r="E88" s="93" t="s">
        <v>287</v>
      </c>
      <c r="F88" s="82" t="s">
        <v>467</v>
      </c>
      <c r="G88" s="93" t="s">
        <v>322</v>
      </c>
      <c r="H88" s="82" t="s">
        <v>990</v>
      </c>
      <c r="I88" s="82" t="s">
        <v>156</v>
      </c>
      <c r="J88" s="82"/>
      <c r="K88" s="90">
        <v>0.98999999999999988</v>
      </c>
      <c r="L88" s="93" t="s">
        <v>159</v>
      </c>
      <c r="M88" s="94">
        <v>4.8499999999999995E-2</v>
      </c>
      <c r="N88" s="94">
        <v>1.3599999999999999E-2</v>
      </c>
      <c r="O88" s="90">
        <v>5084.67</v>
      </c>
      <c r="P88" s="92">
        <v>124.3</v>
      </c>
      <c r="Q88" s="82"/>
      <c r="R88" s="90">
        <v>6.3202600000000002</v>
      </c>
      <c r="S88" s="91">
        <v>2.0300897107154404E-5</v>
      </c>
      <c r="T88" s="91">
        <f t="shared" si="1"/>
        <v>1.4116378958783235E-4</v>
      </c>
      <c r="U88" s="91">
        <f>R88/'סכום נכסי הקרן'!$C$42</f>
        <v>3.1494754996529847E-5</v>
      </c>
    </row>
    <row r="89" spans="2:21" s="131" customFormat="1">
      <c r="B89" s="83" t="s">
        <v>471</v>
      </c>
      <c r="C89" s="82" t="s">
        <v>472</v>
      </c>
      <c r="D89" s="93" t="s">
        <v>116</v>
      </c>
      <c r="E89" s="93" t="s">
        <v>287</v>
      </c>
      <c r="F89" s="82" t="s">
        <v>467</v>
      </c>
      <c r="G89" s="93" t="s">
        <v>322</v>
      </c>
      <c r="H89" s="82" t="s">
        <v>990</v>
      </c>
      <c r="I89" s="82" t="s">
        <v>156</v>
      </c>
      <c r="J89" s="82"/>
      <c r="K89" s="90">
        <v>2.0400000000000005</v>
      </c>
      <c r="L89" s="93" t="s">
        <v>159</v>
      </c>
      <c r="M89" s="94">
        <v>3.7699999999999997E-2</v>
      </c>
      <c r="N89" s="94">
        <v>7.8000000000000005E-3</v>
      </c>
      <c r="O89" s="90">
        <v>25044.21</v>
      </c>
      <c r="P89" s="92">
        <v>115.61</v>
      </c>
      <c r="Q89" s="82"/>
      <c r="R89" s="90">
        <v>28.953619999999997</v>
      </c>
      <c r="S89" s="91">
        <v>6.5210768868773303E-5</v>
      </c>
      <c r="T89" s="91">
        <f t="shared" si="1"/>
        <v>6.4668268733976983E-4</v>
      </c>
      <c r="U89" s="91">
        <f>R89/'סכום נכסי הקרן'!$C$42</f>
        <v>1.4428000875954888E-4</v>
      </c>
    </row>
    <row r="90" spans="2:21" s="131" customFormat="1">
      <c r="B90" s="83" t="s">
        <v>473</v>
      </c>
      <c r="C90" s="82" t="s">
        <v>474</v>
      </c>
      <c r="D90" s="93" t="s">
        <v>116</v>
      </c>
      <c r="E90" s="93" t="s">
        <v>287</v>
      </c>
      <c r="F90" s="82" t="s">
        <v>467</v>
      </c>
      <c r="G90" s="93" t="s">
        <v>322</v>
      </c>
      <c r="H90" s="82" t="s">
        <v>990</v>
      </c>
      <c r="I90" s="82" t="s">
        <v>156</v>
      </c>
      <c r="J90" s="82"/>
      <c r="K90" s="90">
        <v>5.55</v>
      </c>
      <c r="L90" s="93" t="s">
        <v>159</v>
      </c>
      <c r="M90" s="94">
        <v>2.5000000000000001E-2</v>
      </c>
      <c r="N90" s="94">
        <v>1.3299999999999999E-2</v>
      </c>
      <c r="O90" s="90">
        <v>29535.38</v>
      </c>
      <c r="P90" s="92">
        <v>106.81</v>
      </c>
      <c r="Q90" s="82"/>
      <c r="R90" s="90">
        <v>31.546740000000003</v>
      </c>
      <c r="S90" s="91">
        <v>6.1089424730532968E-5</v>
      </c>
      <c r="T90" s="91">
        <f t="shared" si="1"/>
        <v>7.0460034358429155E-4</v>
      </c>
      <c r="U90" s="91">
        <f>R90/'סכום נכסי הקרן'!$C$42</f>
        <v>1.5720189473838545E-4</v>
      </c>
    </row>
    <row r="91" spans="2:21" s="131" customFormat="1">
      <c r="B91" s="83" t="s">
        <v>475</v>
      </c>
      <c r="C91" s="82" t="s">
        <v>476</v>
      </c>
      <c r="D91" s="93" t="s">
        <v>116</v>
      </c>
      <c r="E91" s="93" t="s">
        <v>287</v>
      </c>
      <c r="F91" s="82" t="s">
        <v>467</v>
      </c>
      <c r="G91" s="93" t="s">
        <v>322</v>
      </c>
      <c r="H91" s="82" t="s">
        <v>990</v>
      </c>
      <c r="I91" s="82" t="s">
        <v>156</v>
      </c>
      <c r="J91" s="82"/>
      <c r="K91" s="90">
        <v>6.28</v>
      </c>
      <c r="L91" s="93" t="s">
        <v>159</v>
      </c>
      <c r="M91" s="94">
        <v>1.34E-2</v>
      </c>
      <c r="N91" s="94">
        <v>1.41E-2</v>
      </c>
      <c r="O91" s="90">
        <v>248808.8</v>
      </c>
      <c r="P91" s="92">
        <v>100.21</v>
      </c>
      <c r="Q91" s="82"/>
      <c r="R91" s="90">
        <v>249.33129</v>
      </c>
      <c r="S91" s="91">
        <v>6.884872701462914E-4</v>
      </c>
      <c r="T91" s="91">
        <f t="shared" si="1"/>
        <v>5.5688452309276522E-3</v>
      </c>
      <c r="U91" s="91">
        <f>R91/'סכום נכסי הקרן'!$C$42</f>
        <v>1.2424532996298779E-3</v>
      </c>
    </row>
    <row r="92" spans="2:21" s="131" customFormat="1">
      <c r="B92" s="83" t="s">
        <v>477</v>
      </c>
      <c r="C92" s="82" t="s">
        <v>478</v>
      </c>
      <c r="D92" s="93" t="s">
        <v>116</v>
      </c>
      <c r="E92" s="93" t="s">
        <v>287</v>
      </c>
      <c r="F92" s="82" t="s">
        <v>312</v>
      </c>
      <c r="G92" s="93" t="s">
        <v>289</v>
      </c>
      <c r="H92" s="82" t="s">
        <v>990</v>
      </c>
      <c r="I92" s="82" t="s">
        <v>156</v>
      </c>
      <c r="J92" s="82"/>
      <c r="K92" s="90">
        <v>3.5800000000000005</v>
      </c>
      <c r="L92" s="93" t="s">
        <v>159</v>
      </c>
      <c r="M92" s="94">
        <v>2.7999999999999997E-2</v>
      </c>
      <c r="N92" s="94">
        <v>1.2699999999999999E-2</v>
      </c>
      <c r="O92" s="90">
        <f>200000/50000</f>
        <v>4</v>
      </c>
      <c r="P92" s="92">
        <f>106.6*50000</f>
        <v>5330000</v>
      </c>
      <c r="Q92" s="82"/>
      <c r="R92" s="90">
        <v>213.19998999999999</v>
      </c>
      <c r="S92" s="91">
        <f>1130.77401481314%/50000</f>
        <v>2.2615480296262798E-4</v>
      </c>
      <c r="T92" s="91">
        <f t="shared" si="1"/>
        <v>4.761848172146076E-3</v>
      </c>
      <c r="U92" s="91">
        <f>R92/'סכום נכסי הקרן'!$C$42</f>
        <v>1.0624058899970275E-3</v>
      </c>
    </row>
    <row r="93" spans="2:21" s="131" customFormat="1">
      <c r="B93" s="83" t="s">
        <v>479</v>
      </c>
      <c r="C93" s="82" t="s">
        <v>480</v>
      </c>
      <c r="D93" s="93" t="s">
        <v>116</v>
      </c>
      <c r="E93" s="93" t="s">
        <v>287</v>
      </c>
      <c r="F93" s="82" t="s">
        <v>360</v>
      </c>
      <c r="G93" s="93" t="s">
        <v>289</v>
      </c>
      <c r="H93" s="82" t="s">
        <v>990</v>
      </c>
      <c r="I93" s="82" t="s">
        <v>985</v>
      </c>
      <c r="J93" s="82"/>
      <c r="K93" s="90">
        <v>2.36</v>
      </c>
      <c r="L93" s="93" t="s">
        <v>159</v>
      </c>
      <c r="M93" s="94">
        <v>6.4000000000000001E-2</v>
      </c>
      <c r="N93" s="94">
        <v>4.7999999999999996E-3</v>
      </c>
      <c r="O93" s="90">
        <v>533349</v>
      </c>
      <c r="P93" s="92">
        <v>130.4</v>
      </c>
      <c r="Q93" s="82"/>
      <c r="R93" s="90">
        <v>695.48712999999998</v>
      </c>
      <c r="S93" s="91">
        <v>4.2600423888391234E-4</v>
      </c>
      <c r="T93" s="91">
        <f t="shared" si="1"/>
        <v>1.5533791154219193E-2</v>
      </c>
      <c r="U93" s="91">
        <f>R93/'סכום נכסי הקרן'!$C$42</f>
        <v>3.4657113413988825E-3</v>
      </c>
    </row>
    <row r="94" spans="2:21" s="131" customFormat="1">
      <c r="B94" s="83" t="s">
        <v>481</v>
      </c>
      <c r="C94" s="82" t="s">
        <v>482</v>
      </c>
      <c r="D94" s="93" t="s">
        <v>116</v>
      </c>
      <c r="E94" s="93" t="s">
        <v>287</v>
      </c>
      <c r="F94" s="82" t="s">
        <v>483</v>
      </c>
      <c r="G94" s="93" t="s">
        <v>289</v>
      </c>
      <c r="H94" s="82" t="s">
        <v>990</v>
      </c>
      <c r="I94" s="82" t="s">
        <v>985</v>
      </c>
      <c r="J94" s="82"/>
      <c r="K94" s="90">
        <v>2.2000000000000002</v>
      </c>
      <c r="L94" s="93" t="s">
        <v>159</v>
      </c>
      <c r="M94" s="94">
        <v>0.02</v>
      </c>
      <c r="N94" s="94">
        <v>6.9000000000000008E-3</v>
      </c>
      <c r="O94" s="90">
        <v>6857</v>
      </c>
      <c r="P94" s="92">
        <v>105.24</v>
      </c>
      <c r="Q94" s="82"/>
      <c r="R94" s="90">
        <v>7.2163000000000004</v>
      </c>
      <c r="S94" s="91">
        <v>9.6410850544200378E-6</v>
      </c>
      <c r="T94" s="91">
        <f t="shared" si="1"/>
        <v>1.6117695392320482E-4</v>
      </c>
      <c r="U94" s="91">
        <f>R94/'סכום נכסי הקרן'!$C$42</f>
        <v>3.5959849829193473E-5</v>
      </c>
    </row>
    <row r="95" spans="2:21" s="131" customFormat="1">
      <c r="B95" s="83" t="s">
        <v>484</v>
      </c>
      <c r="C95" s="82" t="s">
        <v>485</v>
      </c>
      <c r="D95" s="93" t="s">
        <v>116</v>
      </c>
      <c r="E95" s="93" t="s">
        <v>287</v>
      </c>
      <c r="F95" s="82" t="s">
        <v>486</v>
      </c>
      <c r="G95" s="93" t="s">
        <v>322</v>
      </c>
      <c r="H95" s="82" t="s">
        <v>990</v>
      </c>
      <c r="I95" s="82" t="s">
        <v>156</v>
      </c>
      <c r="J95" s="82"/>
      <c r="K95" s="90">
        <v>6.79</v>
      </c>
      <c r="L95" s="93" t="s">
        <v>159</v>
      </c>
      <c r="M95" s="94">
        <v>1.5800000000000002E-2</v>
      </c>
      <c r="N95" s="94">
        <v>1.4800000000000002E-2</v>
      </c>
      <c r="O95" s="90">
        <v>167985.65</v>
      </c>
      <c r="P95" s="92">
        <v>101.28</v>
      </c>
      <c r="Q95" s="82"/>
      <c r="R95" s="90">
        <v>170.13586999999998</v>
      </c>
      <c r="S95" s="91">
        <v>3.9368376525069016E-4</v>
      </c>
      <c r="T95" s="91">
        <f t="shared" si="1"/>
        <v>3.8000057203378965E-3</v>
      </c>
      <c r="U95" s="91">
        <f>R95/'סכום נכסי הקרן'!$C$42</f>
        <v>8.4781125171614008E-4</v>
      </c>
    </row>
    <row r="96" spans="2:21" s="131" customFormat="1">
      <c r="B96" s="83" t="s">
        <v>487</v>
      </c>
      <c r="C96" s="82" t="s">
        <v>488</v>
      </c>
      <c r="D96" s="93" t="s">
        <v>116</v>
      </c>
      <c r="E96" s="93" t="s">
        <v>287</v>
      </c>
      <c r="F96" s="82" t="s">
        <v>292</v>
      </c>
      <c r="G96" s="93" t="s">
        <v>289</v>
      </c>
      <c r="H96" s="82" t="s">
        <v>990</v>
      </c>
      <c r="I96" s="82" t="s">
        <v>985</v>
      </c>
      <c r="J96" s="82"/>
      <c r="K96" s="90">
        <v>3.9299999999999997</v>
      </c>
      <c r="L96" s="93" t="s">
        <v>159</v>
      </c>
      <c r="M96" s="94">
        <v>4.4999999999999998E-2</v>
      </c>
      <c r="N96" s="94">
        <v>1.01E-2</v>
      </c>
      <c r="O96" s="90">
        <v>102119</v>
      </c>
      <c r="P96" s="92">
        <v>136.72999999999999</v>
      </c>
      <c r="Q96" s="90">
        <v>1.3714999999999999</v>
      </c>
      <c r="R96" s="90">
        <v>140.99881999999999</v>
      </c>
      <c r="S96" s="91">
        <v>5.9999965851623933E-5</v>
      </c>
      <c r="T96" s="91">
        <f t="shared" si="1"/>
        <v>3.1492261012383426E-3</v>
      </c>
      <c r="U96" s="91">
        <f>R96/'סכום נכסי הקרן'!$C$42</f>
        <v>7.0261718516323891E-4</v>
      </c>
    </row>
    <row r="97" spans="2:21" s="131" customFormat="1">
      <c r="B97" s="83" t="s">
        <v>489</v>
      </c>
      <c r="C97" s="82" t="s">
        <v>490</v>
      </c>
      <c r="D97" s="93" t="s">
        <v>116</v>
      </c>
      <c r="E97" s="93" t="s">
        <v>287</v>
      </c>
      <c r="F97" s="82" t="s">
        <v>491</v>
      </c>
      <c r="G97" s="93" t="s">
        <v>322</v>
      </c>
      <c r="H97" s="82" t="s">
        <v>990</v>
      </c>
      <c r="I97" s="82" t="s">
        <v>156</v>
      </c>
      <c r="J97" s="82"/>
      <c r="K97" s="90">
        <v>3.0700000000000003</v>
      </c>
      <c r="L97" s="93" t="s">
        <v>159</v>
      </c>
      <c r="M97" s="94">
        <v>4.9500000000000002E-2</v>
      </c>
      <c r="N97" s="94">
        <v>1.0700000000000001E-2</v>
      </c>
      <c r="O97" s="90">
        <v>42459.199999999997</v>
      </c>
      <c r="P97" s="92">
        <v>114.43</v>
      </c>
      <c r="Q97" s="82"/>
      <c r="R97" s="90">
        <v>48.586059999999996</v>
      </c>
      <c r="S97" s="91">
        <v>4.904862309459071E-5</v>
      </c>
      <c r="T97" s="91">
        <f t="shared" si="1"/>
        <v>1.0851756653589878E-3</v>
      </c>
      <c r="U97" s="91">
        <f>R97/'סכום נכסי הקרן'!$C$42</f>
        <v>2.4211125111098258E-4</v>
      </c>
    </row>
    <row r="98" spans="2:21" s="131" customFormat="1">
      <c r="B98" s="83" t="s">
        <v>492</v>
      </c>
      <c r="C98" s="82" t="s">
        <v>493</v>
      </c>
      <c r="D98" s="93" t="s">
        <v>116</v>
      </c>
      <c r="E98" s="93" t="s">
        <v>287</v>
      </c>
      <c r="F98" s="82" t="s">
        <v>494</v>
      </c>
      <c r="G98" s="93" t="s">
        <v>349</v>
      </c>
      <c r="H98" s="82" t="s">
        <v>990</v>
      </c>
      <c r="I98" s="82" t="s">
        <v>985</v>
      </c>
      <c r="J98" s="82"/>
      <c r="K98" s="90">
        <v>1.2399999999999998</v>
      </c>
      <c r="L98" s="93" t="s">
        <v>159</v>
      </c>
      <c r="M98" s="94">
        <v>4.5999999999999999E-2</v>
      </c>
      <c r="N98" s="94">
        <v>9.6999999999999986E-3</v>
      </c>
      <c r="O98" s="90">
        <v>55834.2</v>
      </c>
      <c r="P98" s="92">
        <v>108</v>
      </c>
      <c r="Q98" s="82"/>
      <c r="R98" s="90">
        <v>60.300940000000004</v>
      </c>
      <c r="S98" s="91">
        <v>8.6790467849838136E-5</v>
      </c>
      <c r="T98" s="91">
        <f t="shared" si="1"/>
        <v>1.3468289605346145E-3</v>
      </c>
      <c r="U98" s="91">
        <f>R98/'סכום נכסי הקרן'!$C$42</f>
        <v>3.0048816525909478E-4</v>
      </c>
    </row>
    <row r="99" spans="2:21" s="131" customFormat="1">
      <c r="B99" s="83" t="s">
        <v>495</v>
      </c>
      <c r="C99" s="82" t="s">
        <v>496</v>
      </c>
      <c r="D99" s="93" t="s">
        <v>116</v>
      </c>
      <c r="E99" s="93" t="s">
        <v>287</v>
      </c>
      <c r="F99" s="82" t="s">
        <v>494</v>
      </c>
      <c r="G99" s="93" t="s">
        <v>349</v>
      </c>
      <c r="H99" s="82" t="s">
        <v>990</v>
      </c>
      <c r="I99" s="82" t="s">
        <v>985</v>
      </c>
      <c r="J99" s="82"/>
      <c r="K99" s="90">
        <v>3.8500000000000005</v>
      </c>
      <c r="L99" s="93" t="s">
        <v>159</v>
      </c>
      <c r="M99" s="94">
        <v>1.9799999999999998E-2</v>
      </c>
      <c r="N99" s="94">
        <v>9.8000000000000014E-3</v>
      </c>
      <c r="O99" s="90">
        <v>255361</v>
      </c>
      <c r="P99" s="92">
        <v>103.44</v>
      </c>
      <c r="Q99" s="82"/>
      <c r="R99" s="90">
        <v>264.14542</v>
      </c>
      <c r="S99" s="91">
        <v>2.6890757201594528E-4</v>
      </c>
      <c r="T99" s="91">
        <f t="shared" si="1"/>
        <v>5.8997206585598696E-3</v>
      </c>
      <c r="U99" s="91">
        <f>R99/'סכום נכסי הקרן'!$C$42</f>
        <v>1.3162742175726117E-3</v>
      </c>
    </row>
    <row r="100" spans="2:21" s="131" customFormat="1">
      <c r="B100" s="83" t="s">
        <v>497</v>
      </c>
      <c r="C100" s="82" t="s">
        <v>498</v>
      </c>
      <c r="D100" s="93" t="s">
        <v>116</v>
      </c>
      <c r="E100" s="93" t="s">
        <v>287</v>
      </c>
      <c r="F100" s="82" t="s">
        <v>499</v>
      </c>
      <c r="G100" s="93" t="s">
        <v>349</v>
      </c>
      <c r="H100" s="82" t="s">
        <v>990</v>
      </c>
      <c r="I100" s="82" t="s">
        <v>985</v>
      </c>
      <c r="J100" s="82"/>
      <c r="K100" s="90">
        <v>0.73999999999999988</v>
      </c>
      <c r="L100" s="93" t="s">
        <v>159</v>
      </c>
      <c r="M100" s="94">
        <v>3.3500000000000002E-2</v>
      </c>
      <c r="N100" s="94">
        <v>1.2999999999999998E-2</v>
      </c>
      <c r="O100" s="90">
        <v>94938</v>
      </c>
      <c r="P100" s="92">
        <v>110.73</v>
      </c>
      <c r="Q100" s="82"/>
      <c r="R100" s="90">
        <v>105.12485000000001</v>
      </c>
      <c r="S100" s="91">
        <v>2.4162179947922967E-4</v>
      </c>
      <c r="T100" s="91">
        <f t="shared" si="1"/>
        <v>2.3479765398658342E-3</v>
      </c>
      <c r="U100" s="91">
        <f>R100/'סכום נכסי הקרן'!$C$42</f>
        <v>5.2385208754021997E-4</v>
      </c>
    </row>
    <row r="101" spans="2:21" s="131" customFormat="1">
      <c r="B101" s="83" t="s">
        <v>500</v>
      </c>
      <c r="C101" s="82" t="s">
        <v>501</v>
      </c>
      <c r="D101" s="93" t="s">
        <v>116</v>
      </c>
      <c r="E101" s="93" t="s">
        <v>287</v>
      </c>
      <c r="F101" s="82" t="s">
        <v>502</v>
      </c>
      <c r="G101" s="93" t="s">
        <v>322</v>
      </c>
      <c r="H101" s="82" t="s">
        <v>990</v>
      </c>
      <c r="I101" s="82" t="s">
        <v>156</v>
      </c>
      <c r="J101" s="82"/>
      <c r="K101" s="90">
        <v>1.69</v>
      </c>
      <c r="L101" s="93" t="s">
        <v>159</v>
      </c>
      <c r="M101" s="94">
        <v>4.4999999999999998E-2</v>
      </c>
      <c r="N101" s="94">
        <v>1.2800000000000001E-2</v>
      </c>
      <c r="O101" s="90">
        <v>15000</v>
      </c>
      <c r="P101" s="92">
        <v>113.98</v>
      </c>
      <c r="Q101" s="82"/>
      <c r="R101" s="90">
        <v>17.097000000000001</v>
      </c>
      <c r="S101" s="91">
        <v>2.8776978417266186E-5</v>
      </c>
      <c r="T101" s="91">
        <f t="shared" si="1"/>
        <v>3.8186361171584234E-4</v>
      </c>
      <c r="U101" s="91">
        <f>R101/'סכום נכסי הקרן'!$C$42</f>
        <v>8.5196784020858451E-5</v>
      </c>
    </row>
    <row r="102" spans="2:21" s="131" customFormat="1">
      <c r="B102" s="83" t="s">
        <v>503</v>
      </c>
      <c r="C102" s="82" t="s">
        <v>504</v>
      </c>
      <c r="D102" s="93" t="s">
        <v>116</v>
      </c>
      <c r="E102" s="93" t="s">
        <v>287</v>
      </c>
      <c r="F102" s="82" t="s">
        <v>502</v>
      </c>
      <c r="G102" s="93" t="s">
        <v>322</v>
      </c>
      <c r="H102" s="82" t="s">
        <v>990</v>
      </c>
      <c r="I102" s="82" t="s">
        <v>156</v>
      </c>
      <c r="J102" s="82"/>
      <c r="K102" s="90">
        <v>3.99</v>
      </c>
      <c r="L102" s="93" t="s">
        <v>159</v>
      </c>
      <c r="M102" s="94">
        <v>3.3000000000000002E-2</v>
      </c>
      <c r="N102" s="94">
        <v>1.3300000000000001E-2</v>
      </c>
      <c r="O102" s="90">
        <v>254</v>
      </c>
      <c r="P102" s="92">
        <v>107.95</v>
      </c>
      <c r="Q102" s="82"/>
      <c r="R102" s="90">
        <v>0.27418999999999999</v>
      </c>
      <c r="S102" s="91">
        <v>3.9156984048924645E-7</v>
      </c>
      <c r="T102" s="91">
        <f t="shared" si="1"/>
        <v>6.1240675964418786E-6</v>
      </c>
      <c r="U102" s="91">
        <f>R102/'סכום נכסי הקרן'!$C$42</f>
        <v>1.3663277891255293E-6</v>
      </c>
    </row>
    <row r="103" spans="2:21" s="131" customFormat="1">
      <c r="B103" s="83" t="s">
        <v>505</v>
      </c>
      <c r="C103" s="82" t="s">
        <v>506</v>
      </c>
      <c r="D103" s="93" t="s">
        <v>116</v>
      </c>
      <c r="E103" s="93" t="s">
        <v>287</v>
      </c>
      <c r="F103" s="82" t="s">
        <v>502</v>
      </c>
      <c r="G103" s="93" t="s">
        <v>322</v>
      </c>
      <c r="H103" s="82" t="s">
        <v>990</v>
      </c>
      <c r="I103" s="82" t="s">
        <v>156</v>
      </c>
      <c r="J103" s="82"/>
      <c r="K103" s="90">
        <v>6.2299999999999995</v>
      </c>
      <c r="L103" s="93" t="s">
        <v>159</v>
      </c>
      <c r="M103" s="94">
        <v>1.6E-2</v>
      </c>
      <c r="N103" s="94">
        <v>1.29E-2</v>
      </c>
      <c r="O103" s="90">
        <v>54000</v>
      </c>
      <c r="P103" s="92">
        <v>102.92</v>
      </c>
      <c r="Q103" s="82"/>
      <c r="R103" s="90">
        <v>55.576800000000006</v>
      </c>
      <c r="S103" s="91">
        <v>3.922565648494534E-4</v>
      </c>
      <c r="T103" s="91">
        <f t="shared" si="1"/>
        <v>1.2413147087564501E-3</v>
      </c>
      <c r="U103" s="91">
        <f>R103/'סכום נכסי הקרן'!$C$42</f>
        <v>2.7694710336143453E-4</v>
      </c>
    </row>
    <row r="104" spans="2:21" s="131" customFormat="1">
      <c r="B104" s="83" t="s">
        <v>507</v>
      </c>
      <c r="C104" s="82" t="s">
        <v>508</v>
      </c>
      <c r="D104" s="93" t="s">
        <v>116</v>
      </c>
      <c r="E104" s="93" t="s">
        <v>287</v>
      </c>
      <c r="F104" s="82" t="s">
        <v>509</v>
      </c>
      <c r="G104" s="93" t="s">
        <v>322</v>
      </c>
      <c r="H104" s="82" t="s">
        <v>991</v>
      </c>
      <c r="I104" s="82" t="s">
        <v>156</v>
      </c>
      <c r="J104" s="82"/>
      <c r="K104" s="90">
        <v>2.15</v>
      </c>
      <c r="L104" s="93" t="s">
        <v>159</v>
      </c>
      <c r="M104" s="94">
        <v>5.3499999999999999E-2</v>
      </c>
      <c r="N104" s="94">
        <v>1.4499999999999999E-2</v>
      </c>
      <c r="O104" s="90">
        <v>38465.870000000003</v>
      </c>
      <c r="P104" s="92">
        <v>110.75</v>
      </c>
      <c r="Q104" s="82"/>
      <c r="R104" s="90">
        <v>42.600960000000001</v>
      </c>
      <c r="S104" s="91">
        <v>1.3098192080054994E-4</v>
      </c>
      <c r="T104" s="91">
        <f t="shared" si="1"/>
        <v>9.5149771586606601E-4</v>
      </c>
      <c r="U104" s="91">
        <f>R104/'סכום נכסי הקרן'!$C$42</f>
        <v>2.1228664609002922E-4</v>
      </c>
    </row>
    <row r="105" spans="2:21" s="131" customFormat="1">
      <c r="B105" s="83" t="s">
        <v>510</v>
      </c>
      <c r="C105" s="82" t="s">
        <v>511</v>
      </c>
      <c r="D105" s="93" t="s">
        <v>116</v>
      </c>
      <c r="E105" s="93" t="s">
        <v>287</v>
      </c>
      <c r="F105" s="82" t="s">
        <v>512</v>
      </c>
      <c r="G105" s="93" t="s">
        <v>322</v>
      </c>
      <c r="H105" s="82" t="s">
        <v>991</v>
      </c>
      <c r="I105" s="82" t="s">
        <v>985</v>
      </c>
      <c r="J105" s="82"/>
      <c r="K105" s="90">
        <v>2.5399999999999996</v>
      </c>
      <c r="L105" s="93" t="s">
        <v>159</v>
      </c>
      <c r="M105" s="94">
        <v>4.5999999999999999E-2</v>
      </c>
      <c r="N105" s="94">
        <v>1.1300000000000001E-2</v>
      </c>
      <c r="O105" s="90">
        <v>124215.38</v>
      </c>
      <c r="P105" s="92">
        <v>110.94</v>
      </c>
      <c r="Q105" s="82"/>
      <c r="R105" s="90">
        <v>137.80454</v>
      </c>
      <c r="S105" s="91">
        <v>2.8784307422461043E-4</v>
      </c>
      <c r="T105" s="91">
        <f t="shared" si="1"/>
        <v>3.0778814619664423E-3</v>
      </c>
      <c r="U105" s="91">
        <f>R105/'סכום נכסי הקרן'!$C$42</f>
        <v>6.8669963335519374E-4</v>
      </c>
    </row>
    <row r="106" spans="2:21" s="131" customFormat="1">
      <c r="B106" s="83" t="s">
        <v>513</v>
      </c>
      <c r="C106" s="82" t="s">
        <v>514</v>
      </c>
      <c r="D106" s="93" t="s">
        <v>116</v>
      </c>
      <c r="E106" s="93" t="s">
        <v>287</v>
      </c>
      <c r="F106" s="82" t="s">
        <v>512</v>
      </c>
      <c r="G106" s="93" t="s">
        <v>322</v>
      </c>
      <c r="H106" s="82" t="s">
        <v>991</v>
      </c>
      <c r="I106" s="82" t="s">
        <v>985</v>
      </c>
      <c r="J106" s="82"/>
      <c r="K106" s="90">
        <v>6.07</v>
      </c>
      <c r="L106" s="93" t="s">
        <v>159</v>
      </c>
      <c r="M106" s="94">
        <v>3.0600000000000002E-2</v>
      </c>
      <c r="N106" s="94">
        <v>1.8799999999999997E-2</v>
      </c>
      <c r="O106" s="90">
        <v>70499</v>
      </c>
      <c r="P106" s="92">
        <v>108</v>
      </c>
      <c r="Q106" s="82"/>
      <c r="R106" s="90">
        <v>76.138919999999999</v>
      </c>
      <c r="S106" s="91">
        <v>2.3793918120760066E-4</v>
      </c>
      <c r="T106" s="91">
        <f t="shared" si="1"/>
        <v>1.7005722046758835E-3</v>
      </c>
      <c r="U106" s="91">
        <f>R106/'סכום נכסי הקרן'!$C$42</f>
        <v>3.794110734527355E-4</v>
      </c>
    </row>
    <row r="107" spans="2:21" s="131" customFormat="1">
      <c r="B107" s="83" t="s">
        <v>515</v>
      </c>
      <c r="C107" s="82" t="s">
        <v>516</v>
      </c>
      <c r="D107" s="93" t="s">
        <v>116</v>
      </c>
      <c r="E107" s="93" t="s">
        <v>287</v>
      </c>
      <c r="F107" s="82" t="s">
        <v>517</v>
      </c>
      <c r="G107" s="93" t="s">
        <v>322</v>
      </c>
      <c r="H107" s="82" t="s">
        <v>991</v>
      </c>
      <c r="I107" s="82" t="s">
        <v>156</v>
      </c>
      <c r="J107" s="82"/>
      <c r="K107" s="90">
        <v>1.2400000000000002</v>
      </c>
      <c r="L107" s="93" t="s">
        <v>159</v>
      </c>
      <c r="M107" s="94">
        <v>4.4500000000000005E-2</v>
      </c>
      <c r="N107" s="94">
        <v>1.3599999999999999E-2</v>
      </c>
      <c r="O107" s="90">
        <v>15969.48</v>
      </c>
      <c r="P107" s="92">
        <v>106.96</v>
      </c>
      <c r="Q107" s="82"/>
      <c r="R107" s="90">
        <v>17.080950000000001</v>
      </c>
      <c r="S107" s="91">
        <v>1.6053974637151268E-4</v>
      </c>
      <c r="T107" s="91">
        <f t="shared" si="1"/>
        <v>3.8150513297875168E-4</v>
      </c>
      <c r="U107" s="91">
        <f>R107/'סכום נכסי הקרן'!$C$42</f>
        <v>8.5116804586832898E-5</v>
      </c>
    </row>
    <row r="108" spans="2:21" s="131" customFormat="1">
      <c r="B108" s="83" t="s">
        <v>518</v>
      </c>
      <c r="C108" s="82" t="s">
        <v>519</v>
      </c>
      <c r="D108" s="93" t="s">
        <v>116</v>
      </c>
      <c r="E108" s="93" t="s">
        <v>287</v>
      </c>
      <c r="F108" s="82" t="s">
        <v>517</v>
      </c>
      <c r="G108" s="93" t="s">
        <v>322</v>
      </c>
      <c r="H108" s="82" t="s">
        <v>991</v>
      </c>
      <c r="I108" s="82" t="s">
        <v>156</v>
      </c>
      <c r="J108" s="82"/>
      <c r="K108" s="90">
        <v>3.9899999999999993</v>
      </c>
      <c r="L108" s="93" t="s">
        <v>159</v>
      </c>
      <c r="M108" s="94">
        <v>3.2500000000000001E-2</v>
      </c>
      <c r="N108" s="94">
        <v>1.5399999999999999E-2</v>
      </c>
      <c r="O108" s="90">
        <v>42500</v>
      </c>
      <c r="P108" s="92">
        <v>106.21</v>
      </c>
      <c r="Q108" s="82"/>
      <c r="R108" s="90">
        <v>45.13926</v>
      </c>
      <c r="S108" s="91">
        <v>3.2272847562431824E-4</v>
      </c>
      <c r="T108" s="91">
        <f t="shared" si="1"/>
        <v>1.0081909606235277E-3</v>
      </c>
      <c r="U108" s="91">
        <f>R108/'סכום נכסי הקרן'!$C$42</f>
        <v>2.2493535620760218E-4</v>
      </c>
    </row>
    <row r="109" spans="2:21" s="131" customFormat="1">
      <c r="B109" s="83" t="s">
        <v>520</v>
      </c>
      <c r="C109" s="82" t="s">
        <v>521</v>
      </c>
      <c r="D109" s="93" t="s">
        <v>116</v>
      </c>
      <c r="E109" s="93" t="s">
        <v>287</v>
      </c>
      <c r="F109" s="82" t="s">
        <v>360</v>
      </c>
      <c r="G109" s="93" t="s">
        <v>289</v>
      </c>
      <c r="H109" s="82" t="s">
        <v>991</v>
      </c>
      <c r="I109" s="82" t="s">
        <v>985</v>
      </c>
      <c r="J109" s="82"/>
      <c r="K109" s="90">
        <v>3.8899999999999997</v>
      </c>
      <c r="L109" s="93" t="s">
        <v>159</v>
      </c>
      <c r="M109" s="94">
        <v>5.0999999999999997E-2</v>
      </c>
      <c r="N109" s="94">
        <v>1.1199999999999998E-2</v>
      </c>
      <c r="O109" s="90">
        <v>554000</v>
      </c>
      <c r="P109" s="92">
        <v>139.35</v>
      </c>
      <c r="Q109" s="90">
        <v>8.4489000000000001</v>
      </c>
      <c r="R109" s="90">
        <v>780.44793000000004</v>
      </c>
      <c r="S109" s="91">
        <v>4.8289708026121411E-4</v>
      </c>
      <c r="T109" s="91">
        <f t="shared" si="1"/>
        <v>1.7431401140899156E-2</v>
      </c>
      <c r="U109" s="91">
        <f>R109/'סכום נכסי הקרן'!$C$42</f>
        <v>3.8890830983059044E-3</v>
      </c>
    </row>
    <row r="110" spans="2:21" s="131" customFormat="1">
      <c r="B110" s="83" t="s">
        <v>522</v>
      </c>
      <c r="C110" s="82" t="s">
        <v>523</v>
      </c>
      <c r="D110" s="93" t="s">
        <v>116</v>
      </c>
      <c r="E110" s="93" t="s">
        <v>287</v>
      </c>
      <c r="F110" s="82" t="s">
        <v>524</v>
      </c>
      <c r="G110" s="93" t="s">
        <v>322</v>
      </c>
      <c r="H110" s="82" t="s">
        <v>991</v>
      </c>
      <c r="I110" s="82" t="s">
        <v>156</v>
      </c>
      <c r="J110" s="82"/>
      <c r="K110" s="90">
        <v>2.2000000000000002</v>
      </c>
      <c r="L110" s="93" t="s">
        <v>159</v>
      </c>
      <c r="M110" s="94">
        <v>4.5999999999999999E-2</v>
      </c>
      <c r="N110" s="94">
        <v>1.14E-2</v>
      </c>
      <c r="O110" s="90">
        <v>58540.56</v>
      </c>
      <c r="P110" s="92">
        <v>129.72999999999999</v>
      </c>
      <c r="Q110" s="82"/>
      <c r="R110" s="90">
        <v>75.944670000000002</v>
      </c>
      <c r="S110" s="91">
        <v>1.52399224542682E-4</v>
      </c>
      <c r="T110" s="91">
        <f t="shared" si="1"/>
        <v>1.6962336068765151E-3</v>
      </c>
      <c r="U110" s="91">
        <f>R110/'סכום נכסי הקרן'!$C$42</f>
        <v>3.784430980596226E-4</v>
      </c>
    </row>
    <row r="111" spans="2:21" s="131" customFormat="1">
      <c r="B111" s="83" t="s">
        <v>525</v>
      </c>
      <c r="C111" s="82" t="s">
        <v>526</v>
      </c>
      <c r="D111" s="93" t="s">
        <v>116</v>
      </c>
      <c r="E111" s="93" t="s">
        <v>287</v>
      </c>
      <c r="F111" s="82" t="s">
        <v>527</v>
      </c>
      <c r="G111" s="93" t="s">
        <v>322</v>
      </c>
      <c r="H111" s="82" t="s">
        <v>991</v>
      </c>
      <c r="I111" s="82" t="s">
        <v>985</v>
      </c>
      <c r="J111" s="82"/>
      <c r="K111" s="90">
        <v>1.71</v>
      </c>
      <c r="L111" s="93" t="s">
        <v>159</v>
      </c>
      <c r="M111" s="94">
        <v>5.4000000000000006E-2</v>
      </c>
      <c r="N111" s="94">
        <v>9.7000000000000003E-3</v>
      </c>
      <c r="O111" s="90">
        <v>73150.55</v>
      </c>
      <c r="P111" s="92">
        <v>129.97</v>
      </c>
      <c r="Q111" s="82"/>
      <c r="R111" s="90">
        <v>95.073759999999993</v>
      </c>
      <c r="S111" s="91">
        <v>3.5897226468638348E-4</v>
      </c>
      <c r="T111" s="91">
        <f t="shared" si="1"/>
        <v>2.1234842003278456E-3</v>
      </c>
      <c r="U111" s="91">
        <f>R111/'סכום נכסי הקרן'!$C$42</f>
        <v>4.7376607573088432E-4</v>
      </c>
    </row>
    <row r="112" spans="2:21" s="131" customFormat="1">
      <c r="B112" s="83" t="s">
        <v>528</v>
      </c>
      <c r="C112" s="82" t="s">
        <v>529</v>
      </c>
      <c r="D112" s="93" t="s">
        <v>116</v>
      </c>
      <c r="E112" s="93" t="s">
        <v>287</v>
      </c>
      <c r="F112" s="82" t="s">
        <v>530</v>
      </c>
      <c r="G112" s="93" t="s">
        <v>322</v>
      </c>
      <c r="H112" s="82" t="s">
        <v>991</v>
      </c>
      <c r="I112" s="82" t="s">
        <v>985</v>
      </c>
      <c r="J112" s="82"/>
      <c r="K112" s="90">
        <v>0.89999999999999991</v>
      </c>
      <c r="L112" s="93" t="s">
        <v>159</v>
      </c>
      <c r="M112" s="94">
        <v>4.6500000000000007E-2</v>
      </c>
      <c r="N112" s="94">
        <v>1.2699999999999998E-2</v>
      </c>
      <c r="O112" s="90">
        <v>34124.5</v>
      </c>
      <c r="P112" s="92">
        <v>124.6</v>
      </c>
      <c r="Q112" s="82"/>
      <c r="R112" s="90">
        <v>42.519120000000001</v>
      </c>
      <c r="S112" s="91">
        <v>2.9425212878258784E-4</v>
      </c>
      <c r="T112" s="91">
        <f t="shared" si="1"/>
        <v>9.4966980933376059E-4</v>
      </c>
      <c r="U112" s="91">
        <f>R112/'סכום נכסי הקרן'!$C$42</f>
        <v>2.1187882572363355E-4</v>
      </c>
    </row>
    <row r="113" spans="2:21" s="131" customFormat="1">
      <c r="B113" s="83" t="s">
        <v>531</v>
      </c>
      <c r="C113" s="82" t="s">
        <v>532</v>
      </c>
      <c r="D113" s="93" t="s">
        <v>116</v>
      </c>
      <c r="E113" s="93" t="s">
        <v>287</v>
      </c>
      <c r="F113" s="82" t="s">
        <v>530</v>
      </c>
      <c r="G113" s="93" t="s">
        <v>322</v>
      </c>
      <c r="H113" s="82" t="s">
        <v>991</v>
      </c>
      <c r="I113" s="82" t="s">
        <v>985</v>
      </c>
      <c r="J113" s="82"/>
      <c r="K113" s="90">
        <v>7.8299999999999992</v>
      </c>
      <c r="L113" s="93" t="s">
        <v>159</v>
      </c>
      <c r="M113" s="94">
        <v>2.81E-2</v>
      </c>
      <c r="N113" s="94">
        <v>2.7299999999999994E-2</v>
      </c>
      <c r="O113" s="90">
        <v>3605</v>
      </c>
      <c r="P113" s="92">
        <v>101.43</v>
      </c>
      <c r="Q113" s="82"/>
      <c r="R113" s="90">
        <v>3.6565500000000002</v>
      </c>
      <c r="S113" s="91">
        <v>6.8860656974600825E-6</v>
      </c>
      <c r="T113" s="91">
        <f t="shared" si="1"/>
        <v>8.1669496953826011E-5</v>
      </c>
      <c r="U113" s="91">
        <f>R113/'סכום נכסי הקרן'!$C$42</f>
        <v>1.8221109002250098E-5</v>
      </c>
    </row>
    <row r="114" spans="2:21" s="131" customFormat="1">
      <c r="B114" s="83" t="s">
        <v>533</v>
      </c>
      <c r="C114" s="82" t="s">
        <v>534</v>
      </c>
      <c r="D114" s="93" t="s">
        <v>116</v>
      </c>
      <c r="E114" s="93" t="s">
        <v>287</v>
      </c>
      <c r="F114" s="82" t="s">
        <v>530</v>
      </c>
      <c r="G114" s="93" t="s">
        <v>322</v>
      </c>
      <c r="H114" s="82" t="s">
        <v>991</v>
      </c>
      <c r="I114" s="82" t="s">
        <v>985</v>
      </c>
      <c r="J114" s="82"/>
      <c r="K114" s="90">
        <v>5.73</v>
      </c>
      <c r="L114" s="93" t="s">
        <v>159</v>
      </c>
      <c r="M114" s="94">
        <v>3.7000000000000005E-2</v>
      </c>
      <c r="N114" s="94">
        <v>1.8499999999999999E-2</v>
      </c>
      <c r="O114" s="90">
        <v>342292.6</v>
      </c>
      <c r="P114" s="92">
        <v>110.92</v>
      </c>
      <c r="Q114" s="82"/>
      <c r="R114" s="90">
        <v>379.67095</v>
      </c>
      <c r="S114" s="91">
        <v>5.4207412845803417E-4</v>
      </c>
      <c r="T114" s="91">
        <f t="shared" si="1"/>
        <v>8.4799976738951267E-3</v>
      </c>
      <c r="U114" s="91">
        <f>R114/'סכום נכסי הקרן'!$C$42</f>
        <v>1.891954373641232E-3</v>
      </c>
    </row>
    <row r="115" spans="2:21" s="131" customFormat="1">
      <c r="B115" s="83" t="s">
        <v>535</v>
      </c>
      <c r="C115" s="82" t="s">
        <v>536</v>
      </c>
      <c r="D115" s="93" t="s">
        <v>116</v>
      </c>
      <c r="E115" s="93" t="s">
        <v>287</v>
      </c>
      <c r="F115" s="82" t="s">
        <v>530</v>
      </c>
      <c r="G115" s="93" t="s">
        <v>322</v>
      </c>
      <c r="H115" s="82" t="s">
        <v>991</v>
      </c>
      <c r="I115" s="82" t="s">
        <v>985</v>
      </c>
      <c r="J115" s="82"/>
      <c r="K115" s="90">
        <v>5.74</v>
      </c>
      <c r="L115" s="93" t="s">
        <v>159</v>
      </c>
      <c r="M115" s="94">
        <v>2.8500000000000001E-2</v>
      </c>
      <c r="N115" s="94">
        <v>1.2200000000000003E-2</v>
      </c>
      <c r="O115" s="90">
        <v>345910</v>
      </c>
      <c r="P115" s="92">
        <v>112.1</v>
      </c>
      <c r="Q115" s="82"/>
      <c r="R115" s="90">
        <v>387.76510999999999</v>
      </c>
      <c r="S115" s="91">
        <v>5.0645680819912152E-4</v>
      </c>
      <c r="T115" s="91">
        <f t="shared" si="1"/>
        <v>8.660781739602906E-3</v>
      </c>
      <c r="U115" s="91">
        <f>R115/'סכום נכסי הקרן'!$C$42</f>
        <v>1.9322887247759499E-3</v>
      </c>
    </row>
    <row r="116" spans="2:21" s="131" customFormat="1">
      <c r="B116" s="83" t="s">
        <v>537</v>
      </c>
      <c r="C116" s="82" t="s">
        <v>538</v>
      </c>
      <c r="D116" s="93" t="s">
        <v>116</v>
      </c>
      <c r="E116" s="93" t="s">
        <v>287</v>
      </c>
      <c r="F116" s="82" t="s">
        <v>530</v>
      </c>
      <c r="G116" s="93" t="s">
        <v>322</v>
      </c>
      <c r="H116" s="82" t="s">
        <v>991</v>
      </c>
      <c r="I116" s="82" t="s">
        <v>985</v>
      </c>
      <c r="J116" s="82"/>
      <c r="K116" s="90">
        <v>0.25</v>
      </c>
      <c r="L116" s="93" t="s">
        <v>159</v>
      </c>
      <c r="M116" s="94">
        <v>5.0499999999999996E-2</v>
      </c>
      <c r="N116" s="94">
        <v>2.2499999999999999E-2</v>
      </c>
      <c r="O116" s="90">
        <v>20181</v>
      </c>
      <c r="P116" s="92">
        <v>124.96</v>
      </c>
      <c r="Q116" s="82"/>
      <c r="R116" s="90">
        <v>25.21818</v>
      </c>
      <c r="S116" s="91">
        <v>1.244979359012127E-4</v>
      </c>
      <c r="T116" s="91">
        <f t="shared" si="1"/>
        <v>5.6325117246886706E-4</v>
      </c>
      <c r="U116" s="91">
        <f>R116/'סכום נכסי הקרן'!$C$42</f>
        <v>1.2566577966070843E-4</v>
      </c>
    </row>
    <row r="117" spans="2:21" s="131" customFormat="1">
      <c r="B117" s="83" t="s">
        <v>539</v>
      </c>
      <c r="C117" s="82" t="s">
        <v>540</v>
      </c>
      <c r="D117" s="93" t="s">
        <v>116</v>
      </c>
      <c r="E117" s="93" t="s">
        <v>287</v>
      </c>
      <c r="F117" s="82" t="s">
        <v>541</v>
      </c>
      <c r="G117" s="93" t="s">
        <v>322</v>
      </c>
      <c r="H117" s="82" t="s">
        <v>991</v>
      </c>
      <c r="I117" s="82" t="s">
        <v>985</v>
      </c>
      <c r="J117" s="82"/>
      <c r="K117" s="90">
        <v>2.09</v>
      </c>
      <c r="L117" s="93" t="s">
        <v>159</v>
      </c>
      <c r="M117" s="94">
        <v>4.7500000000000001E-2</v>
      </c>
      <c r="N117" s="94">
        <v>1.0700000000000001E-2</v>
      </c>
      <c r="O117" s="90">
        <v>52639.63</v>
      </c>
      <c r="P117" s="92">
        <v>109.44</v>
      </c>
      <c r="Q117" s="82"/>
      <c r="R117" s="90">
        <v>57.608820000000001</v>
      </c>
      <c r="S117" s="91">
        <v>2.9751451552099598E-4</v>
      </c>
      <c r="T117" s="91">
        <f t="shared" si="1"/>
        <v>1.2867001270332719E-3</v>
      </c>
      <c r="U117" s="91">
        <f>R117/'סכום נכסי הקרן'!$C$42</f>
        <v>2.8707294819187634E-4</v>
      </c>
    </row>
    <row r="118" spans="2:21" s="131" customFormat="1">
      <c r="B118" s="83" t="s">
        <v>542</v>
      </c>
      <c r="C118" s="82" t="s">
        <v>543</v>
      </c>
      <c r="D118" s="93" t="s">
        <v>116</v>
      </c>
      <c r="E118" s="93" t="s">
        <v>287</v>
      </c>
      <c r="F118" s="82" t="s">
        <v>491</v>
      </c>
      <c r="G118" s="93" t="s">
        <v>322</v>
      </c>
      <c r="H118" s="82" t="s">
        <v>991</v>
      </c>
      <c r="I118" s="82" t="s">
        <v>985</v>
      </c>
      <c r="J118" s="82"/>
      <c r="K118" s="90">
        <v>0.15</v>
      </c>
      <c r="L118" s="93" t="s">
        <v>159</v>
      </c>
      <c r="M118" s="94">
        <v>0.05</v>
      </c>
      <c r="N118" s="94">
        <v>1.9E-2</v>
      </c>
      <c r="O118" s="90">
        <v>49680.4</v>
      </c>
      <c r="P118" s="92">
        <v>124.76</v>
      </c>
      <c r="Q118" s="82"/>
      <c r="R118" s="90">
        <v>61.981259999999999</v>
      </c>
      <c r="S118" s="91">
        <v>1.766686188249623E-4</v>
      </c>
      <c r="T118" s="91">
        <f t="shared" si="1"/>
        <v>1.3843591157687704E-3</v>
      </c>
      <c r="U118" s="91">
        <f>R118/'סכום נכסי הקרן'!$C$42</f>
        <v>3.0886143894020423E-4</v>
      </c>
    </row>
    <row r="119" spans="2:21" s="131" customFormat="1">
      <c r="B119" s="83" t="s">
        <v>544</v>
      </c>
      <c r="C119" s="82" t="s">
        <v>545</v>
      </c>
      <c r="D119" s="93" t="s">
        <v>116</v>
      </c>
      <c r="E119" s="93" t="s">
        <v>287</v>
      </c>
      <c r="F119" s="82" t="s">
        <v>546</v>
      </c>
      <c r="G119" s="93" t="s">
        <v>322</v>
      </c>
      <c r="H119" s="82" t="s">
        <v>991</v>
      </c>
      <c r="I119" s="82" t="s">
        <v>985</v>
      </c>
      <c r="J119" s="82"/>
      <c r="K119" s="90">
        <v>4.8</v>
      </c>
      <c r="L119" s="93" t="s">
        <v>159</v>
      </c>
      <c r="M119" s="94">
        <v>4.3400000000000001E-2</v>
      </c>
      <c r="N119" s="94">
        <v>1.7000000000000001E-2</v>
      </c>
      <c r="O119" s="90">
        <v>11.44</v>
      </c>
      <c r="P119" s="92">
        <v>112</v>
      </c>
      <c r="Q119" s="90">
        <v>2.5000000000000001E-4</v>
      </c>
      <c r="R119" s="90">
        <v>1.306E-2</v>
      </c>
      <c r="S119" s="91">
        <v>6.7914324602496123E-9</v>
      </c>
      <c r="T119" s="91">
        <f t="shared" si="1"/>
        <v>2.916967169099199E-7</v>
      </c>
      <c r="U119" s="91">
        <f>R119/'סכום נכסי הקרן'!$C$42</f>
        <v>6.5079838527952929E-8</v>
      </c>
    </row>
    <row r="120" spans="2:21" s="131" customFormat="1">
      <c r="B120" s="83" t="s">
        <v>547</v>
      </c>
      <c r="C120" s="82" t="s">
        <v>548</v>
      </c>
      <c r="D120" s="93" t="s">
        <v>116</v>
      </c>
      <c r="E120" s="93" t="s">
        <v>287</v>
      </c>
      <c r="F120" s="82" t="s">
        <v>549</v>
      </c>
      <c r="G120" s="93" t="s">
        <v>322</v>
      </c>
      <c r="H120" s="82" t="s">
        <v>992</v>
      </c>
      <c r="I120" s="82" t="s">
        <v>156</v>
      </c>
      <c r="J120" s="82"/>
      <c r="K120" s="90">
        <v>1.22</v>
      </c>
      <c r="L120" s="93" t="s">
        <v>159</v>
      </c>
      <c r="M120" s="94">
        <v>5.5999999999999994E-2</v>
      </c>
      <c r="N120" s="94">
        <v>1.5600000000000001E-2</v>
      </c>
      <c r="O120" s="90">
        <v>54876.35</v>
      </c>
      <c r="P120" s="92">
        <v>111.53</v>
      </c>
      <c r="Q120" s="82"/>
      <c r="R120" s="90">
        <v>61.203589999999998</v>
      </c>
      <c r="S120" s="91">
        <v>2.8893847012489206E-4</v>
      </c>
      <c r="T120" s="91">
        <f t="shared" si="1"/>
        <v>1.3669897600383464E-3</v>
      </c>
      <c r="U120" s="91">
        <f>R120/'סכום נכסי הקרן'!$C$42</f>
        <v>3.0498619866240693E-4</v>
      </c>
    </row>
    <row r="121" spans="2:21" s="131" customFormat="1">
      <c r="B121" s="83" t="s">
        <v>550</v>
      </c>
      <c r="C121" s="82" t="s">
        <v>551</v>
      </c>
      <c r="D121" s="93" t="s">
        <v>116</v>
      </c>
      <c r="E121" s="93" t="s">
        <v>287</v>
      </c>
      <c r="F121" s="82" t="s">
        <v>509</v>
      </c>
      <c r="G121" s="93" t="s">
        <v>322</v>
      </c>
      <c r="H121" s="82" t="s">
        <v>992</v>
      </c>
      <c r="I121" s="82" t="s">
        <v>985</v>
      </c>
      <c r="J121" s="82"/>
      <c r="K121" s="90">
        <v>0.25</v>
      </c>
      <c r="L121" s="93" t="s">
        <v>159</v>
      </c>
      <c r="M121" s="94">
        <v>5.5E-2</v>
      </c>
      <c r="N121" s="94">
        <v>2.5399999999999999E-2</v>
      </c>
      <c r="O121" s="90">
        <v>4344</v>
      </c>
      <c r="P121" s="92">
        <v>121.81</v>
      </c>
      <c r="Q121" s="82"/>
      <c r="R121" s="90">
        <v>5.2914200000000005</v>
      </c>
      <c r="S121" s="91">
        <v>7.2430179241350558E-5</v>
      </c>
      <c r="T121" s="91">
        <f t="shared" si="1"/>
        <v>1.1818452081098687E-4</v>
      </c>
      <c r="U121" s="91">
        <f>R121/'סכום נכסי הקרן'!$C$42</f>
        <v>2.636789886551154E-5</v>
      </c>
    </row>
    <row r="122" spans="2:21" s="131" customFormat="1">
      <c r="B122" s="83" t="s">
        <v>552</v>
      </c>
      <c r="C122" s="82" t="s">
        <v>553</v>
      </c>
      <c r="D122" s="93" t="s">
        <v>116</v>
      </c>
      <c r="E122" s="93" t="s">
        <v>287</v>
      </c>
      <c r="F122" s="82" t="s">
        <v>554</v>
      </c>
      <c r="G122" s="93" t="s">
        <v>371</v>
      </c>
      <c r="H122" s="82" t="s">
        <v>992</v>
      </c>
      <c r="I122" s="82" t="s">
        <v>156</v>
      </c>
      <c r="J122" s="82"/>
      <c r="K122" s="90">
        <v>0.76999999999999991</v>
      </c>
      <c r="L122" s="93" t="s">
        <v>159</v>
      </c>
      <c r="M122" s="94">
        <v>4.2000000000000003E-2</v>
      </c>
      <c r="N122" s="94">
        <v>2.1000000000000001E-2</v>
      </c>
      <c r="O122" s="90">
        <v>40111.08</v>
      </c>
      <c r="P122" s="92">
        <v>103.16</v>
      </c>
      <c r="Q122" s="82"/>
      <c r="R122" s="90">
        <v>41.378589999999996</v>
      </c>
      <c r="S122" s="91">
        <v>1.2749617462176399E-4</v>
      </c>
      <c r="T122" s="91">
        <f t="shared" si="1"/>
        <v>9.241959305789925E-4</v>
      </c>
      <c r="U122" s="91">
        <f>R122/'סכום נכסי הקרן'!$C$42</f>
        <v>2.0619540242835892E-4</v>
      </c>
    </row>
    <row r="123" spans="2:21" s="131" customFormat="1">
      <c r="B123" s="83" t="s">
        <v>555</v>
      </c>
      <c r="C123" s="82" t="s">
        <v>556</v>
      </c>
      <c r="D123" s="93" t="s">
        <v>116</v>
      </c>
      <c r="E123" s="93" t="s">
        <v>287</v>
      </c>
      <c r="F123" s="82" t="s">
        <v>557</v>
      </c>
      <c r="G123" s="93" t="s">
        <v>322</v>
      </c>
      <c r="H123" s="82" t="s">
        <v>992</v>
      </c>
      <c r="I123" s="82" t="s">
        <v>156</v>
      </c>
      <c r="J123" s="82"/>
      <c r="K123" s="90">
        <v>1.79</v>
      </c>
      <c r="L123" s="93" t="s">
        <v>159</v>
      </c>
      <c r="M123" s="94">
        <v>4.8000000000000001E-2</v>
      </c>
      <c r="N123" s="94">
        <v>1.2E-2</v>
      </c>
      <c r="O123" s="90">
        <v>37400</v>
      </c>
      <c r="P123" s="92">
        <v>106.61</v>
      </c>
      <c r="Q123" s="82"/>
      <c r="R123" s="90">
        <v>39.872140000000002</v>
      </c>
      <c r="S123" s="91">
        <v>1.4130825754072248E-4</v>
      </c>
      <c r="T123" s="91">
        <f t="shared" si="1"/>
        <v>8.9054918332103329E-4</v>
      </c>
      <c r="U123" s="91">
        <f>R123/'סכום נכסי הקרן'!$C$42</f>
        <v>1.9868854770014802E-4</v>
      </c>
    </row>
    <row r="124" spans="2:21" s="131" customFormat="1">
      <c r="B124" s="83" t="s">
        <v>558</v>
      </c>
      <c r="C124" s="82" t="s">
        <v>559</v>
      </c>
      <c r="D124" s="93" t="s">
        <v>116</v>
      </c>
      <c r="E124" s="93" t="s">
        <v>287</v>
      </c>
      <c r="F124" s="82" t="s">
        <v>560</v>
      </c>
      <c r="G124" s="93" t="s">
        <v>392</v>
      </c>
      <c r="H124" s="82" t="s">
        <v>992</v>
      </c>
      <c r="I124" s="82" t="s">
        <v>985</v>
      </c>
      <c r="J124" s="82"/>
      <c r="K124" s="90">
        <v>1.4600000000000002</v>
      </c>
      <c r="L124" s="93" t="s">
        <v>159</v>
      </c>
      <c r="M124" s="94">
        <v>4.8000000000000001E-2</v>
      </c>
      <c r="N124" s="94">
        <v>1.4100000000000001E-2</v>
      </c>
      <c r="O124" s="90">
        <v>92952.960000000006</v>
      </c>
      <c r="P124" s="92">
        <v>124.08</v>
      </c>
      <c r="Q124" s="82"/>
      <c r="R124" s="90">
        <v>115.33604</v>
      </c>
      <c r="S124" s="91">
        <v>1.5144937372081493E-4</v>
      </c>
      <c r="T124" s="91">
        <f t="shared" si="1"/>
        <v>2.5760447327252065E-3</v>
      </c>
      <c r="U124" s="91">
        <f>R124/'סכום נכסי הקרן'!$C$42</f>
        <v>5.7473590043288824E-4</v>
      </c>
    </row>
    <row r="125" spans="2:21" s="131" customFormat="1">
      <c r="B125" s="83" t="s">
        <v>561</v>
      </c>
      <c r="C125" s="82" t="s">
        <v>562</v>
      </c>
      <c r="D125" s="93" t="s">
        <v>116</v>
      </c>
      <c r="E125" s="93" t="s">
        <v>287</v>
      </c>
      <c r="F125" s="82" t="s">
        <v>563</v>
      </c>
      <c r="G125" s="93" t="s">
        <v>322</v>
      </c>
      <c r="H125" s="82" t="s">
        <v>992</v>
      </c>
      <c r="I125" s="82" t="s">
        <v>985</v>
      </c>
      <c r="J125" s="82"/>
      <c r="K125" s="90">
        <v>2.14</v>
      </c>
      <c r="L125" s="93" t="s">
        <v>159</v>
      </c>
      <c r="M125" s="94">
        <v>5.4000000000000006E-2</v>
      </c>
      <c r="N125" s="94">
        <v>2.4099999999999996E-2</v>
      </c>
      <c r="O125" s="90">
        <v>37212</v>
      </c>
      <c r="P125" s="92">
        <v>107.46</v>
      </c>
      <c r="Q125" s="82"/>
      <c r="R125" s="90">
        <v>39.988010000000003</v>
      </c>
      <c r="S125" s="91">
        <v>5.9066666666666664E-4</v>
      </c>
      <c r="T125" s="91">
        <f t="shared" si="1"/>
        <v>8.9313715411646613E-4</v>
      </c>
      <c r="U125" s="91">
        <f>R125/'סכום נכסי הקרן'!$C$42</f>
        <v>1.992659443992471E-4</v>
      </c>
    </row>
    <row r="126" spans="2:21" s="131" customFormat="1">
      <c r="B126" s="83" t="s">
        <v>564</v>
      </c>
      <c r="C126" s="82" t="s">
        <v>565</v>
      </c>
      <c r="D126" s="93" t="s">
        <v>116</v>
      </c>
      <c r="E126" s="93" t="s">
        <v>287</v>
      </c>
      <c r="F126" s="82" t="s">
        <v>563</v>
      </c>
      <c r="G126" s="93" t="s">
        <v>322</v>
      </c>
      <c r="H126" s="82" t="s">
        <v>992</v>
      </c>
      <c r="I126" s="82" t="s">
        <v>985</v>
      </c>
      <c r="J126" s="82"/>
      <c r="K126" s="90">
        <v>1.1299999999999999</v>
      </c>
      <c r="L126" s="93" t="s">
        <v>159</v>
      </c>
      <c r="M126" s="94">
        <v>6.4000000000000001E-2</v>
      </c>
      <c r="N126" s="94">
        <v>2.8000000000000004E-2</v>
      </c>
      <c r="O126" s="90">
        <v>7721.73</v>
      </c>
      <c r="P126" s="92">
        <v>115</v>
      </c>
      <c r="Q126" s="82"/>
      <c r="R126" s="90">
        <v>8.8799899999999994</v>
      </c>
      <c r="S126" s="91">
        <v>1.1251311387506264E-4</v>
      </c>
      <c r="T126" s="91">
        <f t="shared" si="1"/>
        <v>1.9833567604846244E-4</v>
      </c>
      <c r="U126" s="91">
        <f>R126/'סכום נכסי הקרן'!$C$42</f>
        <v>4.4250253853739412E-5</v>
      </c>
    </row>
    <row r="127" spans="2:21" s="131" customFormat="1">
      <c r="B127" s="83" t="s">
        <v>566</v>
      </c>
      <c r="C127" s="82" t="s">
        <v>567</v>
      </c>
      <c r="D127" s="93" t="s">
        <v>116</v>
      </c>
      <c r="E127" s="93" t="s">
        <v>287</v>
      </c>
      <c r="F127" s="82" t="s">
        <v>563</v>
      </c>
      <c r="G127" s="93" t="s">
        <v>322</v>
      </c>
      <c r="H127" s="82" t="s">
        <v>992</v>
      </c>
      <c r="I127" s="82" t="s">
        <v>985</v>
      </c>
      <c r="J127" s="82"/>
      <c r="K127" s="90">
        <v>2.8600000000000003</v>
      </c>
      <c r="L127" s="93" t="s">
        <v>159</v>
      </c>
      <c r="M127" s="94">
        <v>2.5000000000000001E-2</v>
      </c>
      <c r="N127" s="94">
        <v>4.7899999999999998E-2</v>
      </c>
      <c r="O127" s="90">
        <v>75100</v>
      </c>
      <c r="P127" s="92">
        <v>94.17</v>
      </c>
      <c r="Q127" s="82"/>
      <c r="R127" s="90">
        <v>70.721670000000003</v>
      </c>
      <c r="S127" s="91">
        <v>1.7580657998848246E-4</v>
      </c>
      <c r="T127" s="91">
        <f t="shared" si="1"/>
        <v>1.5795772552363535E-3</v>
      </c>
      <c r="U127" s="91">
        <f>R127/'סכום נכסי הקרן'!$C$42</f>
        <v>3.5241614579074832E-4</v>
      </c>
    </row>
    <row r="128" spans="2:21" s="131" customFormat="1">
      <c r="B128" s="83" t="s">
        <v>568</v>
      </c>
      <c r="C128" s="82" t="s">
        <v>569</v>
      </c>
      <c r="D128" s="93" t="s">
        <v>116</v>
      </c>
      <c r="E128" s="93" t="s">
        <v>287</v>
      </c>
      <c r="F128" s="82" t="s">
        <v>570</v>
      </c>
      <c r="G128" s="93" t="s">
        <v>427</v>
      </c>
      <c r="H128" s="82" t="s">
        <v>992</v>
      </c>
      <c r="I128" s="82" t="s">
        <v>985</v>
      </c>
      <c r="J128" s="82"/>
      <c r="K128" s="90">
        <v>0.56999999999999995</v>
      </c>
      <c r="L128" s="93" t="s">
        <v>159</v>
      </c>
      <c r="M128" s="94">
        <v>5.2999999999999999E-2</v>
      </c>
      <c r="N128" s="94">
        <v>2.6199999999999991E-2</v>
      </c>
      <c r="O128" s="90">
        <v>3500</v>
      </c>
      <c r="P128" s="92">
        <v>124.4</v>
      </c>
      <c r="Q128" s="82"/>
      <c r="R128" s="90">
        <v>4.3540100000000006</v>
      </c>
      <c r="S128" s="91">
        <v>6.9156182539996329E-5</v>
      </c>
      <c r="T128" s="91">
        <f t="shared" si="1"/>
        <v>9.7247352403748895E-5</v>
      </c>
      <c r="U128" s="91">
        <f>R128/'סכום נכסי הקרן'!$C$42</f>
        <v>2.1696651435611973E-5</v>
      </c>
    </row>
    <row r="129" spans="2:21" s="131" customFormat="1">
      <c r="B129" s="83" t="s">
        <v>571</v>
      </c>
      <c r="C129" s="82" t="s">
        <v>572</v>
      </c>
      <c r="D129" s="93" t="s">
        <v>116</v>
      </c>
      <c r="E129" s="93" t="s">
        <v>287</v>
      </c>
      <c r="F129" s="82" t="s">
        <v>570</v>
      </c>
      <c r="G129" s="93" t="s">
        <v>427</v>
      </c>
      <c r="H129" s="82" t="s">
        <v>992</v>
      </c>
      <c r="I129" s="82" t="s">
        <v>985</v>
      </c>
      <c r="J129" s="82"/>
      <c r="K129" s="90">
        <v>1.9300000000000004</v>
      </c>
      <c r="L129" s="93" t="s">
        <v>159</v>
      </c>
      <c r="M129" s="94">
        <v>0.05</v>
      </c>
      <c r="N129" s="94">
        <v>1.2500000000000001E-2</v>
      </c>
      <c r="O129" s="90">
        <v>45</v>
      </c>
      <c r="P129" s="92">
        <v>106.2</v>
      </c>
      <c r="Q129" s="82"/>
      <c r="R129" s="90">
        <v>4.7789999999999999E-2</v>
      </c>
      <c r="S129" s="91">
        <v>2.1871309216569703E-7</v>
      </c>
      <c r="T129" s="91">
        <f t="shared" si="1"/>
        <v>1.0673955667017665E-6</v>
      </c>
      <c r="U129" s="91">
        <f>R129/'סכום נכסי הקרן'!$C$42</f>
        <v>2.381443708461616E-7</v>
      </c>
    </row>
    <row r="130" spans="2:21" s="131" customFormat="1">
      <c r="B130" s="83" t="s">
        <v>573</v>
      </c>
      <c r="C130" s="82" t="s">
        <v>574</v>
      </c>
      <c r="D130" s="93" t="s">
        <v>116</v>
      </c>
      <c r="E130" s="93" t="s">
        <v>287</v>
      </c>
      <c r="F130" s="82" t="s">
        <v>483</v>
      </c>
      <c r="G130" s="93" t="s">
        <v>289</v>
      </c>
      <c r="H130" s="82" t="s">
        <v>992</v>
      </c>
      <c r="I130" s="82" t="s">
        <v>985</v>
      </c>
      <c r="J130" s="82"/>
      <c r="K130" s="90">
        <v>2.6599999999999997</v>
      </c>
      <c r="L130" s="93" t="s">
        <v>159</v>
      </c>
      <c r="M130" s="94">
        <v>2.4E-2</v>
      </c>
      <c r="N130" s="94">
        <v>1.0799999999999999E-2</v>
      </c>
      <c r="O130" s="90">
        <v>42911</v>
      </c>
      <c r="P130" s="92">
        <v>105</v>
      </c>
      <c r="Q130" s="82"/>
      <c r="R130" s="90">
        <v>45.056550000000001</v>
      </c>
      <c r="S130" s="91">
        <v>3.2869146923424563E-4</v>
      </c>
      <c r="T130" s="91">
        <f t="shared" si="1"/>
        <v>1.0063436225335109E-3</v>
      </c>
      <c r="U130" s="91">
        <f>R130/'סכום נכסי הקרן'!$C$42</f>
        <v>2.2452320050739952E-4</v>
      </c>
    </row>
    <row r="131" spans="2:21" s="131" customFormat="1">
      <c r="B131" s="83" t="s">
        <v>575</v>
      </c>
      <c r="C131" s="82" t="s">
        <v>576</v>
      </c>
      <c r="D131" s="93" t="s">
        <v>116</v>
      </c>
      <c r="E131" s="93" t="s">
        <v>287</v>
      </c>
      <c r="F131" s="82" t="s">
        <v>577</v>
      </c>
      <c r="G131" s="93" t="s">
        <v>322</v>
      </c>
      <c r="H131" s="82" t="s">
        <v>992</v>
      </c>
      <c r="I131" s="82" t="s">
        <v>156</v>
      </c>
      <c r="J131" s="82"/>
      <c r="K131" s="90">
        <v>7.8299999999999992</v>
      </c>
      <c r="L131" s="93" t="s">
        <v>159</v>
      </c>
      <c r="M131" s="94">
        <v>2.6000000000000002E-2</v>
      </c>
      <c r="N131" s="94">
        <v>2.4499999999999997E-2</v>
      </c>
      <c r="O131" s="90">
        <v>209000</v>
      </c>
      <c r="P131" s="92">
        <v>101.49</v>
      </c>
      <c r="Q131" s="82"/>
      <c r="R131" s="90">
        <v>212.11410000000001</v>
      </c>
      <c r="S131" s="91">
        <v>3.4105187578531681E-4</v>
      </c>
      <c r="T131" s="91">
        <f t="shared" si="1"/>
        <v>4.7375946845560832E-3</v>
      </c>
      <c r="U131" s="91">
        <f>R131/'סכום נכסי הקרן'!$C$42</f>
        <v>1.0569947455974012E-3</v>
      </c>
    </row>
    <row r="132" spans="2:21" s="131" customFormat="1">
      <c r="B132" s="83" t="s">
        <v>578</v>
      </c>
      <c r="C132" s="82" t="s">
        <v>579</v>
      </c>
      <c r="D132" s="93" t="s">
        <v>116</v>
      </c>
      <c r="E132" s="93" t="s">
        <v>287</v>
      </c>
      <c r="F132" s="82" t="s">
        <v>577</v>
      </c>
      <c r="G132" s="93" t="s">
        <v>322</v>
      </c>
      <c r="H132" s="82" t="s">
        <v>992</v>
      </c>
      <c r="I132" s="82" t="s">
        <v>156</v>
      </c>
      <c r="J132" s="82"/>
      <c r="K132" s="90">
        <v>4.2699999999999996</v>
      </c>
      <c r="L132" s="93" t="s">
        <v>159</v>
      </c>
      <c r="M132" s="94">
        <v>4.4000000000000004E-2</v>
      </c>
      <c r="N132" s="94">
        <v>1.55E-2</v>
      </c>
      <c r="O132" s="90">
        <v>6080.4</v>
      </c>
      <c r="P132" s="92">
        <v>113</v>
      </c>
      <c r="Q132" s="82"/>
      <c r="R132" s="90">
        <v>6.8708599999999995</v>
      </c>
      <c r="S132" s="91">
        <v>3.9594444118853659E-5</v>
      </c>
      <c r="T132" s="91">
        <f t="shared" si="1"/>
        <v>1.5346150875556602E-4</v>
      </c>
      <c r="U132" s="91">
        <f>R132/'סכום נכסי הקרן'!$C$42</f>
        <v>3.4238473150702191E-5</v>
      </c>
    </row>
    <row r="133" spans="2:21" s="131" customFormat="1">
      <c r="B133" s="83" t="s">
        <v>580</v>
      </c>
      <c r="C133" s="82" t="s">
        <v>581</v>
      </c>
      <c r="D133" s="93" t="s">
        <v>116</v>
      </c>
      <c r="E133" s="93" t="s">
        <v>287</v>
      </c>
      <c r="F133" s="82" t="s">
        <v>577</v>
      </c>
      <c r="G133" s="93" t="s">
        <v>322</v>
      </c>
      <c r="H133" s="82" t="s">
        <v>992</v>
      </c>
      <c r="I133" s="82" t="s">
        <v>156</v>
      </c>
      <c r="J133" s="82"/>
      <c r="K133" s="90">
        <v>0.25</v>
      </c>
      <c r="L133" s="93" t="s">
        <v>159</v>
      </c>
      <c r="M133" s="94">
        <v>5.3499999999999999E-2</v>
      </c>
      <c r="N133" s="94">
        <v>2.2000000000000002E-2</v>
      </c>
      <c r="O133" s="90">
        <v>16703.330000000002</v>
      </c>
      <c r="P133" s="92">
        <v>125.33</v>
      </c>
      <c r="Q133" s="82"/>
      <c r="R133" s="90">
        <v>20.934279999999998</v>
      </c>
      <c r="S133" s="91">
        <v>9.2959420527921841E-5</v>
      </c>
      <c r="T133" s="91">
        <f t="shared" si="1"/>
        <v>4.675697355951759E-4</v>
      </c>
      <c r="U133" s="91">
        <f>R133/'סכום נכסי הקרן'!$C$42</f>
        <v>1.0431849633223234E-4</v>
      </c>
    </row>
    <row r="134" spans="2:21" s="131" customFormat="1">
      <c r="B134" s="83" t="s">
        <v>582</v>
      </c>
      <c r="C134" s="82" t="s">
        <v>583</v>
      </c>
      <c r="D134" s="93" t="s">
        <v>116</v>
      </c>
      <c r="E134" s="93" t="s">
        <v>287</v>
      </c>
      <c r="F134" s="82" t="s">
        <v>584</v>
      </c>
      <c r="G134" s="93" t="s">
        <v>417</v>
      </c>
      <c r="H134" s="82" t="s">
        <v>993</v>
      </c>
      <c r="I134" s="82" t="s">
        <v>156</v>
      </c>
      <c r="J134" s="82"/>
      <c r="K134" s="90">
        <v>1.3800000000000001</v>
      </c>
      <c r="L134" s="93" t="s">
        <v>159</v>
      </c>
      <c r="M134" s="94">
        <v>3.85E-2</v>
      </c>
      <c r="N134" s="94">
        <v>1.9799999999999998E-2</v>
      </c>
      <c r="O134" s="90">
        <v>3692</v>
      </c>
      <c r="P134" s="92">
        <v>102.01</v>
      </c>
      <c r="Q134" s="82"/>
      <c r="R134" s="90">
        <v>3.7662100000000001</v>
      </c>
      <c r="S134" s="91">
        <v>9.2299999999999994E-5</v>
      </c>
      <c r="T134" s="91">
        <f t="shared" si="1"/>
        <v>8.4118766630421861E-5</v>
      </c>
      <c r="U134" s="91">
        <f>R134/'סכום נכסי הקרן'!$C$42</f>
        <v>1.8767560387623399E-5</v>
      </c>
    </row>
    <row r="135" spans="2:21" s="131" customFormat="1">
      <c r="B135" s="81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90"/>
      <c r="P135" s="92"/>
      <c r="Q135" s="82"/>
      <c r="R135" s="82"/>
      <c r="S135" s="82"/>
      <c r="T135" s="91"/>
      <c r="U135" s="82"/>
    </row>
    <row r="136" spans="2:21" s="131" customFormat="1">
      <c r="B136" s="98" t="s">
        <v>43</v>
      </c>
      <c r="C136" s="80"/>
      <c r="D136" s="80"/>
      <c r="E136" s="80"/>
      <c r="F136" s="80"/>
      <c r="G136" s="80"/>
      <c r="H136" s="80"/>
      <c r="I136" s="80"/>
      <c r="J136" s="80"/>
      <c r="K136" s="87">
        <v>4.380331685389061</v>
      </c>
      <c r="L136" s="80"/>
      <c r="M136" s="80"/>
      <c r="N136" s="100">
        <v>1.9334266712490392E-2</v>
      </c>
      <c r="O136" s="87">
        <v>-14300</v>
      </c>
      <c r="P136" s="89"/>
      <c r="Q136" s="87">
        <f>SUM(Q137:Q193)</f>
        <v>40.663450000000005</v>
      </c>
      <c r="R136" s="87">
        <v>8440.3723900000005</v>
      </c>
      <c r="S136" s="80"/>
      <c r="T136" s="88">
        <f t="shared" ref="T136:T193" si="2">R136/$R$11</f>
        <v>0.18851676230169481</v>
      </c>
      <c r="U136" s="88">
        <f>R136/'סכום נכסי הקרן'!$C$42</f>
        <v>4.2059576742495573E-2</v>
      </c>
    </row>
    <row r="137" spans="2:21" s="131" customFormat="1">
      <c r="B137" s="83" t="s">
        <v>585</v>
      </c>
      <c r="C137" s="82" t="s">
        <v>586</v>
      </c>
      <c r="D137" s="93" t="s">
        <v>116</v>
      </c>
      <c r="E137" s="93" t="s">
        <v>287</v>
      </c>
      <c r="F137" s="82" t="s">
        <v>288</v>
      </c>
      <c r="G137" s="93" t="s">
        <v>289</v>
      </c>
      <c r="H137" s="82" t="s">
        <v>986</v>
      </c>
      <c r="I137" s="82" t="s">
        <v>156</v>
      </c>
      <c r="J137" s="82"/>
      <c r="K137" s="90">
        <v>5.98</v>
      </c>
      <c r="L137" s="93" t="s">
        <v>159</v>
      </c>
      <c r="M137" s="94">
        <v>3.0099999999999998E-2</v>
      </c>
      <c r="N137" s="94">
        <v>1.7299999999999999E-2</v>
      </c>
      <c r="O137" s="90">
        <v>156400</v>
      </c>
      <c r="P137" s="92">
        <v>107.89</v>
      </c>
      <c r="Q137" s="82"/>
      <c r="R137" s="90">
        <v>168.73996</v>
      </c>
      <c r="S137" s="91">
        <v>1.36E-4</v>
      </c>
      <c r="T137" s="91">
        <f t="shared" si="2"/>
        <v>3.7688278976654829E-3</v>
      </c>
      <c r="U137" s="91">
        <f>R137/'סכום נכסי הקרן'!$C$42</f>
        <v>8.4085523353853264E-4</v>
      </c>
    </row>
    <row r="138" spans="2:21" s="131" customFormat="1">
      <c r="B138" s="83" t="s">
        <v>587</v>
      </c>
      <c r="C138" s="82" t="s">
        <v>588</v>
      </c>
      <c r="D138" s="93" t="s">
        <v>116</v>
      </c>
      <c r="E138" s="93" t="s">
        <v>287</v>
      </c>
      <c r="F138" s="82" t="s">
        <v>292</v>
      </c>
      <c r="G138" s="93" t="s">
        <v>289</v>
      </c>
      <c r="H138" s="82" t="s">
        <v>986</v>
      </c>
      <c r="I138" s="82" t="s">
        <v>156</v>
      </c>
      <c r="J138" s="82"/>
      <c r="K138" s="90">
        <v>6.95</v>
      </c>
      <c r="L138" s="93" t="s">
        <v>159</v>
      </c>
      <c r="M138" s="94">
        <v>2.98E-2</v>
      </c>
      <c r="N138" s="94">
        <v>2.1099999999999997E-2</v>
      </c>
      <c r="O138" s="90">
        <v>250000</v>
      </c>
      <c r="P138" s="92">
        <v>107.03</v>
      </c>
      <c r="Q138" s="82"/>
      <c r="R138" s="90">
        <v>267.57499999999999</v>
      </c>
      <c r="S138" s="91">
        <v>9.8343463365683094E-5</v>
      </c>
      <c r="T138" s="91">
        <f t="shared" si="2"/>
        <v>5.9763207524633852E-3</v>
      </c>
      <c r="U138" s="91">
        <f>R138/'סכום נכסי הקרן'!$C$42</f>
        <v>1.3333643027654673E-3</v>
      </c>
    </row>
    <row r="139" spans="2:21" s="131" customFormat="1">
      <c r="B139" s="83" t="s">
        <v>589</v>
      </c>
      <c r="C139" s="82" t="s">
        <v>590</v>
      </c>
      <c r="D139" s="93" t="s">
        <v>116</v>
      </c>
      <c r="E139" s="93" t="s">
        <v>287</v>
      </c>
      <c r="F139" s="82" t="s">
        <v>292</v>
      </c>
      <c r="G139" s="93" t="s">
        <v>289</v>
      </c>
      <c r="H139" s="82" t="s">
        <v>986</v>
      </c>
      <c r="I139" s="82" t="s">
        <v>156</v>
      </c>
      <c r="J139" s="82"/>
      <c r="K139" s="90">
        <v>4.46</v>
      </c>
      <c r="L139" s="93" t="s">
        <v>159</v>
      </c>
      <c r="M139" s="94">
        <v>2.4700000000000003E-2</v>
      </c>
      <c r="N139" s="94">
        <v>1.2900000000000002E-2</v>
      </c>
      <c r="O139" s="90">
        <v>105601</v>
      </c>
      <c r="P139" s="92">
        <v>106.09</v>
      </c>
      <c r="Q139" s="82"/>
      <c r="R139" s="90">
        <v>112.03209</v>
      </c>
      <c r="S139" s="91">
        <v>3.1700302891124296E-5</v>
      </c>
      <c r="T139" s="91">
        <f t="shared" si="2"/>
        <v>2.5022506004254721E-3</v>
      </c>
      <c r="U139" s="91">
        <f>R139/'סכום נכסי הקרן'!$C$42</f>
        <v>5.5827184740804667E-4</v>
      </c>
    </row>
    <row r="140" spans="2:21" s="131" customFormat="1">
      <c r="B140" s="83" t="s">
        <v>591</v>
      </c>
      <c r="C140" s="82" t="s">
        <v>592</v>
      </c>
      <c r="D140" s="93" t="s">
        <v>116</v>
      </c>
      <c r="E140" s="93" t="s">
        <v>287</v>
      </c>
      <c r="F140" s="82" t="s">
        <v>305</v>
      </c>
      <c r="G140" s="93" t="s">
        <v>289</v>
      </c>
      <c r="H140" s="82" t="s">
        <v>986</v>
      </c>
      <c r="I140" s="82" t="s">
        <v>156</v>
      </c>
      <c r="J140" s="82"/>
      <c r="K140" s="90">
        <v>1.1299999999999999</v>
      </c>
      <c r="L140" s="93" t="s">
        <v>159</v>
      </c>
      <c r="M140" s="94">
        <v>5.9000000000000004E-2</v>
      </c>
      <c r="N140" s="94">
        <v>2.3000000000000004E-3</v>
      </c>
      <c r="O140" s="90">
        <v>191155.33</v>
      </c>
      <c r="P140" s="92">
        <v>108.57</v>
      </c>
      <c r="Q140" s="82"/>
      <c r="R140" s="90">
        <v>207.53734</v>
      </c>
      <c r="S140" s="91">
        <v>1.7718345971423508E-4</v>
      </c>
      <c r="T140" s="91">
        <f t="shared" si="2"/>
        <v>4.6353721833244871E-3</v>
      </c>
      <c r="U140" s="91">
        <f>R140/'סכום נכסי הקרן'!$C$42</f>
        <v>1.0341880992129301E-3</v>
      </c>
    </row>
    <row r="141" spans="2:21" s="131" customFormat="1">
      <c r="B141" s="83" t="s">
        <v>593</v>
      </c>
      <c r="C141" s="82" t="s">
        <v>594</v>
      </c>
      <c r="D141" s="93" t="s">
        <v>116</v>
      </c>
      <c r="E141" s="93" t="s">
        <v>287</v>
      </c>
      <c r="F141" s="82" t="s">
        <v>305</v>
      </c>
      <c r="G141" s="93" t="s">
        <v>289</v>
      </c>
      <c r="H141" s="82" t="s">
        <v>986</v>
      </c>
      <c r="I141" s="82" t="s">
        <v>156</v>
      </c>
      <c r="J141" s="82"/>
      <c r="K141" s="90">
        <v>1.1500000000000001</v>
      </c>
      <c r="L141" s="93" t="s">
        <v>159</v>
      </c>
      <c r="M141" s="94">
        <v>1.8000000000000002E-2</v>
      </c>
      <c r="N141" s="94">
        <v>2.8999999999999998E-3</v>
      </c>
      <c r="O141" s="90">
        <v>248458</v>
      </c>
      <c r="P141" s="92">
        <v>101.9</v>
      </c>
      <c r="Q141" s="82"/>
      <c r="R141" s="90">
        <v>253.17871</v>
      </c>
      <c r="S141" s="91">
        <v>3.9543037577806318E-4</v>
      </c>
      <c r="T141" s="91">
        <f t="shared" si="2"/>
        <v>5.6547778329623819E-3</v>
      </c>
      <c r="U141" s="91">
        <f>R141/'סכום נכסי הקרן'!$C$42</f>
        <v>1.2616255410042435E-3</v>
      </c>
    </row>
    <row r="142" spans="2:21" s="131" customFormat="1">
      <c r="B142" s="83" t="s">
        <v>595</v>
      </c>
      <c r="C142" s="82" t="s">
        <v>596</v>
      </c>
      <c r="D142" s="93" t="s">
        <v>116</v>
      </c>
      <c r="E142" s="93" t="s">
        <v>287</v>
      </c>
      <c r="F142" s="82" t="s">
        <v>312</v>
      </c>
      <c r="G142" s="93" t="s">
        <v>289</v>
      </c>
      <c r="H142" s="82" t="s">
        <v>987</v>
      </c>
      <c r="I142" s="82" t="s">
        <v>156</v>
      </c>
      <c r="J142" s="82"/>
      <c r="K142" s="90">
        <v>2.23</v>
      </c>
      <c r="L142" s="93" t="s">
        <v>159</v>
      </c>
      <c r="M142" s="94">
        <v>1.95E-2</v>
      </c>
      <c r="N142" s="94">
        <v>6.7999999999999996E-3</v>
      </c>
      <c r="O142" s="90">
        <v>150000</v>
      </c>
      <c r="P142" s="92">
        <v>104.26</v>
      </c>
      <c r="Q142" s="82"/>
      <c r="R142" s="90">
        <v>156.38999999999999</v>
      </c>
      <c r="S142" s="91">
        <v>2.1897810218978101E-4</v>
      </c>
      <c r="T142" s="91">
        <f t="shared" si="2"/>
        <v>3.4929900120629688E-3</v>
      </c>
      <c r="U142" s="91">
        <f>R142/'סכום נכסי הקרן'!$C$42</f>
        <v>7.7931362537416219E-4</v>
      </c>
    </row>
    <row r="143" spans="2:21" s="131" customFormat="1">
      <c r="B143" s="83" t="s">
        <v>597</v>
      </c>
      <c r="C143" s="82" t="s">
        <v>598</v>
      </c>
      <c r="D143" s="93" t="s">
        <v>116</v>
      </c>
      <c r="E143" s="93" t="s">
        <v>287</v>
      </c>
      <c r="F143" s="82" t="s">
        <v>599</v>
      </c>
      <c r="G143" s="93" t="s">
        <v>289</v>
      </c>
      <c r="H143" s="82" t="s">
        <v>987</v>
      </c>
      <c r="I143" s="82" t="s">
        <v>985</v>
      </c>
      <c r="J143" s="82"/>
      <c r="K143" s="90">
        <v>4.3</v>
      </c>
      <c r="L143" s="93" t="s">
        <v>159</v>
      </c>
      <c r="M143" s="94">
        <v>2.07E-2</v>
      </c>
      <c r="N143" s="94">
        <v>1.29E-2</v>
      </c>
      <c r="O143" s="90">
        <v>149000</v>
      </c>
      <c r="P143" s="92">
        <v>104.41</v>
      </c>
      <c r="Q143" s="82"/>
      <c r="R143" s="90">
        <v>155.57089999999999</v>
      </c>
      <c r="S143" s="91">
        <v>5.8785700476992697E-4</v>
      </c>
      <c r="T143" s="91">
        <f t="shared" si="2"/>
        <v>3.474695312153251E-3</v>
      </c>
      <c r="U143" s="91">
        <f>R143/'סכום נכסי הקרן'!$C$42</f>
        <v>7.7523193351059048E-4</v>
      </c>
    </row>
    <row r="144" spans="2:21" s="131" customFormat="1">
      <c r="B144" s="83" t="s">
        <v>600</v>
      </c>
      <c r="C144" s="82" t="s">
        <v>601</v>
      </c>
      <c r="D144" s="93" t="s">
        <v>116</v>
      </c>
      <c r="E144" s="93" t="s">
        <v>287</v>
      </c>
      <c r="F144" s="82" t="s">
        <v>341</v>
      </c>
      <c r="G144" s="93" t="s">
        <v>322</v>
      </c>
      <c r="H144" s="82" t="s">
        <v>988</v>
      </c>
      <c r="I144" s="82" t="s">
        <v>156</v>
      </c>
      <c r="J144" s="82"/>
      <c r="K144" s="90">
        <v>5.55</v>
      </c>
      <c r="L144" s="93" t="s">
        <v>159</v>
      </c>
      <c r="M144" s="94">
        <v>3.39E-2</v>
      </c>
      <c r="N144" s="94">
        <v>2.1899999999999999E-2</v>
      </c>
      <c r="O144" s="90">
        <v>11965</v>
      </c>
      <c r="P144" s="92">
        <v>109.29</v>
      </c>
      <c r="Q144" s="82"/>
      <c r="R144" s="90">
        <v>13.076549999999999</v>
      </c>
      <c r="S144" s="91">
        <v>1.3593302256760836E-5</v>
      </c>
      <c r="T144" s="91">
        <f t="shared" si="2"/>
        <v>2.9206636320891369E-4</v>
      </c>
      <c r="U144" s="91">
        <f>R144/'סכום נכסי הקרן'!$C$42</f>
        <v>6.5162309533131911E-5</v>
      </c>
    </row>
    <row r="145" spans="2:21" s="131" customFormat="1">
      <c r="B145" s="83" t="s">
        <v>602</v>
      </c>
      <c r="C145" s="82" t="s">
        <v>603</v>
      </c>
      <c r="D145" s="93" t="s">
        <v>116</v>
      </c>
      <c r="E145" s="93" t="s">
        <v>287</v>
      </c>
      <c r="F145" s="82" t="s">
        <v>348</v>
      </c>
      <c r="G145" s="93" t="s">
        <v>349</v>
      </c>
      <c r="H145" s="82" t="s">
        <v>988</v>
      </c>
      <c r="I145" s="82" t="s">
        <v>156</v>
      </c>
      <c r="J145" s="82"/>
      <c r="K145" s="90">
        <v>3.0900000000000003</v>
      </c>
      <c r="L145" s="93" t="s">
        <v>159</v>
      </c>
      <c r="M145" s="94">
        <v>1.49E-2</v>
      </c>
      <c r="N145" s="94">
        <v>9.6000000000000009E-3</v>
      </c>
      <c r="O145" s="90">
        <v>150000</v>
      </c>
      <c r="P145" s="92">
        <v>101.79</v>
      </c>
      <c r="Q145" s="82"/>
      <c r="R145" s="90">
        <v>152.685</v>
      </c>
      <c r="S145" s="91">
        <v>2.0442679408361601E-4</v>
      </c>
      <c r="T145" s="91">
        <f t="shared" si="2"/>
        <v>3.4102383783607289E-3</v>
      </c>
      <c r="U145" s="91">
        <f>R145/'סכום נכסי הקרן'!$C$42</f>
        <v>7.608510831271434E-4</v>
      </c>
    </row>
    <row r="146" spans="2:21" s="131" customFormat="1">
      <c r="B146" s="83" t="s">
        <v>604</v>
      </c>
      <c r="C146" s="82" t="s">
        <v>605</v>
      </c>
      <c r="D146" s="93" t="s">
        <v>116</v>
      </c>
      <c r="E146" s="93" t="s">
        <v>287</v>
      </c>
      <c r="F146" s="82" t="s">
        <v>348</v>
      </c>
      <c r="G146" s="93" t="s">
        <v>349</v>
      </c>
      <c r="H146" s="82" t="s">
        <v>988</v>
      </c>
      <c r="I146" s="82" t="s">
        <v>156</v>
      </c>
      <c r="J146" s="82"/>
      <c r="K146" s="90">
        <v>6.1899999999999995</v>
      </c>
      <c r="L146" s="93" t="s">
        <v>159</v>
      </c>
      <c r="M146" s="94">
        <v>3.6499999999999998E-2</v>
      </c>
      <c r="N146" s="94">
        <v>2.2499999999999999E-2</v>
      </c>
      <c r="O146" s="90">
        <v>362000</v>
      </c>
      <c r="P146" s="92">
        <v>110.23</v>
      </c>
      <c r="Q146" s="82"/>
      <c r="R146" s="90">
        <v>399.03258</v>
      </c>
      <c r="S146" s="91">
        <v>2.2696380115463133E-4</v>
      </c>
      <c r="T146" s="91">
        <f t="shared" si="2"/>
        <v>8.9124420770363682E-3</v>
      </c>
      <c r="U146" s="91">
        <f>R146/'סכום נכסי הקרן'!$C$42</f>
        <v>1.9884361312245374E-3</v>
      </c>
    </row>
    <row r="147" spans="2:21" s="131" customFormat="1">
      <c r="B147" s="83" t="s">
        <v>606</v>
      </c>
      <c r="C147" s="82" t="s">
        <v>607</v>
      </c>
      <c r="D147" s="93" t="s">
        <v>116</v>
      </c>
      <c r="E147" s="93" t="s">
        <v>287</v>
      </c>
      <c r="F147" s="82" t="s">
        <v>288</v>
      </c>
      <c r="G147" s="93" t="s">
        <v>289</v>
      </c>
      <c r="H147" s="82" t="s">
        <v>988</v>
      </c>
      <c r="I147" s="82" t="s">
        <v>156</v>
      </c>
      <c r="J147" s="82"/>
      <c r="K147" s="90">
        <v>3.27</v>
      </c>
      <c r="L147" s="93" t="s">
        <v>159</v>
      </c>
      <c r="M147" s="94">
        <v>1.4999999999999999E-2</v>
      </c>
      <c r="N147" s="94">
        <v>8.6E-3</v>
      </c>
      <c r="O147" s="90">
        <v>94446</v>
      </c>
      <c r="P147" s="92">
        <v>102.33</v>
      </c>
      <c r="Q147" s="82"/>
      <c r="R147" s="90">
        <v>96.646590000000003</v>
      </c>
      <c r="S147" s="91">
        <v>9.9416842105263164E-5</v>
      </c>
      <c r="T147" s="91">
        <f t="shared" si="2"/>
        <v>2.1586135531040658E-3</v>
      </c>
      <c r="U147" s="91">
        <f>R147/'סכום נכסי הקרן'!$C$42</f>
        <v>4.8160371144542654E-4</v>
      </c>
    </row>
    <row r="148" spans="2:21" s="131" customFormat="1">
      <c r="B148" s="83" t="s">
        <v>608</v>
      </c>
      <c r="C148" s="82" t="s">
        <v>609</v>
      </c>
      <c r="D148" s="93" t="s">
        <v>116</v>
      </c>
      <c r="E148" s="93" t="s">
        <v>287</v>
      </c>
      <c r="F148" s="82" t="s">
        <v>401</v>
      </c>
      <c r="G148" s="93" t="s">
        <v>322</v>
      </c>
      <c r="H148" s="82" t="s">
        <v>988</v>
      </c>
      <c r="I148" s="82" t="s">
        <v>985</v>
      </c>
      <c r="J148" s="82"/>
      <c r="K148" s="90">
        <v>6.97</v>
      </c>
      <c r="L148" s="93" t="s">
        <v>159</v>
      </c>
      <c r="M148" s="94">
        <v>2.5499999999999998E-2</v>
      </c>
      <c r="N148" s="94">
        <v>2.58E-2</v>
      </c>
      <c r="O148" s="90">
        <v>213000</v>
      </c>
      <c r="P148" s="92">
        <v>100.03</v>
      </c>
      <c r="Q148" s="82"/>
      <c r="R148" s="90">
        <v>213.06389999999999</v>
      </c>
      <c r="S148" s="91">
        <v>5.0258133323265977E-4</v>
      </c>
      <c r="T148" s="91">
        <f t="shared" si="2"/>
        <v>4.7588085851472802E-3</v>
      </c>
      <c r="U148" s="91">
        <f>R148/'סכום נכסי הקרן'!$C$42</f>
        <v>1.061727734160483E-3</v>
      </c>
    </row>
    <row r="149" spans="2:21" s="131" customFormat="1">
      <c r="B149" s="83" t="s">
        <v>610</v>
      </c>
      <c r="C149" s="82" t="s">
        <v>611</v>
      </c>
      <c r="D149" s="93" t="s">
        <v>116</v>
      </c>
      <c r="E149" s="93" t="s">
        <v>287</v>
      </c>
      <c r="F149" s="82" t="s">
        <v>363</v>
      </c>
      <c r="G149" s="93" t="s">
        <v>289</v>
      </c>
      <c r="H149" s="82" t="s">
        <v>988</v>
      </c>
      <c r="I149" s="82" t="s">
        <v>985</v>
      </c>
      <c r="J149" s="82"/>
      <c r="K149" s="90">
        <v>2.4700000000000002</v>
      </c>
      <c r="L149" s="93" t="s">
        <v>159</v>
      </c>
      <c r="M149" s="94">
        <v>1.0500000000000001E-2</v>
      </c>
      <c r="N149" s="94">
        <v>7.899999999999999E-3</v>
      </c>
      <c r="O149" s="90">
        <v>57800</v>
      </c>
      <c r="P149" s="92">
        <v>100.65</v>
      </c>
      <c r="Q149" s="90">
        <v>0.15296999999999999</v>
      </c>
      <c r="R149" s="90">
        <v>58.328669999999995</v>
      </c>
      <c r="S149" s="91">
        <v>1.9266666666666667E-4</v>
      </c>
      <c r="T149" s="91">
        <f t="shared" si="2"/>
        <v>1.3027780659052171E-3</v>
      </c>
      <c r="U149" s="91">
        <f>R149/'סכום נכסי הקרן'!$C$42</f>
        <v>2.9066006318148943E-4</v>
      </c>
    </row>
    <row r="150" spans="2:21" s="131" customFormat="1">
      <c r="B150" s="83" t="s">
        <v>612</v>
      </c>
      <c r="C150" s="82" t="s">
        <v>613</v>
      </c>
      <c r="D150" s="93" t="s">
        <v>116</v>
      </c>
      <c r="E150" s="93" t="s">
        <v>287</v>
      </c>
      <c r="F150" s="82" t="s">
        <v>614</v>
      </c>
      <c r="G150" s="93" t="s">
        <v>322</v>
      </c>
      <c r="H150" s="82" t="s">
        <v>988</v>
      </c>
      <c r="I150" s="82" t="s">
        <v>985</v>
      </c>
      <c r="J150" s="82"/>
      <c r="K150" s="90">
        <v>0.91</v>
      </c>
      <c r="L150" s="93" t="s">
        <v>159</v>
      </c>
      <c r="M150" s="94">
        <v>5.2499999999999998E-2</v>
      </c>
      <c r="N150" s="94">
        <v>4.3E-3</v>
      </c>
      <c r="O150" s="90">
        <v>1251.83</v>
      </c>
      <c r="P150" s="92">
        <v>104.84</v>
      </c>
      <c r="Q150" s="82"/>
      <c r="R150" s="90">
        <v>1.3124200000000001</v>
      </c>
      <c r="S150" s="91">
        <v>5.5101403652389867E-5</v>
      </c>
      <c r="T150" s="91">
        <f t="shared" si="2"/>
        <v>2.9313063185828262E-5</v>
      </c>
      <c r="U150" s="91">
        <f>R150/'סכום נכסי הקרן'!$C$42</f>
        <v>6.5399756264055123E-6</v>
      </c>
    </row>
    <row r="151" spans="2:21" s="131" customFormat="1">
      <c r="B151" s="83" t="s">
        <v>615</v>
      </c>
      <c r="C151" s="82" t="s">
        <v>616</v>
      </c>
      <c r="D151" s="93" t="s">
        <v>116</v>
      </c>
      <c r="E151" s="93" t="s">
        <v>287</v>
      </c>
      <c r="F151" s="82" t="s">
        <v>370</v>
      </c>
      <c r="G151" s="93" t="s">
        <v>371</v>
      </c>
      <c r="H151" s="82" t="s">
        <v>988</v>
      </c>
      <c r="I151" s="82" t="s">
        <v>156</v>
      </c>
      <c r="J151" s="82"/>
      <c r="K151" s="90">
        <v>4.3999999999999995</v>
      </c>
      <c r="L151" s="93" t="s">
        <v>159</v>
      </c>
      <c r="M151" s="94">
        <v>4.8000000000000001E-2</v>
      </c>
      <c r="N151" s="94">
        <v>1.3999999999999999E-2</v>
      </c>
      <c r="O151" s="90">
        <v>423942.3</v>
      </c>
      <c r="P151" s="92">
        <v>115.58</v>
      </c>
      <c r="Q151" s="136">
        <v>23.286240000000003</v>
      </c>
      <c r="R151" s="90">
        <v>500.16715000000005</v>
      </c>
      <c r="S151" s="91">
        <v>1.9961177570685228E-4</v>
      </c>
      <c r="T151" s="91">
        <f t="shared" si="2"/>
        <v>1.117129521908051E-2</v>
      </c>
      <c r="U151" s="91">
        <f>R151/'סכום נכסי הקרן'!$C$42</f>
        <v>2.4924040856804299E-3</v>
      </c>
    </row>
    <row r="152" spans="2:21" s="131" customFormat="1">
      <c r="B152" s="83" t="s">
        <v>617</v>
      </c>
      <c r="C152" s="82" t="s">
        <v>618</v>
      </c>
      <c r="D152" s="93" t="s">
        <v>116</v>
      </c>
      <c r="E152" s="93" t="s">
        <v>287</v>
      </c>
      <c r="F152" s="82" t="s">
        <v>288</v>
      </c>
      <c r="G152" s="93" t="s">
        <v>289</v>
      </c>
      <c r="H152" s="82" t="s">
        <v>988</v>
      </c>
      <c r="I152" s="82" t="s">
        <v>985</v>
      </c>
      <c r="J152" s="82"/>
      <c r="K152" s="90">
        <v>3.1599999999999997</v>
      </c>
      <c r="L152" s="93" t="s">
        <v>159</v>
      </c>
      <c r="M152" s="94">
        <v>3.2500000000000001E-2</v>
      </c>
      <c r="N152" s="94">
        <v>1.5999999999999997E-2</v>
      </c>
      <c r="O152" s="90">
        <f>300000/50000</f>
        <v>6</v>
      </c>
      <c r="P152" s="92">
        <f>105.3283*50000</f>
        <v>5266415</v>
      </c>
      <c r="Q152" s="82"/>
      <c r="R152" s="90">
        <v>315.98482999999999</v>
      </c>
      <c r="S152" s="91">
        <f>1620.30785849311%/50000</f>
        <v>3.2406157169862198E-4</v>
      </c>
      <c r="T152" s="91">
        <f t="shared" si="2"/>
        <v>7.0575602989539944E-3</v>
      </c>
      <c r="U152" s="91">
        <f>R152/'סכום נכסי הקרן'!$C$42</f>
        <v>1.5745973747077072E-3</v>
      </c>
    </row>
    <row r="153" spans="2:21" s="131" customFormat="1">
      <c r="B153" s="83" t="s">
        <v>619</v>
      </c>
      <c r="C153" s="82" t="s">
        <v>620</v>
      </c>
      <c r="D153" s="93" t="s">
        <v>116</v>
      </c>
      <c r="E153" s="93" t="s">
        <v>287</v>
      </c>
      <c r="F153" s="82" t="s">
        <v>288</v>
      </c>
      <c r="G153" s="93" t="s">
        <v>289</v>
      </c>
      <c r="H153" s="82" t="s">
        <v>988</v>
      </c>
      <c r="I153" s="82" t="s">
        <v>156</v>
      </c>
      <c r="J153" s="82"/>
      <c r="K153" s="90">
        <v>2.7800000000000002</v>
      </c>
      <c r="L153" s="93" t="s">
        <v>159</v>
      </c>
      <c r="M153" s="94">
        <v>2.1000000000000001E-2</v>
      </c>
      <c r="N153" s="94">
        <v>8.3999999999999995E-3</v>
      </c>
      <c r="O153" s="90">
        <v>1732</v>
      </c>
      <c r="P153" s="92">
        <v>103.83</v>
      </c>
      <c r="Q153" s="82"/>
      <c r="R153" s="90">
        <v>1.79833</v>
      </c>
      <c r="S153" s="91">
        <v>1.732001732001732E-6</v>
      </c>
      <c r="T153" s="91">
        <f t="shared" si="2"/>
        <v>4.0165923194534172E-5</v>
      </c>
      <c r="U153" s="91">
        <f>R153/'סכום נכסי הקרן'!$C$42</f>
        <v>8.9613343047452984E-6</v>
      </c>
    </row>
    <row r="154" spans="2:21" s="131" customFormat="1">
      <c r="B154" s="83" t="s">
        <v>621</v>
      </c>
      <c r="C154" s="82" t="s">
        <v>622</v>
      </c>
      <c r="D154" s="93" t="s">
        <v>116</v>
      </c>
      <c r="E154" s="93" t="s">
        <v>287</v>
      </c>
      <c r="F154" s="82" t="s">
        <v>623</v>
      </c>
      <c r="G154" s="93" t="s">
        <v>624</v>
      </c>
      <c r="H154" s="82" t="s">
        <v>988</v>
      </c>
      <c r="I154" s="82" t="s">
        <v>156</v>
      </c>
      <c r="J154" s="82"/>
      <c r="K154" s="90">
        <v>6.7700000000000005</v>
      </c>
      <c r="L154" s="93" t="s">
        <v>159</v>
      </c>
      <c r="M154" s="94">
        <v>2.6099999999999998E-2</v>
      </c>
      <c r="N154" s="94">
        <v>2.0199999999999996E-2</v>
      </c>
      <c r="O154" s="90">
        <v>159000</v>
      </c>
      <c r="P154" s="92">
        <v>104.76</v>
      </c>
      <c r="Q154" s="82"/>
      <c r="R154" s="90">
        <v>166.5684</v>
      </c>
      <c r="S154" s="91">
        <v>3.9443132429696959E-4</v>
      </c>
      <c r="T154" s="91">
        <f t="shared" si="2"/>
        <v>3.7203258362127336E-3</v>
      </c>
      <c r="U154" s="91">
        <f>R154/'סכום נכסי הקרן'!$C$42</f>
        <v>8.3003404103058757E-4</v>
      </c>
    </row>
    <row r="155" spans="2:21" s="131" customFormat="1">
      <c r="B155" s="83" t="s">
        <v>625</v>
      </c>
      <c r="C155" s="82" t="s">
        <v>626</v>
      </c>
      <c r="D155" s="93" t="s">
        <v>116</v>
      </c>
      <c r="E155" s="93" t="s">
        <v>287</v>
      </c>
      <c r="F155" s="82" t="s">
        <v>627</v>
      </c>
      <c r="G155" s="93" t="s">
        <v>628</v>
      </c>
      <c r="H155" s="82" t="s">
        <v>988</v>
      </c>
      <c r="I155" s="82" t="s">
        <v>985</v>
      </c>
      <c r="J155" s="82"/>
      <c r="K155" s="90">
        <v>5.0299999999999994</v>
      </c>
      <c r="L155" s="93" t="s">
        <v>159</v>
      </c>
      <c r="M155" s="94">
        <v>1.0500000000000001E-2</v>
      </c>
      <c r="N155" s="94">
        <v>9.6000000000000009E-3</v>
      </c>
      <c r="O155" s="90">
        <v>46753</v>
      </c>
      <c r="P155" s="92">
        <v>100.8</v>
      </c>
      <c r="Q155" s="82"/>
      <c r="R155" s="90">
        <v>47.127019999999995</v>
      </c>
      <c r="S155" s="91">
        <v>1.0090386798520315E-4</v>
      </c>
      <c r="T155" s="91">
        <f t="shared" si="2"/>
        <v>1.052587826320684E-3</v>
      </c>
      <c r="U155" s="91">
        <f>R155/'סכום נכסי הקרן'!$C$42</f>
        <v>2.3484064715954117E-4</v>
      </c>
    </row>
    <row r="156" spans="2:21" s="131" customFormat="1">
      <c r="B156" s="83" t="s">
        <v>629</v>
      </c>
      <c r="C156" s="82" t="s">
        <v>630</v>
      </c>
      <c r="D156" s="93" t="s">
        <v>116</v>
      </c>
      <c r="E156" s="93" t="s">
        <v>287</v>
      </c>
      <c r="F156" s="82" t="s">
        <v>411</v>
      </c>
      <c r="G156" s="93" t="s">
        <v>322</v>
      </c>
      <c r="H156" s="82" t="s">
        <v>989</v>
      </c>
      <c r="I156" s="82" t="s">
        <v>156</v>
      </c>
      <c r="J156" s="82"/>
      <c r="K156" s="90">
        <v>3.6500000000000004</v>
      </c>
      <c r="L156" s="93" t="s">
        <v>159</v>
      </c>
      <c r="M156" s="94">
        <v>5.0499999999999996E-2</v>
      </c>
      <c r="N156" s="94">
        <v>2.1700000000000001E-2</v>
      </c>
      <c r="O156" s="90">
        <v>54927.74</v>
      </c>
      <c r="P156" s="92">
        <v>111.86</v>
      </c>
      <c r="Q156" s="82"/>
      <c r="R156" s="90">
        <v>61.442169999999997</v>
      </c>
      <c r="S156" s="91">
        <v>1.0789844391980904E-4</v>
      </c>
      <c r="T156" s="91">
        <f t="shared" si="2"/>
        <v>1.3723184738760469E-3</v>
      </c>
      <c r="U156" s="91">
        <f>R156/'סכום נכסי הקרן'!$C$42</f>
        <v>3.0617507675398419E-4</v>
      </c>
    </row>
    <row r="157" spans="2:21" s="131" customFormat="1">
      <c r="B157" s="83" t="s">
        <v>631</v>
      </c>
      <c r="C157" s="82" t="s">
        <v>632</v>
      </c>
      <c r="D157" s="93" t="s">
        <v>116</v>
      </c>
      <c r="E157" s="93" t="s">
        <v>287</v>
      </c>
      <c r="F157" s="82" t="s">
        <v>411</v>
      </c>
      <c r="G157" s="93" t="s">
        <v>322</v>
      </c>
      <c r="H157" s="82" t="s">
        <v>989</v>
      </c>
      <c r="I157" s="82" t="s">
        <v>156</v>
      </c>
      <c r="J157" s="82"/>
      <c r="K157" s="90">
        <v>5.14</v>
      </c>
      <c r="L157" s="93" t="s">
        <v>159</v>
      </c>
      <c r="M157" s="94">
        <v>4.3499999999999997E-2</v>
      </c>
      <c r="N157" s="94">
        <v>3.1200000000000006E-2</v>
      </c>
      <c r="O157" s="90">
        <v>67306</v>
      </c>
      <c r="P157" s="92">
        <v>108.22</v>
      </c>
      <c r="Q157" s="82"/>
      <c r="R157" s="90">
        <v>72.838560000000001</v>
      </c>
      <c r="S157" s="91">
        <v>7.3597641586286913E-5</v>
      </c>
      <c r="T157" s="91">
        <f t="shared" si="2"/>
        <v>1.6268582554706138E-3</v>
      </c>
      <c r="U157" s="91">
        <f>R157/'סכום נכסי הקרן'!$C$42</f>
        <v>3.6296490990877573E-4</v>
      </c>
    </row>
    <row r="158" spans="2:21" s="131" customFormat="1">
      <c r="B158" s="83" t="s">
        <v>633</v>
      </c>
      <c r="C158" s="82" t="s">
        <v>634</v>
      </c>
      <c r="D158" s="93" t="s">
        <v>116</v>
      </c>
      <c r="E158" s="93" t="s">
        <v>287</v>
      </c>
      <c r="F158" s="82" t="s">
        <v>462</v>
      </c>
      <c r="G158" s="93" t="s">
        <v>417</v>
      </c>
      <c r="H158" s="82" t="s">
        <v>989</v>
      </c>
      <c r="I158" s="82" t="s">
        <v>156</v>
      </c>
      <c r="J158" s="82"/>
      <c r="K158" s="90">
        <v>6.8999999999999995</v>
      </c>
      <c r="L158" s="93" t="s">
        <v>159</v>
      </c>
      <c r="M158" s="94">
        <v>3.61E-2</v>
      </c>
      <c r="N158" s="94">
        <v>2.3899999999999998E-2</v>
      </c>
      <c r="O158" s="90">
        <v>371115</v>
      </c>
      <c r="P158" s="92">
        <v>109.38</v>
      </c>
      <c r="Q158" s="90"/>
      <c r="R158" s="90">
        <v>405.92558000000002</v>
      </c>
      <c r="S158" s="91">
        <v>4.8353745928338761E-4</v>
      </c>
      <c r="T158" s="91">
        <f t="shared" si="2"/>
        <v>9.066398085433006E-3</v>
      </c>
      <c r="U158" s="91">
        <f>R158/'סכום נכסי הקרן'!$C$42</f>
        <v>2.0227849311459144E-3</v>
      </c>
    </row>
    <row r="159" spans="2:21" s="131" customFormat="1">
      <c r="B159" s="83" t="s">
        <v>635</v>
      </c>
      <c r="C159" s="82" t="s">
        <v>636</v>
      </c>
      <c r="D159" s="93" t="s">
        <v>116</v>
      </c>
      <c r="E159" s="93" t="s">
        <v>287</v>
      </c>
      <c r="F159" s="82" t="s">
        <v>416</v>
      </c>
      <c r="G159" s="93" t="s">
        <v>417</v>
      </c>
      <c r="H159" s="82" t="s">
        <v>989</v>
      </c>
      <c r="I159" s="82" t="s">
        <v>985</v>
      </c>
      <c r="J159" s="82"/>
      <c r="K159" s="90">
        <v>9.24</v>
      </c>
      <c r="L159" s="93" t="s">
        <v>159</v>
      </c>
      <c r="M159" s="94">
        <v>3.95E-2</v>
      </c>
      <c r="N159" s="94">
        <v>2.8499999999999998E-2</v>
      </c>
      <c r="O159" s="90">
        <v>107212</v>
      </c>
      <c r="P159" s="92">
        <v>111.72</v>
      </c>
      <c r="Q159" s="82"/>
      <c r="R159" s="90">
        <v>119.77725</v>
      </c>
      <c r="S159" s="91">
        <v>4.4669810449918262E-4</v>
      </c>
      <c r="T159" s="91">
        <f t="shared" si="2"/>
        <v>2.6752397079248622E-3</v>
      </c>
      <c r="U159" s="91">
        <f>R159/'סכום נכסי הקרן'!$C$42</f>
        <v>5.9686708187766074E-4</v>
      </c>
    </row>
    <row r="160" spans="2:21" s="131" customFormat="1">
      <c r="B160" s="83" t="s">
        <v>637</v>
      </c>
      <c r="C160" s="82" t="s">
        <v>638</v>
      </c>
      <c r="D160" s="93" t="s">
        <v>116</v>
      </c>
      <c r="E160" s="93" t="s">
        <v>287</v>
      </c>
      <c r="F160" s="82" t="s">
        <v>416</v>
      </c>
      <c r="G160" s="93" t="s">
        <v>417</v>
      </c>
      <c r="H160" s="82" t="s">
        <v>989</v>
      </c>
      <c r="I160" s="82" t="s">
        <v>985</v>
      </c>
      <c r="J160" s="82"/>
      <c r="K160" s="90">
        <v>9.89</v>
      </c>
      <c r="L160" s="93" t="s">
        <v>159</v>
      </c>
      <c r="M160" s="94">
        <v>3.95E-2</v>
      </c>
      <c r="N160" s="94">
        <v>2.92E-2</v>
      </c>
      <c r="O160" s="90">
        <v>42500</v>
      </c>
      <c r="P160" s="92">
        <v>111.75</v>
      </c>
      <c r="Q160" s="82"/>
      <c r="R160" s="90">
        <v>47.493749999999999</v>
      </c>
      <c r="S160" s="91">
        <v>1.7707597508875183E-4</v>
      </c>
      <c r="T160" s="91">
        <f t="shared" si="2"/>
        <v>1.0607787862741583E-3</v>
      </c>
      <c r="U160" s="91">
        <f>R160/'סכום נכסי הקרן'!$C$42</f>
        <v>2.3666811493774611E-4</v>
      </c>
    </row>
    <row r="161" spans="2:21" s="131" customFormat="1">
      <c r="B161" s="83" t="s">
        <v>639</v>
      </c>
      <c r="C161" s="82" t="s">
        <v>640</v>
      </c>
      <c r="D161" s="93" t="s">
        <v>116</v>
      </c>
      <c r="E161" s="93" t="s">
        <v>287</v>
      </c>
      <c r="F161" s="82" t="s">
        <v>641</v>
      </c>
      <c r="G161" s="93" t="s">
        <v>322</v>
      </c>
      <c r="H161" s="82" t="s">
        <v>989</v>
      </c>
      <c r="I161" s="82" t="s">
        <v>156</v>
      </c>
      <c r="J161" s="82"/>
      <c r="K161" s="90">
        <v>4.0299999999999994</v>
      </c>
      <c r="L161" s="93" t="s">
        <v>159</v>
      </c>
      <c r="M161" s="94">
        <v>3.9E-2</v>
      </c>
      <c r="N161" s="94">
        <v>3.4700000000000002E-2</v>
      </c>
      <c r="O161" s="90">
        <v>198000</v>
      </c>
      <c r="P161" s="92">
        <v>102.22</v>
      </c>
      <c r="Q161" s="82"/>
      <c r="R161" s="90">
        <v>202.3956</v>
      </c>
      <c r="S161" s="91">
        <v>2.2045438097411887E-4</v>
      </c>
      <c r="T161" s="91">
        <f t="shared" si="2"/>
        <v>4.5205307838448224E-3</v>
      </c>
      <c r="U161" s="91">
        <f>R161/'סכום נכסי הקרן'!$C$42</f>
        <v>1.0085660770879135E-3</v>
      </c>
    </row>
    <row r="162" spans="2:21" s="131" customFormat="1">
      <c r="B162" s="83" t="s">
        <v>642</v>
      </c>
      <c r="C162" s="82" t="s">
        <v>643</v>
      </c>
      <c r="D162" s="93" t="s">
        <v>116</v>
      </c>
      <c r="E162" s="93" t="s">
        <v>287</v>
      </c>
      <c r="F162" s="82" t="s">
        <v>430</v>
      </c>
      <c r="G162" s="93" t="s">
        <v>417</v>
      </c>
      <c r="H162" s="82" t="s">
        <v>989</v>
      </c>
      <c r="I162" s="82" t="s">
        <v>156</v>
      </c>
      <c r="J162" s="82"/>
      <c r="K162" s="90">
        <v>6.07</v>
      </c>
      <c r="L162" s="93" t="s">
        <v>159</v>
      </c>
      <c r="M162" s="94">
        <v>3.9199999999999999E-2</v>
      </c>
      <c r="N162" s="94">
        <v>2.23E-2</v>
      </c>
      <c r="O162" s="90">
        <v>202702</v>
      </c>
      <c r="P162" s="92">
        <v>111.38</v>
      </c>
      <c r="Q162" s="82"/>
      <c r="R162" s="90">
        <v>225.76948999999999</v>
      </c>
      <c r="S162" s="91">
        <v>2.1118003363011458E-4</v>
      </c>
      <c r="T162" s="91">
        <f t="shared" si="2"/>
        <v>5.0425895108290189E-3</v>
      </c>
      <c r="U162" s="91">
        <f>R162/'סכום נכסי הקרן'!$C$42</f>
        <v>1.1250414972234519E-3</v>
      </c>
    </row>
    <row r="163" spans="2:21" s="131" customFormat="1">
      <c r="B163" s="83" t="s">
        <v>644</v>
      </c>
      <c r="C163" s="82" t="s">
        <v>645</v>
      </c>
      <c r="D163" s="93" t="s">
        <v>116</v>
      </c>
      <c r="E163" s="93" t="s">
        <v>287</v>
      </c>
      <c r="F163" s="82" t="s">
        <v>459</v>
      </c>
      <c r="G163" s="93" t="s">
        <v>427</v>
      </c>
      <c r="H163" s="82" t="s">
        <v>989</v>
      </c>
      <c r="I163" s="82" t="s">
        <v>985</v>
      </c>
      <c r="J163" s="82"/>
      <c r="K163" s="90">
        <v>1.6199999999999999</v>
      </c>
      <c r="L163" s="93" t="s">
        <v>159</v>
      </c>
      <c r="M163" s="94">
        <v>2.3E-2</v>
      </c>
      <c r="N163" s="94">
        <v>7.6E-3</v>
      </c>
      <c r="O163" s="90">
        <v>401032</v>
      </c>
      <c r="P163" s="92">
        <v>102.53</v>
      </c>
      <c r="Q163" s="82"/>
      <c r="R163" s="90">
        <v>411.17839000000004</v>
      </c>
      <c r="S163" s="91">
        <v>1.3476004458417884E-4</v>
      </c>
      <c r="T163" s="91">
        <f t="shared" si="2"/>
        <v>9.1837202471138323E-3</v>
      </c>
      <c r="U163" s="91">
        <f>R163/'סכום נכסי הקרן'!$C$42</f>
        <v>2.048960430886957E-3</v>
      </c>
    </row>
    <row r="164" spans="2:21" s="131" customFormat="1">
      <c r="B164" s="83" t="s">
        <v>646</v>
      </c>
      <c r="C164" s="82" t="s">
        <v>647</v>
      </c>
      <c r="D164" s="93" t="s">
        <v>116</v>
      </c>
      <c r="E164" s="93" t="s">
        <v>287</v>
      </c>
      <c r="F164" s="82" t="s">
        <v>459</v>
      </c>
      <c r="G164" s="93" t="s">
        <v>427</v>
      </c>
      <c r="H164" s="82" t="s">
        <v>989</v>
      </c>
      <c r="I164" s="82" t="s">
        <v>985</v>
      </c>
      <c r="J164" s="82"/>
      <c r="K164" s="90">
        <v>6.3100000000000005</v>
      </c>
      <c r="L164" s="93" t="s">
        <v>159</v>
      </c>
      <c r="M164" s="94">
        <v>1.7500000000000002E-2</v>
      </c>
      <c r="N164" s="94">
        <v>1.3599999999999999E-2</v>
      </c>
      <c r="O164" s="90">
        <v>701712</v>
      </c>
      <c r="P164" s="92">
        <v>102.7</v>
      </c>
      <c r="Q164" s="82"/>
      <c r="R164" s="90">
        <v>720.65824999999995</v>
      </c>
      <c r="S164" s="91">
        <v>4.8574897653187943E-4</v>
      </c>
      <c r="T164" s="91">
        <f t="shared" si="2"/>
        <v>1.6095991235761737E-2</v>
      </c>
      <c r="U164" s="91">
        <f>R164/'סכום נכסי הקרן'!$C$42</f>
        <v>3.5911426143826288E-3</v>
      </c>
    </row>
    <row r="165" spans="2:21" s="131" customFormat="1">
      <c r="B165" s="83" t="s">
        <v>648</v>
      </c>
      <c r="C165" s="82" t="s">
        <v>649</v>
      </c>
      <c r="D165" s="93" t="s">
        <v>116</v>
      </c>
      <c r="E165" s="93" t="s">
        <v>287</v>
      </c>
      <c r="F165" s="82" t="s">
        <v>459</v>
      </c>
      <c r="G165" s="93" t="s">
        <v>427</v>
      </c>
      <c r="H165" s="82" t="s">
        <v>989</v>
      </c>
      <c r="I165" s="82" t="s">
        <v>985</v>
      </c>
      <c r="J165" s="82"/>
      <c r="K165" s="90">
        <v>4.8</v>
      </c>
      <c r="L165" s="93" t="s">
        <v>159</v>
      </c>
      <c r="M165" s="94">
        <v>2.9600000000000001E-2</v>
      </c>
      <c r="N165" s="94">
        <v>1.6500000000000001E-2</v>
      </c>
      <c r="O165" s="90">
        <v>186000</v>
      </c>
      <c r="P165" s="92">
        <v>107.49</v>
      </c>
      <c r="Q165" s="82"/>
      <c r="R165" s="90">
        <v>199.93139000000002</v>
      </c>
      <c r="S165" s="91">
        <v>4.5544253833308028E-4</v>
      </c>
      <c r="T165" s="91">
        <f t="shared" si="2"/>
        <v>4.4654923484101685E-3</v>
      </c>
      <c r="U165" s="91">
        <f>R165/'סכום נכסי הקרן'!$C$42</f>
        <v>9.9628656798385795E-4</v>
      </c>
    </row>
    <row r="166" spans="2:21" s="131" customFormat="1">
      <c r="B166" s="83" t="s">
        <v>650</v>
      </c>
      <c r="C166" s="82" t="s">
        <v>651</v>
      </c>
      <c r="D166" s="93" t="s">
        <v>116</v>
      </c>
      <c r="E166" s="93" t="s">
        <v>287</v>
      </c>
      <c r="F166" s="82" t="s">
        <v>652</v>
      </c>
      <c r="G166" s="93" t="s">
        <v>147</v>
      </c>
      <c r="H166" s="82" t="s">
        <v>989</v>
      </c>
      <c r="I166" s="82" t="s">
        <v>156</v>
      </c>
      <c r="J166" s="82"/>
      <c r="K166" s="90">
        <v>4.3999999999999995</v>
      </c>
      <c r="L166" s="93" t="s">
        <v>159</v>
      </c>
      <c r="M166" s="94">
        <v>2.75E-2</v>
      </c>
      <c r="N166" s="94">
        <v>1.6399999999999998E-2</v>
      </c>
      <c r="O166" s="90">
        <v>120726.41</v>
      </c>
      <c r="P166" s="92">
        <v>105.19</v>
      </c>
      <c r="Q166" s="82"/>
      <c r="R166" s="90">
        <v>126.99210000000001</v>
      </c>
      <c r="S166" s="91">
        <v>2.3497715690579747E-4</v>
      </c>
      <c r="T166" s="91">
        <f t="shared" si="2"/>
        <v>2.8363842759185484E-3</v>
      </c>
      <c r="U166" s="91">
        <f>R166/'סכום נכסי הקרן'!$C$42</f>
        <v>6.3281970615050934E-4</v>
      </c>
    </row>
    <row r="167" spans="2:21" s="131" customFormat="1">
      <c r="B167" s="83" t="s">
        <v>653</v>
      </c>
      <c r="C167" s="82" t="s">
        <v>654</v>
      </c>
      <c r="D167" s="93" t="s">
        <v>116</v>
      </c>
      <c r="E167" s="93" t="s">
        <v>287</v>
      </c>
      <c r="F167" s="82" t="s">
        <v>467</v>
      </c>
      <c r="G167" s="93" t="s">
        <v>322</v>
      </c>
      <c r="H167" s="82" t="s">
        <v>990</v>
      </c>
      <c r="I167" s="82" t="s">
        <v>156</v>
      </c>
      <c r="J167" s="82"/>
      <c r="K167" s="90">
        <v>4.5</v>
      </c>
      <c r="L167" s="93" t="s">
        <v>159</v>
      </c>
      <c r="M167" s="94">
        <v>3.5000000000000003E-2</v>
      </c>
      <c r="N167" s="94">
        <v>1.8000000000000002E-2</v>
      </c>
      <c r="O167" s="90">
        <v>42500</v>
      </c>
      <c r="P167" s="92">
        <v>108.77</v>
      </c>
      <c r="Q167" s="82"/>
      <c r="R167" s="90">
        <v>46.227249999999998</v>
      </c>
      <c r="S167" s="91">
        <v>2.6314173799706514E-4</v>
      </c>
      <c r="T167" s="91">
        <f t="shared" si="2"/>
        <v>1.0324913519735141E-3</v>
      </c>
      <c r="U167" s="91">
        <f>R167/'סכום נכסי הקרן'!$C$42</f>
        <v>2.3035696520607289E-4</v>
      </c>
    </row>
    <row r="168" spans="2:21" s="131" customFormat="1">
      <c r="B168" s="83" t="s">
        <v>655</v>
      </c>
      <c r="C168" s="82" t="s">
        <v>656</v>
      </c>
      <c r="D168" s="93" t="s">
        <v>116</v>
      </c>
      <c r="E168" s="93" t="s">
        <v>287</v>
      </c>
      <c r="F168" s="82" t="s">
        <v>360</v>
      </c>
      <c r="G168" s="93" t="s">
        <v>289</v>
      </c>
      <c r="H168" s="82" t="s">
        <v>990</v>
      </c>
      <c r="I168" s="82" t="s">
        <v>156</v>
      </c>
      <c r="J168" s="82"/>
      <c r="K168" s="90">
        <v>3.96</v>
      </c>
      <c r="L168" s="93" t="s">
        <v>159</v>
      </c>
      <c r="M168" s="94">
        <v>3.6000000000000004E-2</v>
      </c>
      <c r="N168" s="94">
        <v>1.9199999999999998E-2</v>
      </c>
      <c r="O168" s="90">
        <f>250000/50000</f>
        <v>5</v>
      </c>
      <c r="P168" s="92">
        <f>109.44*50000</f>
        <v>5472000</v>
      </c>
      <c r="Q168" s="82"/>
      <c r="R168" s="90">
        <v>273.60000000000002</v>
      </c>
      <c r="S168" s="91">
        <f>1594.28607869396%/50000</f>
        <v>3.1885721573879198E-4</v>
      </c>
      <c r="T168" s="91">
        <f t="shared" si="2"/>
        <v>6.1108898733961787E-3</v>
      </c>
      <c r="U168" s="91">
        <f>R168/'סכום נכסי הקרן'!$C$42</f>
        <v>1.3633877351644657E-3</v>
      </c>
    </row>
    <row r="169" spans="2:21" s="131" customFormat="1">
      <c r="B169" s="83" t="s">
        <v>657</v>
      </c>
      <c r="C169" s="82" t="s">
        <v>658</v>
      </c>
      <c r="D169" s="93" t="s">
        <v>116</v>
      </c>
      <c r="E169" s="93" t="s">
        <v>287</v>
      </c>
      <c r="F169" s="82" t="s">
        <v>659</v>
      </c>
      <c r="G169" s="93" t="s">
        <v>322</v>
      </c>
      <c r="H169" s="82" t="s">
        <v>990</v>
      </c>
      <c r="I169" s="82" t="s">
        <v>156</v>
      </c>
      <c r="J169" s="82"/>
      <c r="K169" s="90">
        <v>3.28</v>
      </c>
      <c r="L169" s="93" t="s">
        <v>159</v>
      </c>
      <c r="M169" s="94">
        <v>6.0499999999999998E-2</v>
      </c>
      <c r="N169" s="94">
        <v>3.49E-2</v>
      </c>
      <c r="O169" s="90">
        <v>148067</v>
      </c>
      <c r="P169" s="92">
        <v>110.7</v>
      </c>
      <c r="Q169" s="82"/>
      <c r="R169" s="90">
        <v>163.91017000000002</v>
      </c>
      <c r="S169" s="91">
        <v>1.5868407543513882E-4</v>
      </c>
      <c r="T169" s="91">
        <f t="shared" si="2"/>
        <v>3.6609539400571864E-3</v>
      </c>
      <c r="U169" s="91">
        <f>R169/'סכום נכסי הקרן'!$C$42</f>
        <v>8.1678770265614976E-4</v>
      </c>
    </row>
    <row r="170" spans="2:21" s="131" customFormat="1">
      <c r="B170" s="83" t="s">
        <v>660</v>
      </c>
      <c r="C170" s="82" t="s">
        <v>661</v>
      </c>
      <c r="D170" s="93" t="s">
        <v>116</v>
      </c>
      <c r="E170" s="93" t="s">
        <v>287</v>
      </c>
      <c r="F170" s="82" t="s">
        <v>662</v>
      </c>
      <c r="G170" s="93" t="s">
        <v>663</v>
      </c>
      <c r="H170" s="82" t="s">
        <v>990</v>
      </c>
      <c r="I170" s="82" t="s">
        <v>156</v>
      </c>
      <c r="J170" s="82"/>
      <c r="K170" s="90">
        <v>2.94</v>
      </c>
      <c r="L170" s="93" t="s">
        <v>159</v>
      </c>
      <c r="M170" s="94">
        <v>4.4500000000000005E-2</v>
      </c>
      <c r="N170" s="94">
        <v>2.7899999999999994E-2</v>
      </c>
      <c r="O170" s="90">
        <v>278611</v>
      </c>
      <c r="P170" s="92">
        <v>106.1</v>
      </c>
      <c r="Q170" s="82"/>
      <c r="R170" s="90">
        <v>295.60626999999999</v>
      </c>
      <c r="S170" s="91">
        <v>1.9900785714285714E-4</v>
      </c>
      <c r="T170" s="91">
        <f t="shared" si="2"/>
        <v>6.6024026383604403E-3</v>
      </c>
      <c r="U170" s="91">
        <f>R170/'סכום נכסי הקרן'!$C$42</f>
        <v>1.4730481102182584E-3</v>
      </c>
    </row>
    <row r="171" spans="2:21" s="131" customFormat="1">
      <c r="B171" s="83" t="s">
        <v>664</v>
      </c>
      <c r="C171" s="82" t="s">
        <v>665</v>
      </c>
      <c r="D171" s="93" t="s">
        <v>116</v>
      </c>
      <c r="E171" s="93" t="s">
        <v>287</v>
      </c>
      <c r="F171" s="82" t="s">
        <v>666</v>
      </c>
      <c r="G171" s="93" t="s">
        <v>371</v>
      </c>
      <c r="H171" s="82" t="s">
        <v>990</v>
      </c>
      <c r="I171" s="82" t="s">
        <v>985</v>
      </c>
      <c r="J171" s="82"/>
      <c r="K171" s="90">
        <v>3.55</v>
      </c>
      <c r="L171" s="93" t="s">
        <v>159</v>
      </c>
      <c r="M171" s="94">
        <v>2.9500000000000002E-2</v>
      </c>
      <c r="N171" s="94">
        <v>1.5600000000000001E-2</v>
      </c>
      <c r="O171" s="90">
        <v>130588.24</v>
      </c>
      <c r="P171" s="92">
        <v>105.75</v>
      </c>
      <c r="Q171" s="82"/>
      <c r="R171" s="90">
        <v>138.09707</v>
      </c>
      <c r="S171" s="91">
        <v>4.8690836978729349E-4</v>
      </c>
      <c r="T171" s="91">
        <f t="shared" si="2"/>
        <v>3.0844151557334913E-3</v>
      </c>
      <c r="U171" s="91">
        <f>R171/'סכום נכסי הקרן'!$C$42</f>
        <v>6.8815735197422765E-4</v>
      </c>
    </row>
    <row r="172" spans="2:21" s="131" customFormat="1">
      <c r="B172" s="83" t="s">
        <v>667</v>
      </c>
      <c r="C172" s="82" t="s">
        <v>668</v>
      </c>
      <c r="D172" s="93" t="s">
        <v>116</v>
      </c>
      <c r="E172" s="93" t="s">
        <v>287</v>
      </c>
      <c r="F172" s="82" t="s">
        <v>491</v>
      </c>
      <c r="G172" s="93" t="s">
        <v>322</v>
      </c>
      <c r="H172" s="82" t="s">
        <v>990</v>
      </c>
      <c r="I172" s="82" t="s">
        <v>156</v>
      </c>
      <c r="J172" s="82"/>
      <c r="K172" s="90">
        <v>3.83</v>
      </c>
      <c r="L172" s="93" t="s">
        <v>159</v>
      </c>
      <c r="M172" s="94">
        <v>7.0499999999999993E-2</v>
      </c>
      <c r="N172" s="94">
        <v>1.9100000000000002E-2</v>
      </c>
      <c r="O172" s="90">
        <v>117.6</v>
      </c>
      <c r="P172" s="92">
        <v>122.4</v>
      </c>
      <c r="Q172" s="82"/>
      <c r="R172" s="90">
        <v>0.14394999999999999</v>
      </c>
      <c r="S172" s="91">
        <v>1.9780790590665458E-7</v>
      </c>
      <c r="T172" s="91">
        <f t="shared" si="2"/>
        <v>3.215141071912938E-6</v>
      </c>
      <c r="U172" s="91">
        <f>R172/'סכום נכסי הקרן'!$C$42</f>
        <v>7.1732333507647961E-7</v>
      </c>
    </row>
    <row r="173" spans="2:21" s="131" customFormat="1">
      <c r="B173" s="83" t="s">
        <v>669</v>
      </c>
      <c r="C173" s="82" t="s">
        <v>670</v>
      </c>
      <c r="D173" s="93" t="s">
        <v>116</v>
      </c>
      <c r="E173" s="93" t="s">
        <v>287</v>
      </c>
      <c r="F173" s="82" t="s">
        <v>494</v>
      </c>
      <c r="G173" s="93" t="s">
        <v>349</v>
      </c>
      <c r="H173" s="82" t="s">
        <v>990</v>
      </c>
      <c r="I173" s="82" t="s">
        <v>985</v>
      </c>
      <c r="J173" s="82"/>
      <c r="K173" s="90">
        <v>4.2</v>
      </c>
      <c r="L173" s="93" t="s">
        <v>159</v>
      </c>
      <c r="M173" s="94">
        <v>4.1399999999999999E-2</v>
      </c>
      <c r="N173" s="94">
        <v>1.7600000000000001E-2</v>
      </c>
      <c r="O173" s="90">
        <v>64944</v>
      </c>
      <c r="P173" s="92">
        <v>111.3</v>
      </c>
      <c r="Q173" s="82"/>
      <c r="R173" s="90">
        <v>72.282679999999999</v>
      </c>
      <c r="S173" s="91">
        <v>8.0775122573673906E-5</v>
      </c>
      <c r="T173" s="91">
        <f t="shared" si="2"/>
        <v>1.6144426068491829E-3</v>
      </c>
      <c r="U173" s="91">
        <f>R173/'סכום נכסי הקרן'!$C$42</f>
        <v>3.6019488076322303E-4</v>
      </c>
    </row>
    <row r="174" spans="2:21" s="131" customFormat="1">
      <c r="B174" s="83" t="s">
        <v>671</v>
      </c>
      <c r="C174" s="82" t="s">
        <v>672</v>
      </c>
      <c r="D174" s="93" t="s">
        <v>116</v>
      </c>
      <c r="E174" s="93" t="s">
        <v>287</v>
      </c>
      <c r="F174" s="82" t="s">
        <v>499</v>
      </c>
      <c r="G174" s="93" t="s">
        <v>349</v>
      </c>
      <c r="H174" s="82" t="s">
        <v>990</v>
      </c>
      <c r="I174" s="82" t="s">
        <v>985</v>
      </c>
      <c r="J174" s="82"/>
      <c r="K174" s="90">
        <v>2.2099999999999995</v>
      </c>
      <c r="L174" s="93" t="s">
        <v>159</v>
      </c>
      <c r="M174" s="94">
        <v>1.3000000000000001E-2</v>
      </c>
      <c r="N174" s="94">
        <v>9.0999999999999987E-3</v>
      </c>
      <c r="O174" s="90">
        <v>35078</v>
      </c>
      <c r="P174" s="92">
        <v>100.85</v>
      </c>
      <c r="Q174" s="82"/>
      <c r="R174" s="90">
        <v>35.376160000000006</v>
      </c>
      <c r="S174" s="91">
        <v>6.4228717073581593E-5</v>
      </c>
      <c r="T174" s="91">
        <f t="shared" si="2"/>
        <v>7.9013091339050798E-4</v>
      </c>
      <c r="U174" s="91">
        <f>R174/'סכום נכסי הקרן'!$C$42</f>
        <v>1.7628443955122722E-4</v>
      </c>
    </row>
    <row r="175" spans="2:21" s="131" customFormat="1">
      <c r="B175" s="83" t="s">
        <v>673</v>
      </c>
      <c r="C175" s="82" t="s">
        <v>674</v>
      </c>
      <c r="D175" s="93" t="s">
        <v>116</v>
      </c>
      <c r="E175" s="93" t="s">
        <v>287</v>
      </c>
      <c r="F175" s="82" t="s">
        <v>652</v>
      </c>
      <c r="G175" s="93" t="s">
        <v>147</v>
      </c>
      <c r="H175" s="82" t="s">
        <v>990</v>
      </c>
      <c r="I175" s="82" t="s">
        <v>156</v>
      </c>
      <c r="J175" s="82"/>
      <c r="K175" s="90">
        <v>3.2799999999999994</v>
      </c>
      <c r="L175" s="93" t="s">
        <v>159</v>
      </c>
      <c r="M175" s="94">
        <v>2.4E-2</v>
      </c>
      <c r="N175" s="94">
        <v>1.41E-2</v>
      </c>
      <c r="O175" s="90">
        <v>66607.399999999994</v>
      </c>
      <c r="P175" s="92">
        <v>103.49</v>
      </c>
      <c r="Q175" s="82"/>
      <c r="R175" s="90">
        <v>68.931989999999999</v>
      </c>
      <c r="S175" s="91">
        <v>1.5857772063900197E-4</v>
      </c>
      <c r="T175" s="91">
        <f t="shared" si="2"/>
        <v>1.5396045308627435E-3</v>
      </c>
      <c r="U175" s="91">
        <f>R175/'סכום נכסי הקרן'!$C$42</f>
        <v>3.4349791566695758E-4</v>
      </c>
    </row>
    <row r="176" spans="2:21" s="131" customFormat="1">
      <c r="B176" s="83" t="s">
        <v>675</v>
      </c>
      <c r="C176" s="82" t="s">
        <v>676</v>
      </c>
      <c r="D176" s="93" t="s">
        <v>116</v>
      </c>
      <c r="E176" s="93" t="s">
        <v>287</v>
      </c>
      <c r="F176" s="82" t="s">
        <v>677</v>
      </c>
      <c r="G176" s="93" t="s">
        <v>322</v>
      </c>
      <c r="H176" s="82" t="s">
        <v>990</v>
      </c>
      <c r="I176" s="82" t="s">
        <v>985</v>
      </c>
      <c r="J176" s="82"/>
      <c r="K176" s="90">
        <v>2.61</v>
      </c>
      <c r="L176" s="93" t="s">
        <v>159</v>
      </c>
      <c r="M176" s="94">
        <v>5.0999999999999997E-2</v>
      </c>
      <c r="N176" s="94">
        <v>2.3300000000000001E-2</v>
      </c>
      <c r="O176" s="90">
        <v>343449</v>
      </c>
      <c r="P176" s="92">
        <v>107.36</v>
      </c>
      <c r="Q176" s="82"/>
      <c r="R176" s="90">
        <v>368.72684000000004</v>
      </c>
      <c r="S176" s="91">
        <v>4.0548878394332938E-4</v>
      </c>
      <c r="T176" s="91">
        <f t="shared" si="2"/>
        <v>8.2355596220956614E-3</v>
      </c>
      <c r="U176" s="91">
        <f>R176/'סכום נכסי הקרן'!$C$42</f>
        <v>1.8374183160889998E-3</v>
      </c>
    </row>
    <row r="177" spans="2:21" s="131" customFormat="1">
      <c r="B177" s="83" t="s">
        <v>678</v>
      </c>
      <c r="C177" s="82" t="s">
        <v>679</v>
      </c>
      <c r="D177" s="93" t="s">
        <v>116</v>
      </c>
      <c r="E177" s="93" t="s">
        <v>287</v>
      </c>
      <c r="F177" s="82" t="s">
        <v>680</v>
      </c>
      <c r="G177" s="93" t="s">
        <v>322</v>
      </c>
      <c r="H177" s="82" t="s">
        <v>990</v>
      </c>
      <c r="I177" s="82" t="s">
        <v>985</v>
      </c>
      <c r="J177" s="82"/>
      <c r="K177" s="90">
        <v>4.22</v>
      </c>
      <c r="L177" s="93" t="s">
        <v>159</v>
      </c>
      <c r="M177" s="94">
        <v>3.3500000000000002E-2</v>
      </c>
      <c r="N177" s="94">
        <v>1.78E-2</v>
      </c>
      <c r="O177" s="90">
        <v>114400</v>
      </c>
      <c r="P177" s="92">
        <v>106.7</v>
      </c>
      <c r="Q177" s="90">
        <v>16.455729999999999</v>
      </c>
      <c r="R177" s="90">
        <v>139.47863000000001</v>
      </c>
      <c r="S177" s="91">
        <v>2.3411169256023237E-4</v>
      </c>
      <c r="T177" s="91">
        <f t="shared" si="2"/>
        <v>3.1152724693792851E-3</v>
      </c>
      <c r="U177" s="91">
        <f>R177/'סכום נכסי הקרן'!$C$42</f>
        <v>6.9504186205973141E-4</v>
      </c>
    </row>
    <row r="178" spans="2:21" s="131" customFormat="1">
      <c r="B178" s="83" t="s">
        <v>681</v>
      </c>
      <c r="C178" s="82" t="s">
        <v>682</v>
      </c>
      <c r="D178" s="93" t="s">
        <v>116</v>
      </c>
      <c r="E178" s="93" t="s">
        <v>287</v>
      </c>
      <c r="F178" s="82" t="s">
        <v>509</v>
      </c>
      <c r="G178" s="93" t="s">
        <v>322</v>
      </c>
      <c r="H178" s="82" t="s">
        <v>991</v>
      </c>
      <c r="I178" s="82" t="s">
        <v>156</v>
      </c>
      <c r="J178" s="82"/>
      <c r="K178" s="90">
        <v>2.1199999999999997</v>
      </c>
      <c r="L178" s="93" t="s">
        <v>159</v>
      </c>
      <c r="M178" s="94">
        <v>0.05</v>
      </c>
      <c r="N178" s="94">
        <v>1.6200000000000003E-2</v>
      </c>
      <c r="O178" s="90">
        <v>44570</v>
      </c>
      <c r="P178" s="92">
        <v>108.54</v>
      </c>
      <c r="Q178" s="82"/>
      <c r="R178" s="90">
        <v>48.376280000000001</v>
      </c>
      <c r="S178" s="91">
        <v>2.1479518072289156E-4</v>
      </c>
      <c r="T178" s="91">
        <f t="shared" si="2"/>
        <v>1.0804902030869081E-3</v>
      </c>
      <c r="U178" s="91">
        <f>R178/'סכום נכסי הקרן'!$C$42</f>
        <v>2.4106588751784369E-4</v>
      </c>
    </row>
    <row r="179" spans="2:21" s="131" customFormat="1">
      <c r="B179" s="83" t="s">
        <v>683</v>
      </c>
      <c r="C179" s="82" t="s">
        <v>684</v>
      </c>
      <c r="D179" s="93" t="s">
        <v>116</v>
      </c>
      <c r="E179" s="93" t="s">
        <v>287</v>
      </c>
      <c r="F179" s="82" t="s">
        <v>509</v>
      </c>
      <c r="G179" s="93" t="s">
        <v>322</v>
      </c>
      <c r="H179" s="82" t="s">
        <v>991</v>
      </c>
      <c r="I179" s="82" t="s">
        <v>156</v>
      </c>
      <c r="J179" s="82"/>
      <c r="K179" s="90">
        <v>2.9899999999999998</v>
      </c>
      <c r="L179" s="93" t="s">
        <v>159</v>
      </c>
      <c r="M179" s="94">
        <v>4.6500000000000007E-2</v>
      </c>
      <c r="N179" s="94">
        <v>1.9500000000000003E-2</v>
      </c>
      <c r="O179" s="90">
        <v>40</v>
      </c>
      <c r="P179" s="92">
        <v>109.46</v>
      </c>
      <c r="Q179" s="82"/>
      <c r="R179" s="90">
        <v>4.3779999999999999E-2</v>
      </c>
      <c r="S179" s="91">
        <v>2.0622287846924883E-7</v>
      </c>
      <c r="T179" s="91">
        <f t="shared" si="2"/>
        <v>9.7783172023861348E-7</v>
      </c>
      <c r="U179" s="91">
        <f>R179/'סכום נכסי הקרן'!$C$42</f>
        <v>2.1816197019554204E-7</v>
      </c>
    </row>
    <row r="180" spans="2:21" s="131" customFormat="1">
      <c r="B180" s="83" t="s">
        <v>685</v>
      </c>
      <c r="C180" s="82" t="s">
        <v>686</v>
      </c>
      <c r="D180" s="93" t="s">
        <v>116</v>
      </c>
      <c r="E180" s="93" t="s">
        <v>287</v>
      </c>
      <c r="F180" s="82" t="s">
        <v>687</v>
      </c>
      <c r="G180" s="93" t="s">
        <v>688</v>
      </c>
      <c r="H180" s="82" t="s">
        <v>991</v>
      </c>
      <c r="I180" s="82" t="s">
        <v>985</v>
      </c>
      <c r="J180" s="82"/>
      <c r="K180" s="90">
        <v>2.83</v>
      </c>
      <c r="L180" s="93" t="s">
        <v>159</v>
      </c>
      <c r="M180" s="94">
        <v>3.4000000000000002E-2</v>
      </c>
      <c r="N180" s="94">
        <v>2.2700000000000001E-2</v>
      </c>
      <c r="O180" s="90">
        <v>58281.72</v>
      </c>
      <c r="P180" s="92">
        <v>103.75</v>
      </c>
      <c r="Q180" s="82"/>
      <c r="R180" s="90">
        <v>60.467280000000002</v>
      </c>
      <c r="S180" s="91">
        <v>9.8127695151961958E-5</v>
      </c>
      <c r="T180" s="91">
        <f t="shared" si="2"/>
        <v>1.35054418502855E-3</v>
      </c>
      <c r="U180" s="91">
        <f>R180/'סכום נכסי הקרן'!$C$42</f>
        <v>3.0131706115042251E-4</v>
      </c>
    </row>
    <row r="181" spans="2:21" s="131" customFormat="1">
      <c r="B181" s="83" t="s">
        <v>689</v>
      </c>
      <c r="C181" s="82" t="s">
        <v>690</v>
      </c>
      <c r="D181" s="93" t="s">
        <v>116</v>
      </c>
      <c r="E181" s="93" t="s">
        <v>287</v>
      </c>
      <c r="F181" s="82" t="s">
        <v>530</v>
      </c>
      <c r="G181" s="93" t="s">
        <v>322</v>
      </c>
      <c r="H181" s="82" t="s">
        <v>991</v>
      </c>
      <c r="I181" s="82" t="s">
        <v>985</v>
      </c>
      <c r="J181" s="82"/>
      <c r="K181" s="90">
        <v>3.4399999999999995</v>
      </c>
      <c r="L181" s="93" t="s">
        <v>159</v>
      </c>
      <c r="M181" s="94">
        <v>5.74E-2</v>
      </c>
      <c r="N181" s="94">
        <v>1.7599999999999998E-2</v>
      </c>
      <c r="O181" s="90">
        <v>26777.52</v>
      </c>
      <c r="P181" s="92">
        <v>114.08</v>
      </c>
      <c r="Q181" s="90">
        <v>0.76851000000000003</v>
      </c>
      <c r="R181" s="90">
        <v>31.316299999999998</v>
      </c>
      <c r="S181" s="91">
        <v>1.3200617017896892E-4</v>
      </c>
      <c r="T181" s="91">
        <f t="shared" si="2"/>
        <v>6.9945343765437395E-4</v>
      </c>
      <c r="U181" s="91">
        <f>R181/'סכום נכסי הקרן'!$C$42</f>
        <v>1.5605357942518624E-4</v>
      </c>
    </row>
    <row r="182" spans="2:21" s="131" customFormat="1">
      <c r="B182" s="83" t="s">
        <v>691</v>
      </c>
      <c r="C182" s="82" t="s">
        <v>692</v>
      </c>
      <c r="D182" s="93" t="s">
        <v>116</v>
      </c>
      <c r="E182" s="93" t="s">
        <v>287</v>
      </c>
      <c r="F182" s="82" t="s">
        <v>541</v>
      </c>
      <c r="G182" s="93" t="s">
        <v>322</v>
      </c>
      <c r="H182" s="82" t="s">
        <v>991</v>
      </c>
      <c r="I182" s="82" t="s">
        <v>985</v>
      </c>
      <c r="J182" s="82"/>
      <c r="K182" s="90">
        <v>4.2700000000000014</v>
      </c>
      <c r="L182" s="93" t="s">
        <v>159</v>
      </c>
      <c r="M182" s="94">
        <v>3.7000000000000005E-2</v>
      </c>
      <c r="N182" s="94">
        <v>1.6799999999999999E-2</v>
      </c>
      <c r="O182" s="90">
        <v>35840.870000000003</v>
      </c>
      <c r="P182" s="92">
        <v>109.85</v>
      </c>
      <c r="Q182" s="82"/>
      <c r="R182" s="90">
        <v>39.371199999999995</v>
      </c>
      <c r="S182" s="91">
        <v>1.441210778108223E-4</v>
      </c>
      <c r="T182" s="91">
        <f t="shared" si="2"/>
        <v>8.7936062640151891E-4</v>
      </c>
      <c r="U182" s="91">
        <f>R182/'סכום נכסי הקרן'!$C$42</f>
        <v>1.9619229239293569E-4</v>
      </c>
    </row>
    <row r="183" spans="2:21" s="131" customFormat="1">
      <c r="B183" s="83" t="s">
        <v>693</v>
      </c>
      <c r="C183" s="82" t="s">
        <v>694</v>
      </c>
      <c r="D183" s="93" t="s">
        <v>116</v>
      </c>
      <c r="E183" s="93" t="s">
        <v>287</v>
      </c>
      <c r="F183" s="82" t="s">
        <v>695</v>
      </c>
      <c r="G183" s="93" t="s">
        <v>427</v>
      </c>
      <c r="H183" s="82" t="s">
        <v>991</v>
      </c>
      <c r="I183" s="82" t="s">
        <v>156</v>
      </c>
      <c r="J183" s="82"/>
      <c r="K183" s="90">
        <v>0.05</v>
      </c>
      <c r="L183" s="93" t="s">
        <v>159</v>
      </c>
      <c r="M183" s="94">
        <v>8.5000000000000006E-2</v>
      </c>
      <c r="N183" s="94">
        <v>1.04E-2</v>
      </c>
      <c r="O183" s="90">
        <v>9092.5</v>
      </c>
      <c r="P183" s="92">
        <v>104.2</v>
      </c>
      <c r="Q183" s="82"/>
      <c r="R183" s="90">
        <v>9.4743899999999996</v>
      </c>
      <c r="S183" s="91">
        <v>3.3317190237074282E-5</v>
      </c>
      <c r="T183" s="91">
        <f t="shared" si="2"/>
        <v>2.1161167363891088E-4</v>
      </c>
      <c r="U183" s="91">
        <f>R183/'סכום נכסי הקרן'!$C$42</f>
        <v>4.7212233640953442E-5</v>
      </c>
    </row>
    <row r="184" spans="2:21" s="131" customFormat="1">
      <c r="B184" s="83" t="s">
        <v>696</v>
      </c>
      <c r="C184" s="82" t="s">
        <v>697</v>
      </c>
      <c r="D184" s="93" t="s">
        <v>116</v>
      </c>
      <c r="E184" s="93" t="s">
        <v>287</v>
      </c>
      <c r="F184" s="82" t="s">
        <v>698</v>
      </c>
      <c r="G184" s="93" t="s">
        <v>699</v>
      </c>
      <c r="H184" s="82" t="s">
        <v>992</v>
      </c>
      <c r="I184" s="82" t="s">
        <v>156</v>
      </c>
      <c r="J184" s="82"/>
      <c r="K184" s="90">
        <v>6.4</v>
      </c>
      <c r="L184" s="93" t="s">
        <v>159</v>
      </c>
      <c r="M184" s="94">
        <v>4.4500000000000005E-2</v>
      </c>
      <c r="N184" s="94">
        <v>3.04E-2</v>
      </c>
      <c r="O184" s="90">
        <v>67000</v>
      </c>
      <c r="P184" s="92">
        <v>111.06</v>
      </c>
      <c r="Q184" s="82"/>
      <c r="R184" s="90">
        <v>74.410200000000003</v>
      </c>
      <c r="S184" s="91">
        <v>2.0937500000000001E-4</v>
      </c>
      <c r="T184" s="91">
        <f t="shared" si="2"/>
        <v>1.661961029449504E-3</v>
      </c>
      <c r="U184" s="91">
        <f>R184/'סכום נכסי הקרן'!$C$42</f>
        <v>3.7079661568397267E-4</v>
      </c>
    </row>
    <row r="185" spans="2:21" s="131" customFormat="1">
      <c r="B185" s="83" t="s">
        <v>700</v>
      </c>
      <c r="C185" s="82" t="s">
        <v>701</v>
      </c>
      <c r="D185" s="93" t="s">
        <v>116</v>
      </c>
      <c r="E185" s="93" t="s">
        <v>287</v>
      </c>
      <c r="F185" s="82" t="s">
        <v>554</v>
      </c>
      <c r="G185" s="93" t="s">
        <v>371</v>
      </c>
      <c r="H185" s="82" t="s">
        <v>992</v>
      </c>
      <c r="I185" s="82" t="s">
        <v>156</v>
      </c>
      <c r="J185" s="82"/>
      <c r="K185" s="90">
        <v>2.0500000000000003</v>
      </c>
      <c r="L185" s="93" t="s">
        <v>159</v>
      </c>
      <c r="M185" s="94">
        <v>3.3000000000000002E-2</v>
      </c>
      <c r="N185" s="94">
        <v>2.1000000000000001E-2</v>
      </c>
      <c r="O185" s="90">
        <v>33636.43</v>
      </c>
      <c r="P185" s="92">
        <v>102.92</v>
      </c>
      <c r="Q185" s="82"/>
      <c r="R185" s="90">
        <v>34.618610000000004</v>
      </c>
      <c r="S185" s="91">
        <v>5.2094677579644512E-5</v>
      </c>
      <c r="T185" s="91">
        <f t="shared" si="2"/>
        <v>7.7321094035106609E-4</v>
      </c>
      <c r="U185" s="91">
        <f>R185/'סכום נכסי הקרן'!$C$42</f>
        <v>1.7250946009664446E-4</v>
      </c>
    </row>
    <row r="186" spans="2:21" s="131" customFormat="1">
      <c r="B186" s="83" t="s">
        <v>702</v>
      </c>
      <c r="C186" s="82" t="s">
        <v>703</v>
      </c>
      <c r="D186" s="93" t="s">
        <v>116</v>
      </c>
      <c r="E186" s="93" t="s">
        <v>287</v>
      </c>
      <c r="F186" s="82" t="s">
        <v>560</v>
      </c>
      <c r="G186" s="93" t="s">
        <v>392</v>
      </c>
      <c r="H186" s="82" t="s">
        <v>992</v>
      </c>
      <c r="I186" s="82" t="s">
        <v>985</v>
      </c>
      <c r="J186" s="82"/>
      <c r="K186" s="90">
        <v>2.34</v>
      </c>
      <c r="L186" s="93" t="s">
        <v>159</v>
      </c>
      <c r="M186" s="94">
        <v>0.06</v>
      </c>
      <c r="N186" s="94">
        <v>1.3800000000000002E-2</v>
      </c>
      <c r="O186" s="90">
        <v>125722.8</v>
      </c>
      <c r="P186" s="92">
        <v>112.64</v>
      </c>
      <c r="Q186" s="82"/>
      <c r="R186" s="90">
        <v>141.61415</v>
      </c>
      <c r="S186" s="91">
        <v>2.0426611623276033E-4</v>
      </c>
      <c r="T186" s="91">
        <f t="shared" si="2"/>
        <v>3.1629695729700562E-3</v>
      </c>
      <c r="U186" s="91">
        <f>R186/'סכום נכסי הקרן'!$C$42</f>
        <v>7.0568346211893603E-4</v>
      </c>
    </row>
    <row r="187" spans="2:21" s="131" customFormat="1">
      <c r="B187" s="83" t="s">
        <v>704</v>
      </c>
      <c r="C187" s="82" t="s">
        <v>705</v>
      </c>
      <c r="D187" s="93" t="s">
        <v>116</v>
      </c>
      <c r="E187" s="93" t="s">
        <v>287</v>
      </c>
      <c r="F187" s="82" t="s">
        <v>560</v>
      </c>
      <c r="G187" s="93" t="s">
        <v>392</v>
      </c>
      <c r="H187" s="82" t="s">
        <v>992</v>
      </c>
      <c r="I187" s="82" t="s">
        <v>985</v>
      </c>
      <c r="J187" s="82"/>
      <c r="K187" s="90">
        <v>4.45</v>
      </c>
      <c r="L187" s="93" t="s">
        <v>159</v>
      </c>
      <c r="M187" s="94">
        <v>5.9000000000000004E-2</v>
      </c>
      <c r="N187" s="94">
        <v>2.2600000000000002E-2</v>
      </c>
      <c r="O187" s="90">
        <v>1804</v>
      </c>
      <c r="P187" s="92">
        <v>118.73</v>
      </c>
      <c r="Q187" s="82"/>
      <c r="R187" s="90">
        <v>2.1418900000000001</v>
      </c>
      <c r="S187" s="91">
        <v>2.5289554180486668E-6</v>
      </c>
      <c r="T187" s="91">
        <f t="shared" si="2"/>
        <v>4.7839378329417179E-5</v>
      </c>
      <c r="U187" s="91">
        <f>R187/'סכום נכסי הקרן'!$C$42</f>
        <v>1.0673342675699625E-5</v>
      </c>
    </row>
    <row r="188" spans="2:21" s="131" customFormat="1">
      <c r="B188" s="83" t="s">
        <v>706</v>
      </c>
      <c r="C188" s="82" t="s">
        <v>707</v>
      </c>
      <c r="D188" s="93" t="s">
        <v>116</v>
      </c>
      <c r="E188" s="93" t="s">
        <v>287</v>
      </c>
      <c r="F188" s="82" t="s">
        <v>563</v>
      </c>
      <c r="G188" s="93" t="s">
        <v>322</v>
      </c>
      <c r="H188" s="82" t="s">
        <v>992</v>
      </c>
      <c r="I188" s="82" t="s">
        <v>985</v>
      </c>
      <c r="J188" s="82"/>
      <c r="K188" s="90">
        <v>4.88</v>
      </c>
      <c r="L188" s="93" t="s">
        <v>159</v>
      </c>
      <c r="M188" s="94">
        <v>6.9000000000000006E-2</v>
      </c>
      <c r="N188" s="94">
        <v>6.2299999999999994E-2</v>
      </c>
      <c r="O188" s="90">
        <v>168567</v>
      </c>
      <c r="P188" s="92">
        <v>106.36</v>
      </c>
      <c r="Q188" s="82"/>
      <c r="R188" s="90">
        <v>179.28785999999999</v>
      </c>
      <c r="S188" s="91">
        <v>3.6521066554583251E-4</v>
      </c>
      <c r="T188" s="91">
        <f t="shared" si="2"/>
        <v>4.0044165500616657E-3</v>
      </c>
      <c r="U188" s="91">
        <f>R188/'סכום נכסי הקרן'!$C$42</f>
        <v>8.9341692027735298E-4</v>
      </c>
    </row>
    <row r="189" spans="2:21" s="131" customFormat="1">
      <c r="B189" s="83" t="s">
        <v>708</v>
      </c>
      <c r="C189" s="82" t="s">
        <v>709</v>
      </c>
      <c r="D189" s="93" t="s">
        <v>116</v>
      </c>
      <c r="E189" s="93" t="s">
        <v>287</v>
      </c>
      <c r="F189" s="82" t="s">
        <v>710</v>
      </c>
      <c r="G189" s="93" t="s">
        <v>322</v>
      </c>
      <c r="H189" s="82" t="s">
        <v>992</v>
      </c>
      <c r="I189" s="82" t="s">
        <v>156</v>
      </c>
      <c r="J189" s="82"/>
      <c r="K189" s="90">
        <v>4.6500000000000004</v>
      </c>
      <c r="L189" s="93" t="s">
        <v>159</v>
      </c>
      <c r="M189" s="94">
        <v>4.5999999999999999E-2</v>
      </c>
      <c r="N189" s="94">
        <v>4.7299999999999995E-2</v>
      </c>
      <c r="O189" s="90">
        <v>103298.25</v>
      </c>
      <c r="P189" s="92">
        <v>99.65</v>
      </c>
      <c r="Q189" s="82"/>
      <c r="R189" s="90">
        <v>102.93671000000001</v>
      </c>
      <c r="S189" s="91">
        <v>4.1821153846153847E-4</v>
      </c>
      <c r="T189" s="91">
        <f t="shared" si="2"/>
        <v>2.299104162060377E-3</v>
      </c>
      <c r="U189" s="91">
        <f>R189/'סכום נכסי הקרן'!$C$42</f>
        <v>5.1294827453282675E-4</v>
      </c>
    </row>
    <row r="190" spans="2:21" s="131" customFormat="1">
      <c r="B190" s="83" t="s">
        <v>711</v>
      </c>
      <c r="C190" s="82" t="s">
        <v>712</v>
      </c>
      <c r="D190" s="93" t="s">
        <v>116</v>
      </c>
      <c r="E190" s="93" t="s">
        <v>287</v>
      </c>
      <c r="F190" s="82" t="s">
        <v>577</v>
      </c>
      <c r="G190" s="93" t="s">
        <v>322</v>
      </c>
      <c r="H190" s="82" t="s">
        <v>992</v>
      </c>
      <c r="I190" s="82" t="s">
        <v>156</v>
      </c>
      <c r="J190" s="82"/>
      <c r="K190" s="90">
        <v>0.65999999999999981</v>
      </c>
      <c r="L190" s="93" t="s">
        <v>159</v>
      </c>
      <c r="M190" s="94">
        <v>0.03</v>
      </c>
      <c r="N190" s="94">
        <v>9.5999999999999992E-3</v>
      </c>
      <c r="O190" s="90">
        <v>5426.4</v>
      </c>
      <c r="P190" s="92">
        <v>101.6</v>
      </c>
      <c r="Q190" s="82"/>
      <c r="R190" s="90">
        <v>5.5132200000000005</v>
      </c>
      <c r="S190" s="91">
        <v>3.2550952342104121E-5</v>
      </c>
      <c r="T190" s="91">
        <f t="shared" si="2"/>
        <v>1.2313845127121813E-4</v>
      </c>
      <c r="U190" s="91">
        <f>R190/'סכום נכסי הקרן'!$C$42</f>
        <v>2.7473159829179225E-5</v>
      </c>
    </row>
    <row r="191" spans="2:21" s="131" customFormat="1">
      <c r="B191" s="83" t="s">
        <v>713</v>
      </c>
      <c r="C191" s="82" t="s">
        <v>714</v>
      </c>
      <c r="D191" s="93" t="s">
        <v>116</v>
      </c>
      <c r="E191" s="93" t="s">
        <v>287</v>
      </c>
      <c r="F191" s="82" t="s">
        <v>715</v>
      </c>
      <c r="G191" s="93" t="s">
        <v>371</v>
      </c>
      <c r="H191" s="82" t="s">
        <v>994</v>
      </c>
      <c r="I191" s="82" t="s">
        <v>156</v>
      </c>
      <c r="J191" s="82"/>
      <c r="K191" s="90">
        <v>1.8399999999999996</v>
      </c>
      <c r="L191" s="93" t="s">
        <v>159</v>
      </c>
      <c r="M191" s="94">
        <v>4.2999999999999997E-2</v>
      </c>
      <c r="N191" s="94">
        <v>2.8800000000000003E-2</v>
      </c>
      <c r="O191" s="90">
        <v>90562.13</v>
      </c>
      <c r="P191" s="92">
        <v>103.03</v>
      </c>
      <c r="Q191" s="82"/>
      <c r="R191" s="90">
        <v>93.306160000000006</v>
      </c>
      <c r="S191" s="91">
        <v>1.7922411801494438E-4</v>
      </c>
      <c r="T191" s="91">
        <f t="shared" si="2"/>
        <v>2.0840046354878784E-3</v>
      </c>
      <c r="U191" s="91">
        <f>R191/'סכום נכסי הקרן'!$C$42</f>
        <v>4.6495787338922975E-4</v>
      </c>
    </row>
    <row r="192" spans="2:21" s="131" customFormat="1">
      <c r="B192" s="83" t="s">
        <v>717</v>
      </c>
      <c r="C192" s="82" t="s">
        <v>718</v>
      </c>
      <c r="D192" s="93" t="s">
        <v>116</v>
      </c>
      <c r="E192" s="93" t="s">
        <v>287</v>
      </c>
      <c r="F192" s="82" t="s">
        <v>715</v>
      </c>
      <c r="G192" s="93" t="s">
        <v>371</v>
      </c>
      <c r="H192" s="82" t="s">
        <v>994</v>
      </c>
      <c r="I192" s="82" t="s">
        <v>156</v>
      </c>
      <c r="J192" s="82"/>
      <c r="K192" s="90">
        <v>2.5100000000000002</v>
      </c>
      <c r="L192" s="93" t="s">
        <v>159</v>
      </c>
      <c r="M192" s="94">
        <v>4.2500000000000003E-2</v>
      </c>
      <c r="N192" s="94">
        <v>3.15E-2</v>
      </c>
      <c r="O192" s="90">
        <v>105546.84</v>
      </c>
      <c r="P192" s="92">
        <v>104.56</v>
      </c>
      <c r="Q192" s="82"/>
      <c r="R192" s="90">
        <v>110.35978</v>
      </c>
      <c r="S192" s="91">
        <v>1.7392465862453197E-4</v>
      </c>
      <c r="T192" s="91">
        <f t="shared" si="2"/>
        <v>2.4648993495330045E-3</v>
      </c>
      <c r="U192" s="91">
        <f>R192/'סכום נכסי הקרן'!$C$42</f>
        <v>5.4993848869681536E-4</v>
      </c>
    </row>
    <row r="193" spans="2:21" s="131" customFormat="1">
      <c r="B193" s="83" t="s">
        <v>719</v>
      </c>
      <c r="C193" s="82" t="s">
        <v>720</v>
      </c>
      <c r="D193" s="93" t="s">
        <v>116</v>
      </c>
      <c r="E193" s="93" t="s">
        <v>287</v>
      </c>
      <c r="F193" s="82" t="s">
        <v>721</v>
      </c>
      <c r="G193" s="93" t="s">
        <v>371</v>
      </c>
      <c r="H193" s="82" t="s">
        <v>994</v>
      </c>
      <c r="I193" s="82" t="s">
        <v>985</v>
      </c>
      <c r="J193" s="82"/>
      <c r="K193" s="90">
        <v>1.8800000000000001</v>
      </c>
      <c r="L193" s="93" t="s">
        <v>159</v>
      </c>
      <c r="M193" s="94">
        <v>4.7E-2</v>
      </c>
      <c r="N193" s="94">
        <v>1.8800000000000001E-2</v>
      </c>
      <c r="O193" s="90">
        <v>22000</v>
      </c>
      <c r="P193" s="92">
        <v>106.98</v>
      </c>
      <c r="Q193" s="82"/>
      <c r="R193" s="90">
        <v>23.535599999999999</v>
      </c>
      <c r="S193" s="91">
        <v>1.9973852411388728E-4</v>
      </c>
      <c r="T193" s="91">
        <f t="shared" si="2"/>
        <v>5.2567053985490893E-4</v>
      </c>
      <c r="U193" s="91">
        <f>R193/'סכום נכסי הקרן'!$C$42</f>
        <v>1.1728124407798537E-4</v>
      </c>
    </row>
    <row r="194" spans="2:21" s="131" customFormat="1">
      <c r="B194" s="81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90"/>
      <c r="P194" s="92"/>
      <c r="Q194" s="82"/>
      <c r="R194" s="82"/>
      <c r="S194" s="82"/>
      <c r="T194" s="91"/>
      <c r="U194" s="82"/>
    </row>
    <row r="195" spans="2:21" s="131" customFormat="1">
      <c r="B195" s="98" t="s">
        <v>44</v>
      </c>
      <c r="C195" s="80"/>
      <c r="D195" s="80"/>
      <c r="E195" s="80"/>
      <c r="F195" s="80"/>
      <c r="G195" s="80"/>
      <c r="H195" s="80"/>
      <c r="I195" s="80"/>
      <c r="J195" s="80"/>
      <c r="K195" s="87">
        <v>4.2893789576482719</v>
      </c>
      <c r="L195" s="80"/>
      <c r="M195" s="80"/>
      <c r="N195" s="100">
        <v>3.5305721591571491E-2</v>
      </c>
      <c r="O195" s="87"/>
      <c r="P195" s="89"/>
      <c r="Q195" s="80"/>
      <c r="R195" s="87">
        <v>250.46440000000001</v>
      </c>
      <c r="S195" s="80"/>
      <c r="T195" s="88">
        <f t="shared" ref="T195:T197" si="3">R195/$R$11</f>
        <v>5.5941533830637788E-3</v>
      </c>
      <c r="U195" s="88">
        <f>R195/'סכום נכסי הקרן'!$C$42</f>
        <v>1.2480997480092354E-3</v>
      </c>
    </row>
    <row r="196" spans="2:21" s="131" customFormat="1">
      <c r="B196" s="83" t="s">
        <v>722</v>
      </c>
      <c r="C196" s="82" t="s">
        <v>723</v>
      </c>
      <c r="D196" s="93" t="s">
        <v>116</v>
      </c>
      <c r="E196" s="93" t="s">
        <v>287</v>
      </c>
      <c r="F196" s="82" t="s">
        <v>724</v>
      </c>
      <c r="G196" s="93" t="s">
        <v>725</v>
      </c>
      <c r="H196" s="82" t="s">
        <v>988</v>
      </c>
      <c r="I196" s="82" t="s">
        <v>985</v>
      </c>
      <c r="J196" s="82"/>
      <c r="K196" s="90">
        <v>4.42</v>
      </c>
      <c r="L196" s="93" t="s">
        <v>159</v>
      </c>
      <c r="M196" s="94">
        <v>3.49E-2</v>
      </c>
      <c r="N196" s="94">
        <v>3.2599999999999997E-2</v>
      </c>
      <c r="O196" s="90">
        <v>172139</v>
      </c>
      <c r="P196" s="92">
        <v>100.25</v>
      </c>
      <c r="Q196" s="82"/>
      <c r="R196" s="90">
        <v>172.56935000000001</v>
      </c>
      <c r="S196" s="91">
        <v>1.0923724495138109E-4</v>
      </c>
      <c r="T196" s="91">
        <f t="shared" si="3"/>
        <v>3.8543577974179855E-3</v>
      </c>
      <c r="U196" s="91">
        <f>R196/'סכום נכסי הקרן'!$C$42</f>
        <v>8.5993762885710524E-4</v>
      </c>
    </row>
    <row r="197" spans="2:21" s="131" customFormat="1">
      <c r="B197" s="83" t="s">
        <v>726</v>
      </c>
      <c r="C197" s="82" t="s">
        <v>727</v>
      </c>
      <c r="D197" s="93" t="s">
        <v>116</v>
      </c>
      <c r="E197" s="93" t="s">
        <v>287</v>
      </c>
      <c r="F197" s="82" t="s">
        <v>560</v>
      </c>
      <c r="G197" s="93" t="s">
        <v>392</v>
      </c>
      <c r="H197" s="82" t="s">
        <v>992</v>
      </c>
      <c r="I197" s="82" t="s">
        <v>985</v>
      </c>
      <c r="J197" s="82"/>
      <c r="K197" s="90">
        <v>4</v>
      </c>
      <c r="L197" s="93" t="s">
        <v>159</v>
      </c>
      <c r="M197" s="94">
        <v>6.7000000000000004E-2</v>
      </c>
      <c r="N197" s="94">
        <v>4.1299999999999996E-2</v>
      </c>
      <c r="O197" s="90">
        <v>76010</v>
      </c>
      <c r="P197" s="92">
        <v>102.48</v>
      </c>
      <c r="Q197" s="82"/>
      <c r="R197" s="90">
        <v>77.895049999999998</v>
      </c>
      <c r="S197" s="91">
        <v>6.3115660007456628E-5</v>
      </c>
      <c r="T197" s="91">
        <f t="shared" si="3"/>
        <v>1.7397955856457929E-3</v>
      </c>
      <c r="U197" s="91">
        <f>R197/'סכום נכסי הקרן'!$C$42</f>
        <v>3.8816211915213011E-4</v>
      </c>
    </row>
    <row r="198" spans="2:21" s="131" customFormat="1">
      <c r="B198" s="137"/>
    </row>
    <row r="199" spans="2:21" s="131" customFormat="1">
      <c r="B199" s="137"/>
    </row>
    <row r="200" spans="2:21" s="131" customFormat="1">
      <c r="B200" s="137"/>
    </row>
    <row r="201" spans="2:21" s="131" customFormat="1">
      <c r="B201" s="138" t="s">
        <v>240</v>
      </c>
    </row>
    <row r="202" spans="2:21" s="131" customFormat="1">
      <c r="B202" s="138" t="s">
        <v>108</v>
      </c>
    </row>
    <row r="203" spans="2:21" s="131" customFormat="1">
      <c r="B203" s="138" t="s">
        <v>225</v>
      </c>
    </row>
    <row r="204" spans="2:21" s="131" customFormat="1">
      <c r="B204" s="138" t="s">
        <v>235</v>
      </c>
    </row>
    <row r="205" spans="2:21" s="131" customFormat="1">
      <c r="B205" s="138" t="s">
        <v>233</v>
      </c>
    </row>
    <row r="206" spans="2:21" s="131" customFormat="1">
      <c r="B206" s="137"/>
    </row>
    <row r="207" spans="2:21" s="131" customFormat="1">
      <c r="B207" s="137"/>
    </row>
    <row r="208" spans="2:21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5" type="noConversion"/>
  <conditionalFormatting sqref="B12:B197">
    <cfRule type="cellIs" dxfId="40" priority="2" operator="equal">
      <formula>"NR3"</formula>
    </cfRule>
  </conditionalFormatting>
  <conditionalFormatting sqref="B12:B197">
    <cfRule type="containsText" dxfId="39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$AW$7:$AW$24</formula1>
    </dataValidation>
    <dataValidation allowBlank="1" showInputMessage="1" showErrorMessage="1" sqref="H2 B34 Q9 B36 B203 B205"/>
    <dataValidation type="list" allowBlank="1" showInputMessage="1" showErrorMessage="1" sqref="I12:I828">
      <formula1>$AY$7:$AY$10</formula1>
    </dataValidation>
    <dataValidation type="list" allowBlank="1" showInputMessage="1" showErrorMessage="1" sqref="E12:E822">
      <formula1>$AU$7:$AU$24</formula1>
    </dataValidation>
    <dataValidation type="list" allowBlank="1" showInputMessage="1" showErrorMessage="1" sqref="L12:L828">
      <formula1>$AZ$7:$AZ$20</formula1>
    </dataValidation>
    <dataValidation type="list" allowBlank="1" showInputMessage="1" showErrorMessage="1" sqref="G12:G555">
      <formula1>$AW$7:$AW$29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>
      <selection activeCell="N11" sqref="N1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0.140625" style="2" bestFit="1" customWidth="1"/>
    <col min="7" max="7" width="8.42578125" style="2" bestFit="1" customWidth="1"/>
    <col min="8" max="8" width="9" style="1" bestFit="1" customWidth="1"/>
    <col min="9" max="9" width="7" style="1" bestFit="1" customWidth="1"/>
    <col min="10" max="10" width="7.28515625" style="1" bestFit="1" customWidth="1"/>
    <col min="11" max="11" width="8" style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174</v>
      </c>
      <c r="C1" s="76" t="s" vm="1">
        <v>241</v>
      </c>
    </row>
    <row r="2" spans="2:61">
      <c r="B2" s="56" t="s">
        <v>173</v>
      </c>
      <c r="C2" s="76" t="s">
        <v>242</v>
      </c>
    </row>
    <row r="3" spans="2:61">
      <c r="B3" s="56" t="s">
        <v>175</v>
      </c>
      <c r="C3" s="76" t="s">
        <v>243</v>
      </c>
    </row>
    <row r="4" spans="2:61">
      <c r="B4" s="56" t="s">
        <v>176</v>
      </c>
      <c r="C4" s="76">
        <v>2144</v>
      </c>
    </row>
    <row r="6" spans="2:61" ht="26.25" customHeight="1">
      <c r="B6" s="187" t="s">
        <v>204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9"/>
      <c r="BI6" s="3"/>
    </row>
    <row r="7" spans="2:61" ht="26.25" customHeight="1">
      <c r="B7" s="187" t="s">
        <v>85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9"/>
      <c r="BE7" s="3"/>
      <c r="BI7" s="3"/>
    </row>
    <row r="8" spans="2:61" s="3" customFormat="1" ht="63">
      <c r="B8" s="22" t="s">
        <v>111</v>
      </c>
      <c r="C8" s="30" t="s">
        <v>42</v>
      </c>
      <c r="D8" s="30" t="s">
        <v>115</v>
      </c>
      <c r="E8" s="30" t="s">
        <v>220</v>
      </c>
      <c r="F8" s="30" t="s">
        <v>113</v>
      </c>
      <c r="G8" s="30" t="s">
        <v>58</v>
      </c>
      <c r="H8" s="30" t="s">
        <v>97</v>
      </c>
      <c r="I8" s="13" t="s">
        <v>227</v>
      </c>
      <c r="J8" s="13" t="s">
        <v>226</v>
      </c>
      <c r="K8" s="13" t="s">
        <v>57</v>
      </c>
      <c r="L8" s="13" t="s">
        <v>54</v>
      </c>
      <c r="M8" s="30" t="s">
        <v>177</v>
      </c>
      <c r="N8" s="14" t="s">
        <v>179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236</v>
      </c>
      <c r="J9" s="16"/>
      <c r="K9" s="16" t="s">
        <v>230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123" t="s">
        <v>28</v>
      </c>
      <c r="C11" s="117"/>
      <c r="D11" s="117"/>
      <c r="E11" s="117"/>
      <c r="F11" s="117"/>
      <c r="G11" s="117"/>
      <c r="H11" s="117"/>
      <c r="I11" s="118"/>
      <c r="J11" s="121"/>
      <c r="K11" s="118">
        <v>0.14302999999999999</v>
      </c>
      <c r="L11" s="117"/>
      <c r="M11" s="119">
        <v>1</v>
      </c>
      <c r="N11" s="119">
        <f>K11/'סכום נכסי הקרן'!$C$42</f>
        <v>7.127388441541429E-7</v>
      </c>
      <c r="BE11" s="96"/>
      <c r="BF11" s="3"/>
      <c r="BG11" s="96"/>
      <c r="BI11" s="96"/>
    </row>
    <row r="12" spans="2:61" s="96" customFormat="1" ht="20.25">
      <c r="B12" s="124" t="s">
        <v>224</v>
      </c>
      <c r="C12" s="117"/>
      <c r="D12" s="117"/>
      <c r="E12" s="117"/>
      <c r="F12" s="117"/>
      <c r="G12" s="117"/>
      <c r="H12" s="117"/>
      <c r="I12" s="118"/>
      <c r="J12" s="121"/>
      <c r="K12" s="118">
        <v>0.14302999999999999</v>
      </c>
      <c r="L12" s="117"/>
      <c r="M12" s="119">
        <v>1</v>
      </c>
      <c r="N12" s="119">
        <f>K12/'סכום נכסי הקרן'!$C$42</f>
        <v>7.127388441541429E-7</v>
      </c>
      <c r="BF12" s="4"/>
    </row>
    <row r="13" spans="2:61" s="96" customFormat="1">
      <c r="B13" s="125" t="s">
        <v>27</v>
      </c>
      <c r="C13" s="117"/>
      <c r="D13" s="117"/>
      <c r="E13" s="117"/>
      <c r="F13" s="117"/>
      <c r="G13" s="117"/>
      <c r="H13" s="117"/>
      <c r="I13" s="118"/>
      <c r="J13" s="121"/>
      <c r="K13" s="118">
        <v>0.14302999999999999</v>
      </c>
      <c r="L13" s="117"/>
      <c r="M13" s="119">
        <v>1</v>
      </c>
      <c r="N13" s="119">
        <f>K13/'סכום נכסי הקרן'!$C$42</f>
        <v>7.127388441541429E-7</v>
      </c>
    </row>
    <row r="14" spans="2:61">
      <c r="B14" s="102" t="s">
        <v>728</v>
      </c>
      <c r="C14" s="82" t="s">
        <v>729</v>
      </c>
      <c r="D14" s="93" t="s">
        <v>116</v>
      </c>
      <c r="E14" s="93" t="s">
        <v>287</v>
      </c>
      <c r="F14" s="82" t="s">
        <v>730</v>
      </c>
      <c r="G14" s="93" t="s">
        <v>322</v>
      </c>
      <c r="H14" s="93" t="s">
        <v>159</v>
      </c>
      <c r="I14" s="90">
        <v>29.96</v>
      </c>
      <c r="J14" s="92">
        <v>477.4</v>
      </c>
      <c r="K14" s="90">
        <v>0.14302999999999999</v>
      </c>
      <c r="L14" s="91">
        <v>4.3701480380354584E-6</v>
      </c>
      <c r="M14" s="91">
        <v>1</v>
      </c>
      <c r="N14" s="91">
        <f>K14/'סכום נכסי הקרן'!$C$42</f>
        <v>7.127388441541429E-7</v>
      </c>
    </row>
    <row r="15" spans="2:61">
      <c r="B15" s="103"/>
      <c r="C15" s="104"/>
      <c r="D15" s="104"/>
      <c r="E15" s="104"/>
      <c r="F15" s="104"/>
      <c r="G15" s="104"/>
      <c r="H15" s="104"/>
      <c r="I15" s="105"/>
      <c r="J15" s="106"/>
      <c r="K15" s="104"/>
      <c r="L15" s="104"/>
      <c r="M15" s="107"/>
      <c r="N15" s="104"/>
    </row>
    <row r="16" spans="2:61" ht="20.25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BE16" s="4"/>
    </row>
    <row r="17" spans="2:14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</row>
    <row r="18" spans="2:14">
      <c r="B18" s="95" t="s">
        <v>240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</row>
    <row r="19" spans="2:14">
      <c r="B19" s="95" t="s">
        <v>108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</row>
    <row r="20" spans="2:14">
      <c r="B20" s="95" t="s">
        <v>225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</row>
    <row r="21" spans="2:14">
      <c r="B21" s="95" t="s">
        <v>235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</row>
    <row r="22" spans="2:14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</row>
    <row r="23" spans="2:14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</row>
    <row r="24" spans="2:14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</row>
    <row r="25" spans="2:14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</row>
    <row r="26" spans="2:14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</row>
    <row r="27" spans="2:14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</row>
    <row r="28" spans="2:14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</row>
    <row r="29" spans="2:14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</row>
    <row r="30" spans="2:14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</row>
    <row r="31" spans="2:14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</row>
    <row r="32" spans="2:14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</row>
    <row r="33" spans="2:14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</row>
    <row r="34" spans="2:14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</row>
    <row r="35" spans="2:14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</row>
    <row r="36" spans="2:14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</row>
    <row r="37" spans="2:14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</row>
    <row r="38" spans="2:14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</row>
    <row r="39" spans="2:14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</row>
    <row r="40" spans="2:14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</row>
    <row r="41" spans="2:14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</row>
    <row r="42" spans="2:14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</row>
    <row r="43" spans="2:14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</row>
    <row r="44" spans="2:14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</row>
    <row r="45" spans="2:14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</row>
    <row r="46" spans="2:14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</row>
    <row r="47" spans="2:14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</row>
    <row r="48" spans="2:14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</row>
    <row r="49" spans="2:14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</row>
    <row r="50" spans="2:14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</row>
    <row r="51" spans="2:14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</row>
    <row r="52" spans="2:14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</row>
    <row r="53" spans="2:14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</row>
    <row r="54" spans="2:14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</row>
    <row r="55" spans="2:14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</row>
    <row r="56" spans="2:14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</row>
    <row r="57" spans="2:14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</row>
    <row r="58" spans="2:14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</row>
    <row r="59" spans="2:14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</row>
    <row r="60" spans="2:14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</row>
    <row r="61" spans="2:14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</row>
    <row r="62" spans="2:14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</row>
    <row r="63" spans="2:14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</row>
    <row r="64" spans="2:14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</row>
    <row r="65" spans="2:14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</row>
    <row r="66" spans="2:14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</row>
    <row r="67" spans="2:14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</row>
    <row r="68" spans="2:14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</row>
    <row r="69" spans="2:14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</row>
    <row r="70" spans="2:14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</row>
    <row r="71" spans="2:14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</row>
    <row r="72" spans="2:14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</row>
    <row r="73" spans="2:14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</row>
    <row r="74" spans="2:14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</row>
    <row r="75" spans="2:14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</row>
    <row r="76" spans="2:14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</row>
    <row r="77" spans="2:14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</row>
    <row r="78" spans="2:14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</row>
    <row r="79" spans="2:14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</row>
    <row r="80" spans="2:14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</row>
    <row r="81" spans="2:14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</row>
    <row r="82" spans="2:14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</row>
    <row r="83" spans="2:14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</row>
    <row r="84" spans="2:14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</row>
    <row r="85" spans="2:14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</row>
    <row r="86" spans="2:14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</row>
    <row r="87" spans="2:14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</row>
    <row r="88" spans="2:14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</row>
    <row r="89" spans="2:14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</row>
    <row r="90" spans="2:14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</row>
    <row r="91" spans="2:14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</row>
    <row r="92" spans="2:14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</row>
    <row r="93" spans="2:14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</row>
    <row r="94" spans="2:14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</row>
    <row r="95" spans="2:14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</row>
    <row r="96" spans="2:14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</row>
    <row r="97" spans="2:14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</row>
    <row r="98" spans="2:14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</row>
    <row r="99" spans="2:14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</row>
    <row r="100" spans="2:14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</row>
    <row r="101" spans="2:14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</row>
    <row r="102" spans="2:14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</row>
    <row r="103" spans="2:14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</row>
    <row r="104" spans="2:14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</row>
    <row r="105" spans="2:14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</row>
    <row r="106" spans="2:14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</row>
    <row r="107" spans="2:14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</row>
    <row r="108" spans="2:14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</row>
    <row r="109" spans="2:14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</row>
    <row r="110" spans="2:14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</row>
    <row r="111" spans="2:14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</row>
    <row r="112" spans="2:14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</row>
    <row r="113" spans="2:14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</row>
    <row r="114" spans="2:14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</row>
    <row r="115" spans="2:14">
      <c r="E115" s="1"/>
      <c r="F115" s="1"/>
      <c r="G115" s="1"/>
    </row>
    <row r="116" spans="2:14">
      <c r="E116" s="1"/>
      <c r="F116" s="1"/>
      <c r="G116" s="1"/>
    </row>
    <row r="117" spans="2:14">
      <c r="E117" s="1"/>
      <c r="F117" s="1"/>
      <c r="G117" s="1"/>
    </row>
    <row r="118" spans="2:14">
      <c r="E118" s="1"/>
      <c r="F118" s="1"/>
      <c r="G118" s="1"/>
    </row>
    <row r="119" spans="2:14">
      <c r="E119" s="1"/>
      <c r="F119" s="1"/>
      <c r="G119" s="1"/>
    </row>
    <row r="120" spans="2:14">
      <c r="E120" s="1"/>
      <c r="F120" s="1"/>
      <c r="G120" s="1"/>
    </row>
    <row r="121" spans="2:14">
      <c r="E121" s="1"/>
      <c r="F121" s="1"/>
      <c r="G121" s="1"/>
    </row>
    <row r="122" spans="2:14">
      <c r="E122" s="1"/>
      <c r="F122" s="1"/>
      <c r="G122" s="1"/>
    </row>
    <row r="123" spans="2:14">
      <c r="E123" s="1"/>
      <c r="F123" s="1"/>
      <c r="G123" s="1"/>
    </row>
    <row r="124" spans="2:14">
      <c r="E124" s="1"/>
      <c r="F124" s="1"/>
      <c r="G124" s="1"/>
    </row>
    <row r="125" spans="2:14">
      <c r="E125" s="1"/>
      <c r="F125" s="1"/>
      <c r="G125" s="1"/>
    </row>
    <row r="126" spans="2:14">
      <c r="E126" s="1"/>
      <c r="F126" s="1"/>
      <c r="G126" s="1"/>
    </row>
    <row r="127" spans="2:14">
      <c r="E127" s="1"/>
      <c r="F127" s="1"/>
      <c r="G127" s="1"/>
    </row>
    <row r="128" spans="2:14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 B34 B20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4.425781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9.5703125" style="1" bestFit="1" customWidth="1"/>
    <col min="10" max="10" width="8" style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174</v>
      </c>
      <c r="C1" s="76" t="s" vm="1">
        <v>241</v>
      </c>
    </row>
    <row r="2" spans="2:63">
      <c r="B2" s="56" t="s">
        <v>173</v>
      </c>
      <c r="C2" s="76" t="s">
        <v>242</v>
      </c>
    </row>
    <row r="3" spans="2:63">
      <c r="B3" s="56" t="s">
        <v>175</v>
      </c>
      <c r="C3" s="76" t="s">
        <v>243</v>
      </c>
    </row>
    <row r="4" spans="2:63">
      <c r="B4" s="56" t="s">
        <v>176</v>
      </c>
      <c r="C4" s="76">
        <v>2144</v>
      </c>
    </row>
    <row r="6" spans="2:63" ht="26.25" customHeight="1">
      <c r="B6" s="187" t="s">
        <v>204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9"/>
      <c r="BK6" s="3"/>
    </row>
    <row r="7" spans="2:63" ht="26.25" customHeight="1">
      <c r="B7" s="187" t="s">
        <v>86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9"/>
      <c r="BH7" s="3"/>
      <c r="BK7" s="3"/>
    </row>
    <row r="8" spans="2:63" s="3" customFormat="1" ht="63">
      <c r="B8" s="22" t="s">
        <v>111</v>
      </c>
      <c r="C8" s="30" t="s">
        <v>42</v>
      </c>
      <c r="D8" s="30" t="s">
        <v>115</v>
      </c>
      <c r="E8" s="30" t="s">
        <v>113</v>
      </c>
      <c r="F8" s="30" t="s">
        <v>58</v>
      </c>
      <c r="G8" s="30" t="s">
        <v>97</v>
      </c>
      <c r="H8" s="30" t="s">
        <v>227</v>
      </c>
      <c r="I8" s="30" t="s">
        <v>226</v>
      </c>
      <c r="J8" s="30" t="s">
        <v>234</v>
      </c>
      <c r="K8" s="30" t="s">
        <v>57</v>
      </c>
      <c r="L8" s="30" t="s">
        <v>54</v>
      </c>
      <c r="M8" s="30" t="s">
        <v>177</v>
      </c>
      <c r="N8" s="30" t="s">
        <v>179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236</v>
      </c>
      <c r="I9" s="32"/>
      <c r="J9" s="16" t="s">
        <v>230</v>
      </c>
      <c r="K9" s="32" t="s">
        <v>230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122" t="s">
        <v>29</v>
      </c>
      <c r="C11" s="80"/>
      <c r="D11" s="80"/>
      <c r="E11" s="80"/>
      <c r="F11" s="80"/>
      <c r="G11" s="80"/>
      <c r="H11" s="87"/>
      <c r="I11" s="89"/>
      <c r="J11" s="80"/>
      <c r="K11" s="87">
        <v>18973.215230000002</v>
      </c>
      <c r="L11" s="80"/>
      <c r="M11" s="88">
        <v>1</v>
      </c>
      <c r="N11" s="88">
        <f>K11/'סכום נכסי הקרן'!$C$42</f>
        <v>9.4546231510298423E-2</v>
      </c>
      <c r="O11" s="5"/>
      <c r="BH11" s="96"/>
      <c r="BI11" s="3"/>
      <c r="BK11" s="96"/>
    </row>
    <row r="12" spans="2:63" s="96" customFormat="1" ht="20.25">
      <c r="B12" s="122" t="s">
        <v>224</v>
      </c>
      <c r="C12" s="80"/>
      <c r="D12" s="80"/>
      <c r="E12" s="80"/>
      <c r="F12" s="80"/>
      <c r="G12" s="80"/>
      <c r="H12" s="87"/>
      <c r="I12" s="89"/>
      <c r="J12" s="80"/>
      <c r="K12" s="87">
        <v>5365.7316000000001</v>
      </c>
      <c r="L12" s="80"/>
      <c r="M12" s="88">
        <v>0.2828056043719902</v>
      </c>
      <c r="N12" s="88">
        <f>K12/'סכום נכסי הקרן'!$C$42</f>
        <v>2.6738204143364051E-2</v>
      </c>
      <c r="BI12" s="4"/>
    </row>
    <row r="13" spans="2:63">
      <c r="B13" s="122" t="s">
        <v>60</v>
      </c>
      <c r="C13" s="80"/>
      <c r="D13" s="80"/>
      <c r="E13" s="80"/>
      <c r="F13" s="80"/>
      <c r="G13" s="80"/>
      <c r="H13" s="87"/>
      <c r="I13" s="89"/>
      <c r="J13" s="80"/>
      <c r="K13" s="87">
        <v>5365.7316000000001</v>
      </c>
      <c r="L13" s="80"/>
      <c r="M13" s="88">
        <v>0.2828056043719902</v>
      </c>
      <c r="N13" s="88">
        <f>K13/'סכום נכסי הקרן'!$C$42</f>
        <v>2.6738204143364051E-2</v>
      </c>
    </row>
    <row r="14" spans="2:63">
      <c r="B14" s="97" t="s">
        <v>731</v>
      </c>
      <c r="C14" s="82" t="s">
        <v>732</v>
      </c>
      <c r="D14" s="93" t="s">
        <v>116</v>
      </c>
      <c r="E14" s="82" t="s">
        <v>733</v>
      </c>
      <c r="F14" s="93" t="s">
        <v>734</v>
      </c>
      <c r="G14" s="93" t="s">
        <v>159</v>
      </c>
      <c r="H14" s="90">
        <v>260000</v>
      </c>
      <c r="I14" s="92">
        <v>320.24</v>
      </c>
      <c r="J14" s="82"/>
      <c r="K14" s="90">
        <v>832.62400000000002</v>
      </c>
      <c r="L14" s="91">
        <v>9.9634834117638942E-4</v>
      </c>
      <c r="M14" s="91">
        <v>4.3884180404145448E-2</v>
      </c>
      <c r="N14" s="91">
        <f>K14/'סכום נכסי הקרן'!$C$42</f>
        <v>4.149083880130037E-3</v>
      </c>
    </row>
    <row r="15" spans="2:63">
      <c r="B15" s="97" t="s">
        <v>735</v>
      </c>
      <c r="C15" s="82" t="s">
        <v>736</v>
      </c>
      <c r="D15" s="93" t="s">
        <v>116</v>
      </c>
      <c r="E15" s="82" t="s">
        <v>737</v>
      </c>
      <c r="F15" s="93" t="s">
        <v>734</v>
      </c>
      <c r="G15" s="93" t="s">
        <v>159</v>
      </c>
      <c r="H15" s="90">
        <v>288</v>
      </c>
      <c r="I15" s="92">
        <v>3315.16</v>
      </c>
      <c r="J15" s="82"/>
      <c r="K15" s="90">
        <v>9.5476600000000005</v>
      </c>
      <c r="L15" s="91">
        <v>1.2932195779074988E-5</v>
      </c>
      <c r="M15" s="91">
        <v>5.0321781966102745E-4</v>
      </c>
      <c r="N15" s="91">
        <f>K15/'סכום נכסי הקרן'!$C$42</f>
        <v>4.7577348477779106E-5</v>
      </c>
    </row>
    <row r="16" spans="2:63" ht="20.25">
      <c r="B16" s="97" t="s">
        <v>738</v>
      </c>
      <c r="C16" s="82" t="s">
        <v>739</v>
      </c>
      <c r="D16" s="93" t="s">
        <v>116</v>
      </c>
      <c r="E16" s="82" t="s">
        <v>737</v>
      </c>
      <c r="F16" s="93" t="s">
        <v>734</v>
      </c>
      <c r="G16" s="93" t="s">
        <v>159</v>
      </c>
      <c r="H16" s="90">
        <v>300000</v>
      </c>
      <c r="I16" s="92">
        <v>321.68</v>
      </c>
      <c r="J16" s="82"/>
      <c r="K16" s="90">
        <v>965.04</v>
      </c>
      <c r="L16" s="91">
        <v>6.7415730337078649E-4</v>
      </c>
      <c r="M16" s="91">
        <v>5.086328217444671E-2</v>
      </c>
      <c r="N16" s="91">
        <f>K16/'סכום נכסי הקרן'!$C$42</f>
        <v>4.8089316518388735E-3</v>
      </c>
      <c r="BH16" s="4"/>
    </row>
    <row r="17" spans="2:14">
      <c r="B17" s="97" t="s">
        <v>740</v>
      </c>
      <c r="C17" s="82" t="s">
        <v>741</v>
      </c>
      <c r="D17" s="93" t="s">
        <v>116</v>
      </c>
      <c r="E17" s="82" t="s">
        <v>742</v>
      </c>
      <c r="F17" s="93" t="s">
        <v>734</v>
      </c>
      <c r="G17" s="93" t="s">
        <v>159</v>
      </c>
      <c r="H17" s="90">
        <v>61000</v>
      </c>
      <c r="I17" s="92">
        <v>3282.8</v>
      </c>
      <c r="J17" s="82"/>
      <c r="K17" s="90">
        <v>2002.508</v>
      </c>
      <c r="L17" s="91">
        <v>4.0666666666666667E-4</v>
      </c>
      <c r="M17" s="91">
        <v>0.10554394580596342</v>
      </c>
      <c r="N17" s="91">
        <f>K17/'סכום נכסי הקרן'!$C$42</f>
        <v>9.9787823346810089E-3</v>
      </c>
    </row>
    <row r="18" spans="2:14">
      <c r="B18" s="97" t="s">
        <v>743</v>
      </c>
      <c r="C18" s="82" t="s">
        <v>744</v>
      </c>
      <c r="D18" s="93" t="s">
        <v>116</v>
      </c>
      <c r="E18" s="82" t="s">
        <v>745</v>
      </c>
      <c r="F18" s="93" t="s">
        <v>734</v>
      </c>
      <c r="G18" s="93" t="s">
        <v>159</v>
      </c>
      <c r="H18" s="90">
        <v>14150</v>
      </c>
      <c r="I18" s="92">
        <v>3211.48</v>
      </c>
      <c r="J18" s="82"/>
      <c r="K18" s="90">
        <v>454.42442</v>
      </c>
      <c r="L18" s="91">
        <v>9.4490818030050082E-5</v>
      </c>
      <c r="M18" s="91">
        <v>2.3950838826804367E-2</v>
      </c>
      <c r="N18" s="91">
        <f>K18/'סכום נכסי הקרן'!$C$42</f>
        <v>2.2644615525848899E-3</v>
      </c>
    </row>
    <row r="19" spans="2:14">
      <c r="B19" s="97" t="s">
        <v>746</v>
      </c>
      <c r="C19" s="82" t="s">
        <v>747</v>
      </c>
      <c r="D19" s="93" t="s">
        <v>116</v>
      </c>
      <c r="E19" s="82" t="s">
        <v>745</v>
      </c>
      <c r="F19" s="93" t="s">
        <v>734</v>
      </c>
      <c r="G19" s="93" t="s">
        <v>159</v>
      </c>
      <c r="H19" s="90">
        <v>400</v>
      </c>
      <c r="I19" s="92">
        <v>3303.73</v>
      </c>
      <c r="J19" s="82"/>
      <c r="K19" s="90">
        <v>13.214919999999999</v>
      </c>
      <c r="L19" s="91">
        <v>2.2426937802364182E-5</v>
      </c>
      <c r="M19" s="91">
        <v>6.9650398415893578E-4</v>
      </c>
      <c r="N19" s="91">
        <f>K19/'סכום נכסי הקרן'!$C$42</f>
        <v>6.5851826934135957E-5</v>
      </c>
    </row>
    <row r="20" spans="2:14">
      <c r="B20" s="97" t="s">
        <v>748</v>
      </c>
      <c r="C20" s="82" t="s">
        <v>749</v>
      </c>
      <c r="D20" s="93" t="s">
        <v>116</v>
      </c>
      <c r="E20" s="82" t="s">
        <v>737</v>
      </c>
      <c r="F20" s="93" t="s">
        <v>734</v>
      </c>
      <c r="G20" s="93" t="s">
        <v>159</v>
      </c>
      <c r="H20" s="90">
        <v>280000</v>
      </c>
      <c r="I20" s="92">
        <v>362.79</v>
      </c>
      <c r="J20" s="82"/>
      <c r="K20" s="90">
        <v>1015.812</v>
      </c>
      <c r="L20" s="91">
        <v>5.4178197955932056E-4</v>
      </c>
      <c r="M20" s="91">
        <v>5.3539265100088149E-2</v>
      </c>
      <c r="N20" s="91">
        <f>K20/'סכום נכסי הקרן'!$C$42</f>
        <v>5.0619357530441748E-3</v>
      </c>
    </row>
    <row r="21" spans="2:14">
      <c r="B21" s="97" t="s">
        <v>750</v>
      </c>
      <c r="C21" s="82" t="s">
        <v>751</v>
      </c>
      <c r="D21" s="93" t="s">
        <v>116</v>
      </c>
      <c r="E21" s="82" t="s">
        <v>745</v>
      </c>
      <c r="F21" s="93" t="s">
        <v>734</v>
      </c>
      <c r="G21" s="93" t="s">
        <v>159</v>
      </c>
      <c r="H21" s="90">
        <v>2000</v>
      </c>
      <c r="I21" s="92">
        <v>3628.03</v>
      </c>
      <c r="J21" s="82"/>
      <c r="K21" s="90">
        <v>72.560600000000008</v>
      </c>
      <c r="L21" s="91">
        <v>4.1351039352171462E-5</v>
      </c>
      <c r="M21" s="91">
        <v>3.8243702567221658E-3</v>
      </c>
      <c r="N21" s="91">
        <f>K21/'סכום נכסי הקרן'!$C$42</f>
        <v>3.6157979567315329E-4</v>
      </c>
    </row>
    <row r="22" spans="2:14">
      <c r="B22" s="97"/>
      <c r="C22" s="82"/>
      <c r="D22" s="82"/>
      <c r="E22" s="82"/>
      <c r="F22" s="82"/>
      <c r="G22" s="82"/>
      <c r="H22" s="90"/>
      <c r="I22" s="92"/>
      <c r="J22" s="82"/>
      <c r="K22" s="82"/>
      <c r="L22" s="82"/>
      <c r="M22" s="91"/>
      <c r="N22" s="82"/>
    </row>
    <row r="23" spans="2:14" s="96" customFormat="1">
      <c r="B23" s="116" t="s">
        <v>223</v>
      </c>
      <c r="C23" s="117"/>
      <c r="D23" s="117"/>
      <c r="E23" s="117"/>
      <c r="F23" s="117"/>
      <c r="G23" s="117"/>
      <c r="H23" s="118"/>
      <c r="I23" s="121"/>
      <c r="J23" s="117"/>
      <c r="K23" s="118">
        <v>13607.483630000001</v>
      </c>
      <c r="L23" s="117"/>
      <c r="M23" s="119">
        <v>0.71719439562800968</v>
      </c>
      <c r="N23" s="119">
        <f>K23/'סכום נכסי הקרן'!$C$42</f>
        <v>6.7808027366934365E-2</v>
      </c>
    </row>
    <row r="24" spans="2:14">
      <c r="B24" s="122" t="s">
        <v>61</v>
      </c>
      <c r="C24" s="80"/>
      <c r="D24" s="80"/>
      <c r="E24" s="80"/>
      <c r="F24" s="80"/>
      <c r="G24" s="80"/>
      <c r="H24" s="87"/>
      <c r="I24" s="89"/>
      <c r="J24" s="80"/>
      <c r="K24" s="87">
        <v>13607.483630000001</v>
      </c>
      <c r="L24" s="80"/>
      <c r="M24" s="88">
        <v>0.71719439562800968</v>
      </c>
      <c r="N24" s="88">
        <f>K24/'סכום נכסי הקרן'!$C$42</f>
        <v>6.7808027366934365E-2</v>
      </c>
    </row>
    <row r="25" spans="2:14">
      <c r="B25" s="97" t="s">
        <v>752</v>
      </c>
      <c r="C25" s="82" t="s">
        <v>753</v>
      </c>
      <c r="D25" s="93" t="s">
        <v>119</v>
      </c>
      <c r="E25" s="82"/>
      <c r="F25" s="93" t="s">
        <v>734</v>
      </c>
      <c r="G25" s="93" t="s">
        <v>158</v>
      </c>
      <c r="H25" s="90">
        <v>371</v>
      </c>
      <c r="I25" s="92">
        <v>11630</v>
      </c>
      <c r="J25" s="82"/>
      <c r="K25" s="90">
        <v>152.26683</v>
      </c>
      <c r="L25" s="91">
        <v>7.0673696343662986E-6</v>
      </c>
      <c r="M25" s="91">
        <v>8.0253572288179857E-3</v>
      </c>
      <c r="N25" s="91">
        <f>K25/'סכום נכסי הקרן'!$C$42</f>
        <v>7.587672825086722E-4</v>
      </c>
    </row>
    <row r="26" spans="2:14">
      <c r="B26" s="97" t="s">
        <v>754</v>
      </c>
      <c r="C26" s="82" t="s">
        <v>755</v>
      </c>
      <c r="D26" s="93" t="s">
        <v>756</v>
      </c>
      <c r="E26" s="82"/>
      <c r="F26" s="93" t="s">
        <v>734</v>
      </c>
      <c r="G26" s="93" t="s">
        <v>158</v>
      </c>
      <c r="H26" s="90">
        <v>22701</v>
      </c>
      <c r="I26" s="92">
        <v>8013</v>
      </c>
      <c r="J26" s="82"/>
      <c r="K26" s="90">
        <v>6419.3608600000007</v>
      </c>
      <c r="L26" s="91">
        <v>8.5880462114288673E-5</v>
      </c>
      <c r="M26" s="91">
        <v>0.33833806142934902</v>
      </c>
      <c r="N26" s="91">
        <f>K26/'סכום נכסי הקרן'!$C$42</f>
        <v>3.1988588684644798E-2</v>
      </c>
    </row>
    <row r="27" spans="2:14">
      <c r="B27" s="97" t="s">
        <v>757</v>
      </c>
      <c r="C27" s="82" t="s">
        <v>758</v>
      </c>
      <c r="D27" s="93" t="s">
        <v>119</v>
      </c>
      <c r="E27" s="82"/>
      <c r="F27" s="93" t="s">
        <v>734</v>
      </c>
      <c r="G27" s="93" t="s">
        <v>158</v>
      </c>
      <c r="H27" s="90">
        <v>3016</v>
      </c>
      <c r="I27" s="92">
        <v>10328</v>
      </c>
      <c r="J27" s="82"/>
      <c r="K27" s="90">
        <v>1099.2569599999999</v>
      </c>
      <c r="L27" s="91">
        <v>1.1787286379860936E-3</v>
      </c>
      <c r="M27" s="91">
        <v>5.7937305125906162E-2</v>
      </c>
      <c r="N27" s="91">
        <f>K27/'סכום נכסי הקרן'!$C$42</f>
        <v>5.4777538635167235E-3</v>
      </c>
    </row>
    <row r="28" spans="2:14">
      <c r="B28" s="97" t="s">
        <v>759</v>
      </c>
      <c r="C28" s="82" t="s">
        <v>760</v>
      </c>
      <c r="D28" s="93" t="s">
        <v>119</v>
      </c>
      <c r="E28" s="82"/>
      <c r="F28" s="93" t="s">
        <v>734</v>
      </c>
      <c r="G28" s="93" t="s">
        <v>158</v>
      </c>
      <c r="H28" s="90">
        <v>2067</v>
      </c>
      <c r="I28" s="92">
        <v>7505</v>
      </c>
      <c r="J28" s="82"/>
      <c r="K28" s="90">
        <v>547.44794999999999</v>
      </c>
      <c r="L28" s="91">
        <v>4.5810362033506679E-5</v>
      </c>
      <c r="M28" s="91">
        <v>2.8853725811025861E-2</v>
      </c>
      <c r="N28" s="91">
        <f>K28/'סכום נכסי הקרן'!$C$42</f>
        <v>2.7280110404639241E-3</v>
      </c>
    </row>
    <row r="29" spans="2:14">
      <c r="B29" s="97" t="s">
        <v>761</v>
      </c>
      <c r="C29" s="82" t="s">
        <v>762</v>
      </c>
      <c r="D29" s="93" t="s">
        <v>26</v>
      </c>
      <c r="E29" s="82"/>
      <c r="F29" s="93" t="s">
        <v>734</v>
      </c>
      <c r="G29" s="93" t="s">
        <v>160</v>
      </c>
      <c r="H29" s="90">
        <v>2021</v>
      </c>
      <c r="I29" s="92">
        <v>19270</v>
      </c>
      <c r="J29" s="82"/>
      <c r="K29" s="90">
        <v>1618.8909799999999</v>
      </c>
      <c r="L29" s="91">
        <v>1.993861550437002E-3</v>
      </c>
      <c r="M29" s="91">
        <v>8.5325073287538925E-2</v>
      </c>
      <c r="N29" s="91">
        <f>K29/'סכום נכסי הקרן'!$C$42</f>
        <v>8.0671641326768347E-3</v>
      </c>
    </row>
    <row r="30" spans="2:14">
      <c r="B30" s="97" t="s">
        <v>763</v>
      </c>
      <c r="C30" s="82" t="s">
        <v>764</v>
      </c>
      <c r="D30" s="93" t="s">
        <v>119</v>
      </c>
      <c r="E30" s="82"/>
      <c r="F30" s="93" t="s">
        <v>734</v>
      </c>
      <c r="G30" s="93" t="s">
        <v>158</v>
      </c>
      <c r="H30" s="90">
        <v>3637</v>
      </c>
      <c r="I30" s="92">
        <v>10678</v>
      </c>
      <c r="J30" s="82"/>
      <c r="K30" s="90">
        <v>1370.5184099999999</v>
      </c>
      <c r="L30" s="91">
        <v>8.8873907962161363E-5</v>
      </c>
      <c r="M30" s="91">
        <v>7.2234378484937467E-2</v>
      </c>
      <c r="N30" s="91">
        <f>K30/'סכום נכסי הקרן'!$C$42</f>
        <v>6.8294882712394162E-3</v>
      </c>
    </row>
    <row r="31" spans="2:14">
      <c r="B31" s="97" t="s">
        <v>765</v>
      </c>
      <c r="C31" s="82" t="s">
        <v>766</v>
      </c>
      <c r="D31" s="93" t="s">
        <v>756</v>
      </c>
      <c r="E31" s="82"/>
      <c r="F31" s="93" t="s">
        <v>734</v>
      </c>
      <c r="G31" s="93" t="s">
        <v>158</v>
      </c>
      <c r="H31" s="90">
        <v>4905</v>
      </c>
      <c r="I31" s="92">
        <v>3732</v>
      </c>
      <c r="J31" s="82"/>
      <c r="K31" s="90">
        <v>645.99968999999999</v>
      </c>
      <c r="L31" s="91">
        <v>1.4134476743054162E-5</v>
      </c>
      <c r="M31" s="91">
        <v>3.4047981966628435E-2</v>
      </c>
      <c r="N31" s="91">
        <f>K31/'סכום נכסי הקרן'!$C$42</f>
        <v>3.2191083854753175E-3</v>
      </c>
    </row>
    <row r="32" spans="2:14">
      <c r="B32" s="97" t="s">
        <v>767</v>
      </c>
      <c r="C32" s="82" t="s">
        <v>768</v>
      </c>
      <c r="D32" s="93" t="s">
        <v>26</v>
      </c>
      <c r="E32" s="82"/>
      <c r="F32" s="93" t="s">
        <v>734</v>
      </c>
      <c r="G32" s="93" t="s">
        <v>160</v>
      </c>
      <c r="H32" s="90">
        <v>1923</v>
      </c>
      <c r="I32" s="92">
        <v>21939</v>
      </c>
      <c r="J32" s="82"/>
      <c r="K32" s="90">
        <v>1753.7419499999999</v>
      </c>
      <c r="L32" s="91">
        <v>1.0179984023301206E-3</v>
      </c>
      <c r="M32" s="91">
        <v>9.2432512293805863E-2</v>
      </c>
      <c r="N32" s="91">
        <f>K32/'סכום נכסי הקרן'!$C$42</f>
        <v>8.7391457064086749E-3</v>
      </c>
    </row>
    <row r="33" spans="2:14">
      <c r="B33" s="81"/>
      <c r="C33" s="82"/>
      <c r="D33" s="82"/>
      <c r="E33" s="82"/>
      <c r="F33" s="82"/>
      <c r="G33" s="82"/>
      <c r="H33" s="90"/>
      <c r="I33" s="92"/>
      <c r="J33" s="82"/>
      <c r="K33" s="82"/>
      <c r="L33" s="82"/>
      <c r="M33" s="91"/>
      <c r="N33" s="82"/>
    </row>
    <row r="34" spans="2:14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</row>
    <row r="35" spans="2:14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</row>
    <row r="36" spans="2:14">
      <c r="B36" s="95" t="s">
        <v>240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</row>
    <row r="37" spans="2:14">
      <c r="B37" s="95" t="s">
        <v>108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</row>
    <row r="38" spans="2:14">
      <c r="B38" s="95" t="s">
        <v>225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</row>
    <row r="39" spans="2:14">
      <c r="B39" s="95" t="s">
        <v>235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</row>
    <row r="40" spans="2:14">
      <c r="B40" s="95" t="s">
        <v>233</v>
      </c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</row>
    <row r="41" spans="2:14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</row>
    <row r="42" spans="2:14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</row>
    <row r="43" spans="2:14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</row>
    <row r="44" spans="2:14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</row>
    <row r="45" spans="2:14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</row>
    <row r="46" spans="2:14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</row>
    <row r="47" spans="2:14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</row>
    <row r="48" spans="2:14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</row>
    <row r="49" spans="2:14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</row>
    <row r="50" spans="2:14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</row>
    <row r="51" spans="2:14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</row>
    <row r="52" spans="2:14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</row>
    <row r="53" spans="2:14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</row>
    <row r="54" spans="2:14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</row>
    <row r="55" spans="2:14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</row>
    <row r="56" spans="2:14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</row>
    <row r="57" spans="2:14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</row>
    <row r="58" spans="2:14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</row>
    <row r="59" spans="2:14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</row>
    <row r="60" spans="2:14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</row>
    <row r="61" spans="2:14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</row>
    <row r="62" spans="2:14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</row>
    <row r="63" spans="2:14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</row>
    <row r="64" spans="2:14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</row>
    <row r="65" spans="2:14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</row>
    <row r="66" spans="2:14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</row>
    <row r="67" spans="2:14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</row>
    <row r="68" spans="2:14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</row>
    <row r="69" spans="2:14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</row>
    <row r="70" spans="2:14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</row>
    <row r="71" spans="2:14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</row>
    <row r="72" spans="2:14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</row>
    <row r="73" spans="2:14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</row>
    <row r="74" spans="2:14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</row>
    <row r="75" spans="2:14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</row>
    <row r="76" spans="2:14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</row>
    <row r="77" spans="2:14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</row>
    <row r="78" spans="2:14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</row>
    <row r="79" spans="2:14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</row>
    <row r="80" spans="2:14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</row>
    <row r="81" spans="2:14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</row>
    <row r="82" spans="2:14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</row>
    <row r="83" spans="2:14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</row>
    <row r="84" spans="2:14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</row>
    <row r="85" spans="2:14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</row>
    <row r="86" spans="2:14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</row>
    <row r="87" spans="2:14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</row>
    <row r="88" spans="2:14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</row>
    <row r="89" spans="2:14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</row>
    <row r="90" spans="2:14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</row>
    <row r="91" spans="2:14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</row>
    <row r="92" spans="2:14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</row>
    <row r="93" spans="2:14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</row>
    <row r="94" spans="2:14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</row>
    <row r="95" spans="2:14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</row>
    <row r="96" spans="2:14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</row>
    <row r="97" spans="2:14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</row>
    <row r="98" spans="2:14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</row>
    <row r="99" spans="2:14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</row>
    <row r="100" spans="2:14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</row>
    <row r="101" spans="2:14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</row>
    <row r="102" spans="2:14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</row>
    <row r="103" spans="2:14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</row>
    <row r="104" spans="2:14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</row>
    <row r="105" spans="2:14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</row>
    <row r="106" spans="2:14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</row>
    <row r="107" spans="2:14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</row>
    <row r="108" spans="2:14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</row>
    <row r="109" spans="2:14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</row>
    <row r="110" spans="2:14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</row>
    <row r="111" spans="2:14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</row>
    <row r="112" spans="2:14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</row>
    <row r="113" spans="2:14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</row>
    <row r="114" spans="2:14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</row>
    <row r="115" spans="2:14"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</row>
    <row r="116" spans="2:14"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</row>
    <row r="117" spans="2:14"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</row>
    <row r="118" spans="2:14"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</row>
    <row r="119" spans="2:14"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</row>
    <row r="120" spans="2:14"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</row>
    <row r="121" spans="2:14"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</row>
    <row r="122" spans="2:14"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</row>
    <row r="123" spans="2:14"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</row>
    <row r="124" spans="2:14"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</row>
    <row r="125" spans="2:14"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</row>
    <row r="126" spans="2:14"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</row>
    <row r="127" spans="2:14"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</row>
    <row r="128" spans="2:14"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</row>
    <row r="129" spans="2:14"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</row>
    <row r="130" spans="2:14"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</row>
    <row r="131" spans="2:14"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</row>
    <row r="132" spans="2:14"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</row>
    <row r="133" spans="2:14">
      <c r="D133" s="1"/>
      <c r="E133" s="1"/>
      <c r="F133" s="1"/>
      <c r="G133" s="1"/>
    </row>
    <row r="134" spans="2:14">
      <c r="D134" s="1"/>
      <c r="E134" s="1"/>
      <c r="F134" s="1"/>
      <c r="G134" s="1"/>
    </row>
    <row r="135" spans="2:14">
      <c r="D135" s="1"/>
      <c r="E135" s="1"/>
      <c r="F135" s="1"/>
      <c r="G135" s="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D1:I1048576 A1:B1048576 K1:XFD43 K49:XFD1048576 K44:AF48 AH44:XFD4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174</v>
      </c>
      <c r="C1" s="76" t="s" vm="1">
        <v>241</v>
      </c>
    </row>
    <row r="2" spans="2:65">
      <c r="B2" s="56" t="s">
        <v>173</v>
      </c>
      <c r="C2" s="76" t="s">
        <v>242</v>
      </c>
    </row>
    <row r="3" spans="2:65">
      <c r="B3" s="56" t="s">
        <v>175</v>
      </c>
      <c r="C3" s="76" t="s">
        <v>243</v>
      </c>
    </row>
    <row r="4" spans="2:65">
      <c r="B4" s="56" t="s">
        <v>176</v>
      </c>
      <c r="C4" s="76">
        <v>2144</v>
      </c>
    </row>
    <row r="6" spans="2:65" ht="26.25" customHeight="1">
      <c r="B6" s="187" t="s">
        <v>204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65" ht="26.25" customHeight="1">
      <c r="B7" s="187" t="s">
        <v>87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9"/>
      <c r="BM7" s="3"/>
    </row>
    <row r="8" spans="2:65" s="3" customFormat="1" ht="78.75">
      <c r="B8" s="22" t="s">
        <v>111</v>
      </c>
      <c r="C8" s="30" t="s">
        <v>42</v>
      </c>
      <c r="D8" s="30" t="s">
        <v>115</v>
      </c>
      <c r="E8" s="30" t="s">
        <v>113</v>
      </c>
      <c r="F8" s="30" t="s">
        <v>58</v>
      </c>
      <c r="G8" s="30" t="s">
        <v>15</v>
      </c>
      <c r="H8" s="30" t="s">
        <v>59</v>
      </c>
      <c r="I8" s="30" t="s">
        <v>97</v>
      </c>
      <c r="J8" s="30" t="s">
        <v>227</v>
      </c>
      <c r="K8" s="30" t="s">
        <v>226</v>
      </c>
      <c r="L8" s="30" t="s">
        <v>57</v>
      </c>
      <c r="M8" s="30" t="s">
        <v>54</v>
      </c>
      <c r="N8" s="30" t="s">
        <v>177</v>
      </c>
      <c r="O8" s="20" t="s">
        <v>179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236</v>
      </c>
      <c r="K9" s="32"/>
      <c r="L9" s="32" t="s">
        <v>230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16" t="s">
        <v>30</v>
      </c>
      <c r="C11" s="117"/>
      <c r="D11" s="117"/>
      <c r="E11" s="117"/>
      <c r="F11" s="117"/>
      <c r="G11" s="117"/>
      <c r="H11" s="117"/>
      <c r="I11" s="117"/>
      <c r="J11" s="118"/>
      <c r="K11" s="121"/>
      <c r="L11" s="118">
        <v>5667.8274199999996</v>
      </c>
      <c r="M11" s="117"/>
      <c r="N11" s="119">
        <v>1</v>
      </c>
      <c r="O11" s="119">
        <f>L11/'סכום נכסי הקרן'!$C$42</f>
        <v>2.8243590604739972E-2</v>
      </c>
      <c r="P11" s="5"/>
      <c r="BG11" s="1"/>
      <c r="BH11" s="3"/>
      <c r="BI11" s="1"/>
      <c r="BM11" s="1"/>
    </row>
    <row r="12" spans="2:65" s="4" customFormat="1" ht="18" customHeight="1">
      <c r="B12" s="116" t="s">
        <v>223</v>
      </c>
      <c r="C12" s="117"/>
      <c r="D12" s="117"/>
      <c r="E12" s="117"/>
      <c r="F12" s="117"/>
      <c r="G12" s="117"/>
      <c r="H12" s="117"/>
      <c r="I12" s="117"/>
      <c r="J12" s="118"/>
      <c r="K12" s="121"/>
      <c r="L12" s="118">
        <v>5667.8274199999996</v>
      </c>
      <c r="M12" s="117"/>
      <c r="N12" s="119">
        <v>1</v>
      </c>
      <c r="O12" s="119">
        <f>L12/'סכום נכסי הקרן'!$C$42</f>
        <v>2.8243590604739972E-2</v>
      </c>
      <c r="P12" s="5"/>
      <c r="BG12" s="1"/>
      <c r="BH12" s="3"/>
      <c r="BI12" s="1"/>
      <c r="BM12" s="1"/>
    </row>
    <row r="13" spans="2:65">
      <c r="B13" s="116" t="s">
        <v>769</v>
      </c>
      <c r="C13" s="117"/>
      <c r="D13" s="117"/>
      <c r="E13" s="117"/>
      <c r="F13" s="117"/>
      <c r="G13" s="117"/>
      <c r="H13" s="117"/>
      <c r="I13" s="117"/>
      <c r="J13" s="118"/>
      <c r="K13" s="121"/>
      <c r="L13" s="118">
        <v>5667.8274199999996</v>
      </c>
      <c r="M13" s="117"/>
      <c r="N13" s="119">
        <v>1</v>
      </c>
      <c r="O13" s="119">
        <f>L13/'סכום נכסי הקרן'!$C$42</f>
        <v>2.8243590604739972E-2</v>
      </c>
      <c r="BH13" s="3"/>
    </row>
    <row r="14" spans="2:65" ht="20.25">
      <c r="B14" s="97" t="s">
        <v>770</v>
      </c>
      <c r="C14" s="82" t="s">
        <v>771</v>
      </c>
      <c r="D14" s="93" t="s">
        <v>26</v>
      </c>
      <c r="E14" s="82"/>
      <c r="F14" s="93" t="s">
        <v>734</v>
      </c>
      <c r="G14" s="82" t="s">
        <v>716</v>
      </c>
      <c r="H14" s="82" t="s">
        <v>772</v>
      </c>
      <c r="I14" s="93" t="s">
        <v>158</v>
      </c>
      <c r="J14" s="90">
        <v>7856.55</v>
      </c>
      <c r="K14" s="92">
        <v>11052</v>
      </c>
      <c r="L14" s="90">
        <v>3064.2515600000002</v>
      </c>
      <c r="M14" s="91">
        <v>8.470335114172206E-4</v>
      </c>
      <c r="N14" s="91">
        <v>0.5406395313285669</v>
      </c>
      <c r="O14" s="91">
        <f>L14/'סכום נכסי הקרן'!$C$42</f>
        <v>1.5269601587582532E-2</v>
      </c>
      <c r="BH14" s="4"/>
    </row>
    <row r="15" spans="2:65">
      <c r="B15" s="97" t="s">
        <v>773</v>
      </c>
      <c r="C15" s="82" t="s">
        <v>774</v>
      </c>
      <c r="D15" s="93" t="s">
        <v>26</v>
      </c>
      <c r="E15" s="82"/>
      <c r="F15" s="93" t="s">
        <v>734</v>
      </c>
      <c r="G15" s="82" t="s">
        <v>775</v>
      </c>
      <c r="H15" s="82" t="s">
        <v>776</v>
      </c>
      <c r="I15" s="93" t="s">
        <v>158</v>
      </c>
      <c r="J15" s="90">
        <v>58879.96</v>
      </c>
      <c r="K15" s="92">
        <v>1253</v>
      </c>
      <c r="L15" s="90">
        <v>2603.5758599999999</v>
      </c>
      <c r="M15" s="91">
        <v>8.9371907370215702E-5</v>
      </c>
      <c r="N15" s="91">
        <v>0.45936046867143321</v>
      </c>
      <c r="O15" s="91">
        <f>L15/'סכום נכסי הקרן'!$C$42</f>
        <v>1.297398901715744E-2</v>
      </c>
    </row>
    <row r="16" spans="2:65">
      <c r="B16" s="81"/>
      <c r="C16" s="82"/>
      <c r="D16" s="82"/>
      <c r="E16" s="82"/>
      <c r="F16" s="82"/>
      <c r="G16" s="82"/>
      <c r="H16" s="82"/>
      <c r="I16" s="82"/>
      <c r="J16" s="90"/>
      <c r="K16" s="92"/>
      <c r="L16" s="82"/>
      <c r="M16" s="82"/>
      <c r="N16" s="91"/>
      <c r="O16" s="82"/>
    </row>
    <row r="17" spans="2:59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2:59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</row>
    <row r="19" spans="2:59" ht="20.25">
      <c r="B19" s="95" t="s">
        <v>240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BG19" s="4"/>
    </row>
    <row r="20" spans="2:59">
      <c r="B20" s="95" t="s">
        <v>108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BG20" s="3"/>
    </row>
    <row r="21" spans="2:59">
      <c r="B21" s="95" t="s">
        <v>225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</row>
    <row r="22" spans="2:59">
      <c r="B22" s="95" t="s">
        <v>235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</row>
    <row r="23" spans="2:59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</row>
    <row r="24" spans="2:59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</row>
    <row r="25" spans="2:59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2:59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2:59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</row>
    <row r="28" spans="2:59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</row>
    <row r="29" spans="2:59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</row>
    <row r="30" spans="2:59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</row>
    <row r="31" spans="2:59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</row>
    <row r="32" spans="2:59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</row>
    <row r="33" spans="2:15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</row>
    <row r="34" spans="2:15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</row>
    <row r="35" spans="2:15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</row>
    <row r="36" spans="2:15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</row>
    <row r="37" spans="2:15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</row>
    <row r="38" spans="2:15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</row>
    <row r="39" spans="2:1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</row>
    <row r="40" spans="2:1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</row>
    <row r="41" spans="2:15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</row>
    <row r="42" spans="2:15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</row>
    <row r="43" spans="2:15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</row>
    <row r="44" spans="2:15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</row>
    <row r="45" spans="2:15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</row>
    <row r="46" spans="2:1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</row>
    <row r="47" spans="2:15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</row>
    <row r="48" spans="2:15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</row>
    <row r="49" spans="2:15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</row>
    <row r="50" spans="2:15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</row>
    <row r="51" spans="2:15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</row>
    <row r="52" spans="2:15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</row>
    <row r="53" spans="2:15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</row>
    <row r="54" spans="2:15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</row>
    <row r="55" spans="2:15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</row>
    <row r="56" spans="2:15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</row>
    <row r="57" spans="2:15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</row>
    <row r="58" spans="2:15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</row>
    <row r="59" spans="2:15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</row>
    <row r="60" spans="2:15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</row>
    <row r="61" spans="2:15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</row>
    <row r="62" spans="2:15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</row>
    <row r="63" spans="2:15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</row>
    <row r="64" spans="2:15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</row>
    <row r="65" spans="2:15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</row>
    <row r="66" spans="2:15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</row>
    <row r="67" spans="2:15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</row>
    <row r="68" spans="2:15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</row>
    <row r="69" spans="2:15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</row>
    <row r="70" spans="2:15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</row>
    <row r="71" spans="2:15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</row>
    <row r="72" spans="2:15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</row>
    <row r="73" spans="2:15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</row>
    <row r="74" spans="2:15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</row>
    <row r="75" spans="2:15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</row>
    <row r="76" spans="2:15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</row>
    <row r="77" spans="2:15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</row>
    <row r="78" spans="2:15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</row>
    <row r="79" spans="2:15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</row>
    <row r="80" spans="2:15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</row>
    <row r="81" spans="2:15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</row>
    <row r="82" spans="2:15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</row>
    <row r="83" spans="2:15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</row>
    <row r="84" spans="2:15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</row>
    <row r="85" spans="2:15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</row>
    <row r="86" spans="2:15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</row>
    <row r="87" spans="2:15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</row>
    <row r="88" spans="2:15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</row>
    <row r="89" spans="2:15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</row>
    <row r="90" spans="2:15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</row>
    <row r="91" spans="2:15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</row>
    <row r="92" spans="2:15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</row>
    <row r="93" spans="2:15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</row>
    <row r="94" spans="2:15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</row>
    <row r="95" spans="2:15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</row>
    <row r="96" spans="2:15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</row>
    <row r="97" spans="2:15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</row>
    <row r="98" spans="2:15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</row>
    <row r="99" spans="2:15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</row>
    <row r="100" spans="2:15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</row>
    <row r="101" spans="2:15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</row>
    <row r="102" spans="2:15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</row>
    <row r="103" spans="2:15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</row>
    <row r="104" spans="2:15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</row>
    <row r="105" spans="2:15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</row>
    <row r="106" spans="2:15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</row>
    <row r="107" spans="2:15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</row>
    <row r="108" spans="2:15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</row>
    <row r="109" spans="2:15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</row>
    <row r="110" spans="2:15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</row>
    <row r="111" spans="2:15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</row>
    <row r="112" spans="2:15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</row>
    <row r="113" spans="2:15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</row>
    <row r="114" spans="2:15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</row>
    <row r="115" spans="2:15"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2017-12-07T06:17:14+00:00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3B9F18DD-34A5-4716-98A1-2A08E9FAC3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גלית פרץ</cp:lastModifiedBy>
  <cp:lastPrinted>2016-08-01T08:41:27Z</cp:lastPrinted>
  <dcterms:created xsi:type="dcterms:W3CDTF">2005-07-19T07:39:38Z</dcterms:created>
  <dcterms:modified xsi:type="dcterms:W3CDTF">2017-12-07T05:50:57Z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