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22" hidden="1">הלוואות!$H$1:$H$165</definedName>
    <definedName name="_xlnm._FilterDatabase" localSheetId="27" hidden="1">'יתרת התחייבות להשקעה'!$B$24:$D$42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להשקעה'!$B$6:$D$18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השקעה'!$B$6:$K$33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24" i="84" l="1"/>
  <c r="C11" i="84"/>
  <c r="C10" i="84" l="1"/>
  <c r="C43" i="88" s="1"/>
  <c r="H22" i="73" l="1"/>
  <c r="J22" i="73" s="1"/>
  <c r="C33" i="88" l="1"/>
  <c r="P22" i="78"/>
  <c r="O22" i="78"/>
  <c r="P12" i="78"/>
  <c r="O12" i="78"/>
  <c r="C34" i="88" l="1"/>
  <c r="I11" i="76" l="1"/>
  <c r="C31" i="88"/>
  <c r="C29" i="88"/>
  <c r="I12" i="74"/>
  <c r="K12" i="74"/>
  <c r="C28" i="88"/>
  <c r="C27" i="88" l="1"/>
  <c r="C26" i="88"/>
  <c r="C21" i="88"/>
  <c r="C19" i="88"/>
  <c r="C18" i="88"/>
  <c r="C17" i="88"/>
  <c r="J26" i="63"/>
  <c r="J27" i="63"/>
  <c r="C16" i="88"/>
  <c r="K137" i="62"/>
  <c r="M137" i="62" s="1"/>
  <c r="K159" i="62"/>
  <c r="M159" i="62" s="1"/>
  <c r="C15" i="88"/>
  <c r="C13" i="88"/>
  <c r="S194" i="61"/>
  <c r="O194" i="61"/>
  <c r="O176" i="61"/>
  <c r="S176" i="61"/>
  <c r="O108" i="61"/>
  <c r="P108" i="61"/>
  <c r="S108" i="61"/>
  <c r="Q158" i="61"/>
  <c r="Q13" i="61"/>
  <c r="Q12" i="61" s="1"/>
  <c r="Q11" i="61" s="1"/>
  <c r="C23" i="88" l="1"/>
  <c r="C37" i="88"/>
  <c r="C12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11" i="88" l="1"/>
  <c r="C10" i="88" l="1"/>
  <c r="C42" i="88" l="1"/>
  <c r="Q151" i="78" l="1"/>
  <c r="Q132" i="78"/>
  <c r="Q116" i="78"/>
  <c r="Q100" i="78"/>
  <c r="Q84" i="78"/>
  <c r="Q68" i="78"/>
  <c r="Q52" i="78"/>
  <c r="Q36" i="78"/>
  <c r="Q19" i="78"/>
  <c r="Q143" i="78"/>
  <c r="Q94" i="78"/>
  <c r="Q46" i="78"/>
  <c r="Q154" i="78"/>
  <c r="Q135" i="78"/>
  <c r="Q119" i="78"/>
  <c r="Q103" i="78"/>
  <c r="Q87" i="78"/>
  <c r="Q71" i="78"/>
  <c r="Q55" i="78"/>
  <c r="Q39" i="78"/>
  <c r="Q23" i="78"/>
  <c r="Q138" i="78"/>
  <c r="Q90" i="78"/>
  <c r="Q42" i="78"/>
  <c r="Q152" i="78"/>
  <c r="Q133" i="78"/>
  <c r="Q117" i="78"/>
  <c r="Q101" i="78"/>
  <c r="Q85" i="78"/>
  <c r="Q69" i="78"/>
  <c r="Q53" i="78"/>
  <c r="Q37" i="78"/>
  <c r="Q20" i="78"/>
  <c r="Q153" i="78"/>
  <c r="Q98" i="78"/>
  <c r="Q50" i="78"/>
  <c r="K12" i="81"/>
  <c r="O18" i="79"/>
  <c r="O17" i="79"/>
  <c r="O12" i="79"/>
  <c r="O11" i="79"/>
  <c r="K23" i="76"/>
  <c r="K31" i="76"/>
  <c r="K14" i="76"/>
  <c r="K26" i="76"/>
  <c r="K38" i="76"/>
  <c r="K20" i="76"/>
  <c r="K11" i="76"/>
  <c r="L12" i="74"/>
  <c r="K27" i="73"/>
  <c r="K30" i="73"/>
  <c r="K34" i="73"/>
  <c r="K24" i="73"/>
  <c r="K16" i="73"/>
  <c r="M12" i="72"/>
  <c r="M11" i="72"/>
  <c r="S30" i="71"/>
  <c r="S13" i="71"/>
  <c r="S34" i="71"/>
  <c r="S16" i="71"/>
  <c r="S38" i="71"/>
  <c r="S19" i="71"/>
  <c r="K12" i="67"/>
  <c r="S22" i="71"/>
  <c r="K15" i="67"/>
  <c r="U192" i="61"/>
  <c r="Q146" i="78"/>
  <c r="Q128" i="78"/>
  <c r="Q112" i="78"/>
  <c r="Q96" i="78"/>
  <c r="Q80" i="78"/>
  <c r="Q64" i="78"/>
  <c r="Q48" i="78"/>
  <c r="Q32" i="78"/>
  <c r="Q15" i="78"/>
  <c r="Q126" i="78"/>
  <c r="Q86" i="78"/>
  <c r="Q30" i="78"/>
  <c r="Q150" i="78"/>
  <c r="Q131" i="78"/>
  <c r="Q115" i="78"/>
  <c r="Q99" i="78"/>
  <c r="Q83" i="78"/>
  <c r="Q67" i="78"/>
  <c r="Q51" i="78"/>
  <c r="Q35" i="78"/>
  <c r="Q18" i="78"/>
  <c r="Q122" i="78"/>
  <c r="Q78" i="78"/>
  <c r="Q34" i="78"/>
  <c r="Q148" i="78"/>
  <c r="Q129" i="78"/>
  <c r="Q113" i="78"/>
  <c r="Q97" i="78"/>
  <c r="Q81" i="78"/>
  <c r="Q65" i="78"/>
  <c r="Q49" i="78"/>
  <c r="Q33" i="78"/>
  <c r="Q16" i="78"/>
  <c r="Q134" i="78"/>
  <c r="Q82" i="78"/>
  <c r="Q38" i="78"/>
  <c r="K11" i="81"/>
  <c r="O14" i="79"/>
  <c r="O13" i="79"/>
  <c r="O23" i="79"/>
  <c r="K36" i="76"/>
  <c r="K15" i="76"/>
  <c r="K27" i="76"/>
  <c r="K39" i="76"/>
  <c r="K21" i="76"/>
  <c r="K33" i="76"/>
  <c r="K16" i="76"/>
  <c r="L15" i="74"/>
  <c r="L14" i="74"/>
  <c r="K23" i="73"/>
  <c r="K22" i="73"/>
  <c r="K33" i="73"/>
  <c r="K18" i="73"/>
  <c r="K29" i="73"/>
  <c r="M15" i="72"/>
  <c r="U116" i="61"/>
  <c r="S26" i="71"/>
  <c r="K18" i="67"/>
  <c r="S29" i="71"/>
  <c r="S12" i="71"/>
  <c r="S33" i="71"/>
  <c r="S15" i="71"/>
  <c r="S36" i="71"/>
  <c r="S18" i="71"/>
  <c r="K11" i="67"/>
  <c r="U118" i="61"/>
  <c r="Q38" i="59"/>
  <c r="U102" i="61"/>
  <c r="U125" i="61"/>
  <c r="D34" i="88"/>
  <c r="U222" i="61"/>
  <c r="U141" i="61"/>
  <c r="U224" i="61"/>
  <c r="U22" i="61"/>
  <c r="U45" i="61"/>
  <c r="Q48" i="59"/>
  <c r="U158" i="61"/>
  <c r="U55" i="61"/>
  <c r="U148" i="61"/>
  <c r="U176" i="61"/>
  <c r="U100" i="61"/>
  <c r="L16" i="65"/>
  <c r="O19" i="64"/>
  <c r="Q155" i="78"/>
  <c r="Q120" i="78"/>
  <c r="Q88" i="78"/>
  <c r="Q56" i="78"/>
  <c r="Q24" i="78"/>
  <c r="Q106" i="78"/>
  <c r="Q147" i="78"/>
  <c r="Q123" i="78"/>
  <c r="Q91" i="78"/>
  <c r="Q59" i="78"/>
  <c r="Q27" i="78"/>
  <c r="Q102" i="78"/>
  <c r="Q156" i="78"/>
  <c r="Q121" i="78"/>
  <c r="Q89" i="78"/>
  <c r="Q57" i="78"/>
  <c r="Q25" i="78"/>
  <c r="Q118" i="78"/>
  <c r="Q13" i="78"/>
  <c r="O21" i="79"/>
  <c r="O15" i="79"/>
  <c r="K35" i="76"/>
  <c r="K30" i="76"/>
  <c r="K24" i="76"/>
  <c r="L13" i="74"/>
  <c r="K12" i="73"/>
  <c r="K28" i="73"/>
  <c r="K14" i="73"/>
  <c r="S35" i="71"/>
  <c r="S39" i="71"/>
  <c r="K13" i="67"/>
  <c r="K16" i="67"/>
  <c r="K19" i="67"/>
  <c r="U13" i="61"/>
  <c r="U183" i="61"/>
  <c r="U61" i="61"/>
  <c r="U54" i="61"/>
  <c r="U115" i="61"/>
  <c r="U174" i="61"/>
  <c r="D29" i="88"/>
  <c r="U134" i="61"/>
  <c r="U99" i="61"/>
  <c r="U77" i="61"/>
  <c r="U68" i="61"/>
  <c r="U160" i="61"/>
  <c r="U217" i="61"/>
  <c r="O15" i="64"/>
  <c r="O16" i="64"/>
  <c r="O22" i="64"/>
  <c r="O24" i="64"/>
  <c r="O25" i="64"/>
  <c r="U189" i="61"/>
  <c r="U107" i="61"/>
  <c r="U33" i="61"/>
  <c r="U97" i="61"/>
  <c r="U162" i="61"/>
  <c r="U227" i="61"/>
  <c r="Q44" i="59"/>
  <c r="U74" i="61"/>
  <c r="U138" i="61"/>
  <c r="U203" i="61"/>
  <c r="U164" i="61"/>
  <c r="U229" i="61"/>
  <c r="U127" i="61"/>
  <c r="U24" i="61"/>
  <c r="U88" i="61"/>
  <c r="U152" i="61"/>
  <c r="N81" i="63"/>
  <c r="N64" i="63"/>
  <c r="N48" i="63"/>
  <c r="N32" i="63"/>
  <c r="N14" i="63"/>
  <c r="N46" i="63"/>
  <c r="N16" i="63"/>
  <c r="N57" i="63"/>
  <c r="N20" i="63"/>
  <c r="N71" i="63"/>
  <c r="N55" i="63"/>
  <c r="N39" i="63"/>
  <c r="N22" i="63"/>
  <c r="N70" i="63"/>
  <c r="Q136" i="78"/>
  <c r="Q104" i="78"/>
  <c r="Q72" i="78"/>
  <c r="Q40" i="78"/>
  <c r="Q157" i="78"/>
  <c r="Q58" i="78"/>
  <c r="Q140" i="78"/>
  <c r="Q107" i="78"/>
  <c r="Q75" i="78"/>
  <c r="Q43" i="78"/>
  <c r="Q149" i="78"/>
  <c r="Q54" i="78"/>
  <c r="Q137" i="78"/>
  <c r="Q105" i="78"/>
  <c r="Q73" i="78"/>
  <c r="Q41" i="78"/>
  <c r="Q10" i="78"/>
  <c r="Q62" i="78"/>
  <c r="O22" i="79"/>
  <c r="O16" i="79"/>
  <c r="K28" i="76"/>
  <c r="K18" i="76"/>
  <c r="K13" i="76"/>
  <c r="K19" i="76"/>
  <c r="K31" i="73"/>
  <c r="K19" i="73"/>
  <c r="K26" i="73"/>
  <c r="M13" i="72"/>
  <c r="S17" i="71"/>
  <c r="S20" i="71"/>
  <c r="S23" i="71"/>
  <c r="S27" i="71"/>
  <c r="U95" i="61"/>
  <c r="U51" i="61"/>
  <c r="U71" i="61"/>
  <c r="Q45" i="59"/>
  <c r="U29" i="61"/>
  <c r="U86" i="61"/>
  <c r="Q16" i="59"/>
  <c r="U132" i="61"/>
  <c r="Q40" i="59"/>
  <c r="U199" i="61"/>
  <c r="U215" i="61"/>
  <c r="U169" i="61"/>
  <c r="O27" i="64"/>
  <c r="O28" i="64"/>
  <c r="L11" i="65"/>
  <c r="O14" i="64"/>
  <c r="L14" i="65"/>
  <c r="O17" i="64"/>
  <c r="D28" i="88"/>
  <c r="U19" i="61"/>
  <c r="Q35" i="59"/>
  <c r="U65" i="61"/>
  <c r="U129" i="61"/>
  <c r="U194" i="61"/>
  <c r="Q13" i="59"/>
  <c r="U42" i="61"/>
  <c r="U106" i="61"/>
  <c r="U171" i="61"/>
  <c r="U27" i="61"/>
  <c r="U196" i="61"/>
  <c r="U67" i="61"/>
  <c r="Q28" i="59"/>
  <c r="U56" i="61"/>
  <c r="U120" i="61"/>
  <c r="U193" i="61"/>
  <c r="N72" i="63"/>
  <c r="N56" i="63"/>
  <c r="N40" i="63"/>
  <c r="N23" i="63"/>
  <c r="N66" i="63"/>
  <c r="N30" i="63"/>
  <c r="N74" i="63"/>
  <c r="N37" i="63"/>
  <c r="N80" i="63"/>
  <c r="N63" i="63"/>
  <c r="N47" i="63"/>
  <c r="N31" i="63"/>
  <c r="N13" i="63"/>
  <c r="N58" i="63"/>
  <c r="N26" i="63"/>
  <c r="N53" i="63"/>
  <c r="Q141" i="78"/>
  <c r="Q76" i="78"/>
  <c r="Q11" i="78"/>
  <c r="Q145" i="78"/>
  <c r="Q79" i="78"/>
  <c r="Q14" i="78"/>
  <c r="Q142" i="78"/>
  <c r="Q77" i="78"/>
  <c r="Q12" i="78"/>
  <c r="K10" i="81"/>
  <c r="K32" i="76"/>
  <c r="K17" i="76"/>
  <c r="K35" i="73"/>
  <c r="K13" i="73"/>
  <c r="S21" i="71"/>
  <c r="S28" i="71"/>
  <c r="U84" i="61"/>
  <c r="U38" i="61"/>
  <c r="U208" i="61"/>
  <c r="U167" i="61"/>
  <c r="D15" i="88"/>
  <c r="U150" i="61"/>
  <c r="L12" i="65"/>
  <c r="L15" i="65"/>
  <c r="O12" i="64"/>
  <c r="D23" i="88"/>
  <c r="Q20" i="59"/>
  <c r="U113" i="61"/>
  <c r="U11" i="61"/>
  <c r="U90" i="61"/>
  <c r="U219" i="61"/>
  <c r="U15" i="61"/>
  <c r="U40" i="61"/>
  <c r="U173" i="61"/>
  <c r="N60" i="63"/>
  <c r="N28" i="63"/>
  <c r="N38" i="63"/>
  <c r="N49" i="63"/>
  <c r="N67" i="63"/>
  <c r="N35" i="63"/>
  <c r="N62" i="63"/>
  <c r="N78" i="63"/>
  <c r="N33" i="63"/>
  <c r="D31" i="88"/>
  <c r="U135" i="61"/>
  <c r="U37" i="61"/>
  <c r="U101" i="61"/>
  <c r="U166" i="61"/>
  <c r="Q14" i="59"/>
  <c r="U14" i="61"/>
  <c r="U78" i="61"/>
  <c r="U142" i="61"/>
  <c r="U207" i="61"/>
  <c r="U168" i="61"/>
  <c r="D37" i="88"/>
  <c r="U139" i="61"/>
  <c r="U28" i="61"/>
  <c r="U92" i="61"/>
  <c r="U156" i="61"/>
  <c r="U209" i="61"/>
  <c r="D16" i="88"/>
  <c r="U43" i="61"/>
  <c r="Q43" i="59"/>
  <c r="U73" i="61"/>
  <c r="U137" i="61"/>
  <c r="U202" i="61"/>
  <c r="Q21" i="59"/>
  <c r="U50" i="61"/>
  <c r="U114" i="61"/>
  <c r="U179" i="61"/>
  <c r="U91" i="61"/>
  <c r="U204" i="61"/>
  <c r="U83" i="61"/>
  <c r="Q49" i="59"/>
  <c r="U64" i="61"/>
  <c r="U128" i="61"/>
  <c r="U205" i="61"/>
  <c r="N224" i="62"/>
  <c r="N208" i="62"/>
  <c r="Q124" i="78"/>
  <c r="Q60" i="78"/>
  <c r="Q114" i="78"/>
  <c r="Q127" i="78"/>
  <c r="Q63" i="78"/>
  <c r="Q110" i="78"/>
  <c r="Q125" i="78"/>
  <c r="Q61" i="78"/>
  <c r="Q130" i="78"/>
  <c r="O10" i="79"/>
  <c r="K40" i="76"/>
  <c r="K29" i="76"/>
  <c r="K17" i="73"/>
  <c r="K25" i="73"/>
  <c r="K14" i="67"/>
  <c r="S11" i="71"/>
  <c r="U206" i="61"/>
  <c r="U190" i="61"/>
  <c r="Q37" i="59"/>
  <c r="U123" i="61"/>
  <c r="Q26" i="59"/>
  <c r="Q41" i="59"/>
  <c r="O23" i="64"/>
  <c r="O26" i="64"/>
  <c r="O29" i="64"/>
  <c r="D33" i="88"/>
  <c r="U17" i="61"/>
  <c r="U145" i="61"/>
  <c r="Q30" i="59"/>
  <c r="U122" i="61"/>
  <c r="U131" i="61"/>
  <c r="U103" i="61"/>
  <c r="U72" i="61"/>
  <c r="N45" i="63"/>
  <c r="N52" i="63"/>
  <c r="N19" i="63"/>
  <c r="N21" i="63"/>
  <c r="N29" i="63"/>
  <c r="N59" i="63"/>
  <c r="N27" i="63"/>
  <c r="N50" i="63"/>
  <c r="N69" i="63"/>
  <c r="N24" i="63"/>
  <c r="D17" i="88"/>
  <c r="Q18" i="59"/>
  <c r="Q24" i="59"/>
  <c r="U53" i="61"/>
  <c r="U117" i="61"/>
  <c r="U182" i="61"/>
  <c r="U23" i="61"/>
  <c r="U30" i="61"/>
  <c r="U94" i="61"/>
  <c r="U159" i="61"/>
  <c r="U223" i="61"/>
  <c r="U184" i="61"/>
  <c r="U31" i="61"/>
  <c r="Q15" i="59"/>
  <c r="U44" i="61"/>
  <c r="U108" i="61"/>
  <c r="U177" i="61"/>
  <c r="D19" i="88"/>
  <c r="U87" i="61"/>
  <c r="U25" i="61"/>
  <c r="U89" i="61"/>
  <c r="U153" i="61"/>
  <c r="U218" i="61"/>
  <c r="Q36" i="59"/>
  <c r="U66" i="61"/>
  <c r="U130" i="61"/>
  <c r="U195" i="61"/>
  <c r="U151" i="61"/>
  <c r="U220" i="61"/>
  <c r="U119" i="61"/>
  <c r="U16" i="61"/>
  <c r="U80" i="61"/>
  <c r="U144" i="61"/>
  <c r="D42" i="88"/>
  <c r="N220" i="62"/>
  <c r="Q108" i="78"/>
  <c r="Q44" i="78"/>
  <c r="Q70" i="78"/>
  <c r="Q111" i="78"/>
  <c r="Q47" i="78"/>
  <c r="Q66" i="78"/>
  <c r="Q109" i="78"/>
  <c r="Q45" i="78"/>
  <c r="Q74" i="78"/>
  <c r="O20" i="79"/>
  <c r="K22" i="76"/>
  <c r="K12" i="76"/>
  <c r="K11" i="73"/>
  <c r="M14" i="72"/>
  <c r="S24" i="71"/>
  <c r="S32" i="71"/>
  <c r="Q33" i="59"/>
  <c r="U109" i="61"/>
  <c r="U70" i="61"/>
  <c r="U36" i="61"/>
  <c r="O11" i="64"/>
  <c r="O18" i="64"/>
  <c r="O21" i="64"/>
  <c r="D13" i="88"/>
  <c r="U49" i="61"/>
  <c r="U178" i="61"/>
  <c r="U26" i="61"/>
  <c r="U154" i="61"/>
  <c r="U180" i="61"/>
  <c r="Q11" i="59"/>
  <c r="U104" i="61"/>
  <c r="N77" i="63"/>
  <c r="N44" i="63"/>
  <c r="N75" i="63"/>
  <c r="N12" i="63"/>
  <c r="N11" i="63"/>
  <c r="N51" i="63"/>
  <c r="N17" i="63"/>
  <c r="N42" i="63"/>
  <c r="N61" i="63"/>
  <c r="N15" i="63"/>
  <c r="D21" i="88"/>
  <c r="U35" i="61"/>
  <c r="Q39" i="59"/>
  <c r="U69" i="61"/>
  <c r="U133" i="61"/>
  <c r="U198" i="61"/>
  <c r="Q17" i="59"/>
  <c r="U46" i="61"/>
  <c r="U110" i="61"/>
  <c r="U175" i="61"/>
  <c r="U59" i="61"/>
  <c r="U200" i="61"/>
  <c r="U75" i="61"/>
  <c r="Q32" i="59"/>
  <c r="U60" i="61"/>
  <c r="U124" i="61"/>
  <c r="U201" i="61"/>
  <c r="D27" i="88"/>
  <c r="Q12" i="59"/>
  <c r="U41" i="61"/>
  <c r="U105" i="61"/>
  <c r="U170" i="61"/>
  <c r="Q22" i="59"/>
  <c r="U18" i="61"/>
  <c r="U82" i="61"/>
  <c r="U146" i="61"/>
  <c r="U211" i="61"/>
  <c r="U172" i="61"/>
  <c r="Q27" i="59"/>
  <c r="U147" i="61"/>
  <c r="U32" i="61"/>
  <c r="U96" i="61"/>
  <c r="U161" i="61"/>
  <c r="N232" i="62"/>
  <c r="N216" i="62"/>
  <c r="N200" i="62"/>
  <c r="N184" i="62"/>
  <c r="N168" i="62"/>
  <c r="N151" i="62"/>
  <c r="N134" i="62"/>
  <c r="N118" i="62"/>
  <c r="Q92" i="78"/>
  <c r="Q31" i="78"/>
  <c r="Q26" i="78"/>
  <c r="K32" i="73"/>
  <c r="U155" i="61"/>
  <c r="U93" i="61"/>
  <c r="L13" i="65"/>
  <c r="U81" i="61"/>
  <c r="U212" i="61"/>
  <c r="N36" i="63"/>
  <c r="N43" i="63"/>
  <c r="U21" i="61"/>
  <c r="Q47" i="59"/>
  <c r="U143" i="61"/>
  <c r="U76" i="61"/>
  <c r="Q29" i="59"/>
  <c r="U47" i="61"/>
  <c r="U228" i="61"/>
  <c r="U48" i="61"/>
  <c r="N212" i="62"/>
  <c r="N188" i="62"/>
  <c r="N164" i="62"/>
  <c r="N143" i="62"/>
  <c r="N122" i="62"/>
  <c r="N102" i="62"/>
  <c r="N85" i="62"/>
  <c r="N69" i="62"/>
  <c r="N53" i="62"/>
  <c r="N36" i="62"/>
  <c r="N20" i="62"/>
  <c r="N231" i="62"/>
  <c r="N215" i="62"/>
  <c r="N199" i="62"/>
  <c r="N183" i="62"/>
  <c r="N167" i="62"/>
  <c r="N150" i="62"/>
  <c r="N132" i="62"/>
  <c r="N117" i="62"/>
  <c r="N101" i="62"/>
  <c r="N84" i="62"/>
  <c r="N68" i="62"/>
  <c r="N52" i="62"/>
  <c r="N35" i="62"/>
  <c r="N19" i="62"/>
  <c r="N230" i="62"/>
  <c r="N214" i="62"/>
  <c r="N198" i="62"/>
  <c r="N182" i="62"/>
  <c r="N166" i="62"/>
  <c r="N149" i="62"/>
  <c r="N131" i="62"/>
  <c r="N116" i="62"/>
  <c r="N100" i="62"/>
  <c r="N83" i="62"/>
  <c r="N67" i="62"/>
  <c r="N51" i="62"/>
  <c r="N34" i="62"/>
  <c r="N18" i="62"/>
  <c r="N225" i="62"/>
  <c r="N209" i="62"/>
  <c r="N193" i="62"/>
  <c r="N177" i="62"/>
  <c r="N161" i="62"/>
  <c r="N144" i="62"/>
  <c r="N126" i="62"/>
  <c r="N111" i="62"/>
  <c r="N95" i="62"/>
  <c r="N78" i="62"/>
  <c r="N62" i="62"/>
  <c r="N46" i="62"/>
  <c r="N29" i="62"/>
  <c r="N13" i="62"/>
  <c r="U197" i="61"/>
  <c r="Q29" i="78"/>
  <c r="D18" i="88"/>
  <c r="U63" i="61"/>
  <c r="N76" i="63"/>
  <c r="U214" i="61"/>
  <c r="U186" i="61"/>
  <c r="N228" i="62"/>
  <c r="N147" i="62"/>
  <c r="N89" i="62"/>
  <c r="N40" i="62"/>
  <c r="N235" i="62"/>
  <c r="N171" i="62"/>
  <c r="N121" i="62"/>
  <c r="N56" i="62"/>
  <c r="N234" i="62"/>
  <c r="N186" i="62"/>
  <c r="N104" i="62"/>
  <c r="N55" i="62"/>
  <c r="N229" i="62"/>
  <c r="N197" i="62"/>
  <c r="N148" i="62"/>
  <c r="N115" i="62"/>
  <c r="N66" i="62"/>
  <c r="N50" i="62"/>
  <c r="U181" i="61"/>
  <c r="Q28" i="78"/>
  <c r="Q17" i="78"/>
  <c r="O19" i="79"/>
  <c r="S40" i="71"/>
  <c r="U20" i="61"/>
  <c r="O13" i="64"/>
  <c r="U210" i="61"/>
  <c r="Q42" i="59"/>
  <c r="N54" i="63"/>
  <c r="N79" i="63"/>
  <c r="U85" i="61"/>
  <c r="U62" i="61"/>
  <c r="U216" i="61"/>
  <c r="U140" i="61"/>
  <c r="U57" i="61"/>
  <c r="U34" i="61"/>
  <c r="U188" i="61"/>
  <c r="U112" i="61"/>
  <c r="N204" i="62"/>
  <c r="N180" i="62"/>
  <c r="N160" i="62"/>
  <c r="N139" i="62"/>
  <c r="N114" i="62"/>
  <c r="N98" i="62"/>
  <c r="N81" i="62"/>
  <c r="N65" i="62"/>
  <c r="N49" i="62"/>
  <c r="N32" i="62"/>
  <c r="N16" i="62"/>
  <c r="N227" i="62"/>
  <c r="N211" i="62"/>
  <c r="N195" i="62"/>
  <c r="N179" i="62"/>
  <c r="N163" i="62"/>
  <c r="N146" i="62"/>
  <c r="N128" i="62"/>
  <c r="N113" i="62"/>
  <c r="N97" i="62"/>
  <c r="N80" i="62"/>
  <c r="N64" i="62"/>
  <c r="N48" i="62"/>
  <c r="N31" i="62"/>
  <c r="N15" i="62"/>
  <c r="N226" i="62"/>
  <c r="N210" i="62"/>
  <c r="N194" i="62"/>
  <c r="N178" i="62"/>
  <c r="N162" i="62"/>
  <c r="N145" i="62"/>
  <c r="N127" i="62"/>
  <c r="N112" i="62"/>
  <c r="N96" i="62"/>
  <c r="N79" i="62"/>
  <c r="N63" i="62"/>
  <c r="N47" i="62"/>
  <c r="N30" i="62"/>
  <c r="N14" i="62"/>
  <c r="N221" i="62"/>
  <c r="N205" i="62"/>
  <c r="N189" i="62"/>
  <c r="N173" i="62"/>
  <c r="N156" i="62"/>
  <c r="N140" i="62"/>
  <c r="N123" i="62"/>
  <c r="N107" i="62"/>
  <c r="N90" i="62"/>
  <c r="N74" i="62"/>
  <c r="N58" i="62"/>
  <c r="N41" i="62"/>
  <c r="N25" i="62"/>
  <c r="U225" i="61"/>
  <c r="U213" i="61"/>
  <c r="Q95" i="78"/>
  <c r="S14" i="71"/>
  <c r="U187" i="61"/>
  <c r="U79" i="61"/>
  <c r="U12" i="61"/>
  <c r="U163" i="61"/>
  <c r="N192" i="62"/>
  <c r="N106" i="62"/>
  <c r="N57" i="62"/>
  <c r="N219" i="62"/>
  <c r="N154" i="62"/>
  <c r="N105" i="62"/>
  <c r="N72" i="62"/>
  <c r="N23" i="62"/>
  <c r="N202" i="62"/>
  <c r="N153" i="62"/>
  <c r="N120" i="62"/>
  <c r="N71" i="62"/>
  <c r="N38" i="62"/>
  <c r="N213" i="62"/>
  <c r="N165" i="62"/>
  <c r="N99" i="62"/>
  <c r="N33" i="62"/>
  <c r="Q22" i="78"/>
  <c r="Q93" i="78"/>
  <c r="K34" i="76"/>
  <c r="K17" i="67"/>
  <c r="Q23" i="59"/>
  <c r="U52" i="61"/>
  <c r="U58" i="61"/>
  <c r="U136" i="61"/>
  <c r="N65" i="63"/>
  <c r="N34" i="63"/>
  <c r="D26" i="88"/>
  <c r="U149" i="61"/>
  <c r="U126" i="61"/>
  <c r="U111" i="61"/>
  <c r="U221" i="61"/>
  <c r="D12" i="88"/>
  <c r="U121" i="61"/>
  <c r="U98" i="61"/>
  <c r="U39" i="61"/>
  <c r="U185" i="61"/>
  <c r="N196" i="62"/>
  <c r="N176" i="62"/>
  <c r="N155" i="62"/>
  <c r="N129" i="62"/>
  <c r="N110" i="62"/>
  <c r="N94" i="62"/>
  <c r="N77" i="62"/>
  <c r="N61" i="62"/>
  <c r="N45" i="62"/>
  <c r="N28" i="62"/>
  <c r="N12" i="62"/>
  <c r="N223" i="62"/>
  <c r="N207" i="62"/>
  <c r="N191" i="62"/>
  <c r="N175" i="62"/>
  <c r="N159" i="62"/>
  <c r="N142" i="62"/>
  <c r="N133" i="62"/>
  <c r="N109" i="62"/>
  <c r="N93" i="62"/>
  <c r="N76" i="62"/>
  <c r="N60" i="62"/>
  <c r="N44" i="62"/>
  <c r="N27" i="62"/>
  <c r="N11" i="62"/>
  <c r="N222" i="62"/>
  <c r="N206" i="62"/>
  <c r="N190" i="62"/>
  <c r="N174" i="62"/>
  <c r="N157" i="62"/>
  <c r="N141" i="62"/>
  <c r="N124" i="62"/>
  <c r="N108" i="62"/>
  <c r="N92" i="62"/>
  <c r="N75" i="62"/>
  <c r="N59" i="62"/>
  <c r="N42" i="62"/>
  <c r="N26" i="62"/>
  <c r="N233" i="62"/>
  <c r="N217" i="62"/>
  <c r="N201" i="62"/>
  <c r="N185" i="62"/>
  <c r="N169" i="62"/>
  <c r="N152" i="62"/>
  <c r="N136" i="62"/>
  <c r="N119" i="62"/>
  <c r="N103" i="62"/>
  <c r="N86" i="62"/>
  <c r="N70" i="62"/>
  <c r="N54" i="62"/>
  <c r="N37" i="62"/>
  <c r="N21" i="62"/>
  <c r="U165" i="61"/>
  <c r="L11" i="74"/>
  <c r="O20" i="64"/>
  <c r="N68" i="63"/>
  <c r="N41" i="63"/>
  <c r="U191" i="61"/>
  <c r="Q31" i="59"/>
  <c r="Q19" i="59"/>
  <c r="N172" i="62"/>
  <c r="N125" i="62"/>
  <c r="N73" i="62"/>
  <c r="N24" i="62"/>
  <c r="N203" i="62"/>
  <c r="N187" i="62"/>
  <c r="N138" i="62"/>
  <c r="N88" i="62"/>
  <c r="N39" i="62"/>
  <c r="N218" i="62"/>
  <c r="N170" i="62"/>
  <c r="N137" i="62"/>
  <c r="N87" i="62"/>
  <c r="N22" i="62"/>
  <c r="N181" i="62"/>
  <c r="N130" i="62"/>
  <c r="N82" i="62"/>
  <c r="N17" i="62"/>
  <c r="D11" i="88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0">
    <s v="Migdal Hashkaot Neches Boded"/>
    <s v="{[Time].[Hie Time].[Yom].&amp;[20170930]}"/>
    <s v="{[Medida].[Medida].&amp;[2]}"/>
    <s v="{[Keren].[Keren].[All]}"/>
    <s v="{[Cheshbon KM].[Hie Peilut].[Peilut 7].&amp;[Kod_Peilut_L7_105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23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</mdx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<sst xmlns="http://schemas.openxmlformats.org/spreadsheetml/2006/main" count="6944" uniqueCount="1861">
  <si>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</si>
  <si>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</si>
  <si>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</si>
  <si>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</si>
  <si>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</si>
  <si>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</si>
  <si>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</si>
  <si>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</si>
  <si>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</si>
  <si>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</si>
  <si>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</si>
  <si>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</si>
  <si>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</si>
  <si>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</si>
  <si>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</si>
  <si>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</si>
  <si>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</si>
  <si>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</si>
  <si>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</si>
  <si>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</si>
  <si>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</si>
  <si>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</si>
  <si>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</si>
  <si>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</si>
  <si>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</si>
  <si>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</si>
  <si>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</si>
  <si>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</si>
  <si>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</si>
  <si>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</si>
  <si>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</si>
  <si>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</si>
  <si>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</si>
  <si>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</si>
  <si>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</si>
  <si>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</si>
  <si>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</si>
  <si>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</si>
  <si>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</si>
  <si>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</si>
  <si>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</si>
  <si>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</si>
  <si>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</si>
  <si>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</si>
  <si>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</si>
  <si>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</si>
  <si>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יתרות מזומנים ועו"ש בש"ח</t>
  </si>
  <si>
    <t>יתרות מזומנים ועו"ש נקובים במט"ח</t>
  </si>
  <si>
    <t>פח"ק/פר"י</t>
  </si>
  <si>
    <t>פקדונות במט"ח עד שלושה חודשים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</si>
  <si>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</si>
  <si>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</si>
  <si>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</si>
  <si>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</si>
  <si>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</si>
  <si>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</si>
  <si>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</si>
  <si>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</si>
  <si>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</si>
  <si>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</si>
  <si>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</si>
  <si>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</si>
  <si>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</si>
  <si>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</si>
  <si>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</si>
  <si>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</si>
  <si>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</si>
  <si>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</si>
  <si>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</si>
  <si>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</si>
  <si>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</si>
  <si>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</si>
  <si>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</si>
  <si>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</si>
  <si>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</si>
  <si>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</si>
  <si>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</si>
  <si>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</si>
  <si>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</si>
  <si>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</si>
  <si>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</si>
  <si>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</si>
  <si>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</si>
  <si>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</si>
  <si>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</si>
  <si>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</si>
  <si>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</si>
  <si>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</si>
  <si>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</si>
  <si>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</si>
  <si>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</si>
  <si>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</si>
  <si>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</si>
  <si>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</si>
  <si>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</si>
  <si>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</si>
  <si>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</si>
  <si>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</si>
  <si>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</si>
  <si>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</si>
  <si>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</si>
  <si>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</si>
  <si>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</si>
  <si>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</si>
  <si>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</si>
  <si>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</si>
  <si>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</si>
  <si>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</si>
  <si>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</si>
  <si>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</si>
  <si>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</si>
  <si>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</si>
  <si>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</si>
  <si>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</si>
  <si>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</si>
  <si>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</si>
  <si>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</si>
  <si>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</si>
  <si>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</si>
  <si>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</si>
  <si>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</si>
  <si>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</si>
  <si>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</si>
  <si>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</si>
  <si>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</si>
  <si>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</si>
  <si>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</si>
  <si>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</si>
  <si>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</si>
  <si>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</si>
  <si>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</si>
  <si>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</si>
  <si>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</si>
  <si>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</si>
  <si>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</si>
  <si>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</si>
  <si>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</si>
  <si>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</si>
  <si>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</si>
  <si>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</si>
  <si>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</si>
  <si>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</si>
  <si>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</si>
  <si>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</si>
  <si>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</si>
  <si>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</si>
  <si>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</si>
  <si>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</si>
  <si>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</si>
  <si>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</si>
  <si>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</si>
  <si>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</si>
  <si>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</si>
  <si>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</si>
  <si>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</si>
  <si>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</si>
  <si>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</si>
  <si>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</si>
  <si>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</si>
  <si>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</si>
  <si>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</si>
  <si>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</si>
  <si>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</si>
  <si>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</si>
  <si>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</si>
  <si>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</si>
  <si>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</si>
  <si>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</si>
  <si>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</si>
  <si>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</si>
  <si>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</si>
  <si>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</si>
  <si>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</si>
  <si>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</si>
  <si>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</si>
  <si>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</si>
  <si>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</si>
  <si>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</si>
  <si>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</si>
  <si>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</si>
  <si>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</si>
  <si>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</si>
  <si>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</si>
  <si>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</si>
  <si>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</si>
  <si>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</si>
  <si>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</si>
  <si>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</si>
  <si>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</si>
  <si>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</si>
  <si>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</si>
  <si>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</si>
  <si>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</si>
  <si>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</si>
  <si>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</si>
  <si>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</si>
  <si>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</si>
  <si>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</si>
  <si>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</si>
  <si>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</si>
  <si>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</si>
  <si>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</si>
  <si>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</si>
  <si>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</si>
  <si>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</si>
  <si>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</si>
  <si>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</si>
  <si>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</si>
  <si>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</si>
  <si>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</si>
  <si>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</si>
  <si>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</si>
  <si>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</si>
  <si>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</si>
  <si>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</si>
  <si>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</si>
  <si>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</si>
  <si>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</si>
  <si>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</si>
  <si>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</si>
  <si>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</si>
  <si>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</si>
  <si>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</si>
  <si>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</si>
  <si>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</si>
  <si>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</si>
  <si>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</si>
  <si>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</si>
  <si>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</si>
  <si>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</si>
  <si>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</si>
  <si>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</si>
  <si>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</si>
  <si>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</si>
  <si>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</si>
  <si>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</si>
  <si>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</si>
  <si>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</si>
  <si>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</si>
  <si>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</si>
  <si>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</si>
  <si>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</si>
  <si>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</si>
  <si>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</si>
  <si>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</si>
  <si>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חוזים עתידיים בחו"ל: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</si>
  <si>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</si>
  <si>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</si>
  <si>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</si>
  <si>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</si>
  <si>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</si>
  <si>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</si>
  <si>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</si>
  <si>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</si>
  <si>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</si>
  <si>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</si>
  <si>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</si>
  <si>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</si>
  <si>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</si>
  <si>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</si>
  <si>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</si>
  <si>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</si>
  <si>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30/09/2017</t>
  </si>
  <si>
    <t>מגדל מקפת קרנות פנסיה וקופות גמל בע"מ</t>
  </si>
  <si>
    <t>מקפת משלימה - כללי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</si>
  <si>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</si>
  <si>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</si>
  <si>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</si>
  <si>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</si>
  <si>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</si>
  <si>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</si>
  <si>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</si>
  <si>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</si>
  <si>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</si>
  <si>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</si>
  <si>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</si>
  <si>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</si>
  <si>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</si>
  <si>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</si>
  <si>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</si>
  <si>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</si>
  <si>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</si>
  <si>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</si>
  <si>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</si>
  <si>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</si>
  <si>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</si>
  <si>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מקמ 1017</t>
  </si>
  <si>
    <t>8171019</t>
  </si>
  <si>
    <t>מקמ 1127</t>
  </si>
  <si>
    <t>8171126</t>
  </si>
  <si>
    <t>מקמ 118</t>
  </si>
  <si>
    <t>8180119</t>
  </si>
  <si>
    <t>מקמ 1217</t>
  </si>
  <si>
    <t>8171217</t>
  </si>
  <si>
    <t>מקמ 318</t>
  </si>
  <si>
    <t>8180317</t>
  </si>
  <si>
    <t>מקמ 518</t>
  </si>
  <si>
    <t>8180515</t>
  </si>
  <si>
    <t>ממשל משתנה 1121</t>
  </si>
  <si>
    <t>1127646</t>
  </si>
  <si>
    <t>ממשלתי משתנה 0520  גילון</t>
  </si>
  <si>
    <t>1116193</t>
  </si>
  <si>
    <t>ממשלתי  שיקלית 219</t>
  </si>
  <si>
    <t>1110907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</si>
  <si>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</si>
  <si>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</si>
  <si>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</si>
  <si>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</si>
  <si>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</si>
  <si>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</si>
  <si>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</si>
  <si>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</si>
  <si>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</si>
  <si>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</si>
  <si>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</si>
  <si>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</si>
  <si>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</si>
  <si>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</si>
  <si>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ממשלתי שקלי 825</t>
  </si>
  <si>
    <t>1135557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</si>
  <si>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</si>
  <si>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</si>
  <si>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</si>
  <si>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</si>
  <si>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</si>
  <si>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</si>
  <si>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</si>
  <si>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</si>
  <si>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</si>
  <si>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</si>
  <si>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</si>
  <si>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</si>
  <si>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</si>
  <si>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</si>
  <si>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</si>
  <si>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</si>
  <si>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</si>
  <si>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</si>
  <si>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</si>
  <si>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</si>
  <si>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</si>
  <si>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</si>
  <si>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</si>
  <si>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</si>
  <si>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</si>
  <si>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</si>
  <si>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</si>
  <si>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</si>
  <si>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</si>
  <si>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</si>
  <si>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</si>
  <si>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בינל הנפקות שה 3</t>
  </si>
  <si>
    <t>1093681</t>
  </si>
  <si>
    <t>513141879</t>
  </si>
  <si>
    <t>הבינלאומי סדרה ט</t>
  </si>
  <si>
    <t>1135177</t>
  </si>
  <si>
    <t>לאומי מימון הת יד</t>
  </si>
  <si>
    <t>6040299</t>
  </si>
  <si>
    <t>לאומי מימון התח ח</t>
  </si>
  <si>
    <t>6040232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</si>
  <si>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</si>
  <si>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</si>
  <si>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</si>
  <si>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</si>
  <si>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</si>
  <si>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</si>
  <si>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</si>
  <si>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</si>
  <si>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</si>
  <si>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</si>
  <si>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</t>
  </si>
  <si>
    <t>1940386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</si>
  <si>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</si>
  <si>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</si>
  <si>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</si>
  <si>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</si>
  <si>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</si>
  <si>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</si>
  <si>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</si>
  <si>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</si>
  <si>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</si>
  <si>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</si>
  <si>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</si>
  <si>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</si>
  <si>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</si>
  <si>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</si>
  <si>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</si>
  <si>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</si>
  <si>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</si>
  <si>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</si>
  <si>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</si>
  <si>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</si>
  <si>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</si>
  <si>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</si>
  <si>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</si>
  <si>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</si>
  <si>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</si>
  <si>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</si>
  <si>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</si>
  <si>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</si>
  <si>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</si>
  <si>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</si>
  <si>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</si>
  <si>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</si>
  <si>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</si>
  <si>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</si>
  <si>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</si>
  <si>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</si>
  <si>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</si>
  <si>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</si>
  <si>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</si>
  <si>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</si>
  <si>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</si>
  <si>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</si>
  <si>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</si>
  <si>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</si>
  <si>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</si>
  <si>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</si>
  <si>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</si>
  <si>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</si>
  <si>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</si>
  <si>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</si>
  <si>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</si>
  <si>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</si>
  <si>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</si>
  <si>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</si>
  <si>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</si>
  <si>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</si>
  <si>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</si>
  <si>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</si>
  <si>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חשמל אגח 29</t>
  </si>
  <si>
    <t>6000236</t>
  </si>
  <si>
    <t>למן.ק300</t>
  </si>
  <si>
    <t>6040257</t>
  </si>
  <si>
    <t>מנפיקים התח ב</t>
  </si>
  <si>
    <t>7480023</t>
  </si>
  <si>
    <t>מנפיקים כ. התחי א 2009/2018</t>
  </si>
  <si>
    <t>7480015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</si>
  <si>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</si>
  <si>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</si>
  <si>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</si>
  <si>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</si>
  <si>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</si>
  <si>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</si>
  <si>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</si>
  <si>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</si>
  <si>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</si>
  <si>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</si>
  <si>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</si>
  <si>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</si>
  <si>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</si>
  <si>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</si>
  <si>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שטראוס עלית אגח 2*</t>
  </si>
  <si>
    <t>7460140</t>
  </si>
  <si>
    <t>520003781</t>
  </si>
  <si>
    <t>מזון</t>
  </si>
  <si>
    <t>אדמה לשעבר מכתשים אגן ב</t>
  </si>
  <si>
    <t>1110915</t>
  </si>
  <si>
    <t>520043605</t>
  </si>
  <si>
    <t>כימיה גומי ופלסטיק</t>
  </si>
  <si>
    <t>AA-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</si>
  <si>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</si>
  <si>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</si>
  <si>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</si>
  <si>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</si>
  <si>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</si>
  <si>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</si>
  <si>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</si>
  <si>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</si>
  <si>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</si>
  <si>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</si>
  <si>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</si>
  <si>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</si>
  <si>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</si>
  <si>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</si>
  <si>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</si>
  <si>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ט</t>
  </si>
  <si>
    <t>1260462</t>
  </si>
  <si>
    <t>דה זראסאי אגח 1</t>
  </si>
  <si>
    <t>1127901</t>
  </si>
  <si>
    <t>1744984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</si>
  <si>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</si>
  <si>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</si>
  <si>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</si>
  <si>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</si>
  <si>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</si>
  <si>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</si>
  <si>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</si>
  <si>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</si>
  <si>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</si>
  <si>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</si>
  <si>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</si>
  <si>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</si>
  <si>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</si>
  <si>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</si>
  <si>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</si>
  <si>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</si>
  <si>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</si>
  <si>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</si>
  <si>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</si>
  <si>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</si>
  <si>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</si>
  <si>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</si>
  <si>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</si>
  <si>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</si>
  <si>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</si>
  <si>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</si>
  <si>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טז*</t>
  </si>
  <si>
    <t>3230265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</si>
  <si>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</si>
  <si>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</si>
  <si>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</si>
  <si>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</si>
  <si>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</si>
  <si>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</si>
  <si>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</si>
  <si>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</si>
  <si>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</si>
  <si>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</si>
  <si>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</si>
  <si>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</si>
  <si>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</si>
  <si>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</si>
  <si>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</si>
  <si>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</si>
  <si>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</si>
  <si>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</si>
  <si>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</si>
  <si>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</si>
  <si>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</si>
  <si>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</si>
  <si>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</si>
  <si>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</si>
  <si>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</si>
  <si>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</si>
  <si>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</si>
  <si>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</si>
  <si>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</si>
  <si>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</si>
  <si>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</si>
  <si>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</si>
  <si>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</si>
  <si>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</si>
  <si>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</si>
  <si>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</si>
  <si>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</si>
  <si>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</si>
  <si>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</si>
  <si>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</si>
  <si>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</si>
  <si>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</si>
  <si>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בינל הנפק התח כב (COCO)</t>
  </si>
  <si>
    <t>1138585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</si>
  <si>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</si>
  <si>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</si>
  <si>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</si>
  <si>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</si>
  <si>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</si>
  <si>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</si>
  <si>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</si>
  <si>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</si>
  <si>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</si>
  <si>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</si>
  <si>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</si>
  <si>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</si>
  <si>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</si>
  <si>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</si>
  <si>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</si>
  <si>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</si>
  <si>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</si>
  <si>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</si>
  <si>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</si>
  <si>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</si>
  <si>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</si>
  <si>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</si>
  <si>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</si>
  <si>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</si>
  <si>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</si>
  <si>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</si>
  <si>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</si>
  <si>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</si>
  <si>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</si>
  <si>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</si>
  <si>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</si>
  <si>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</si>
  <si>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</si>
  <si>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</si>
  <si>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</si>
  <si>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</si>
  <si>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</si>
  <si>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</si>
  <si>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</si>
  <si>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</si>
  <si>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</si>
  <si>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</si>
  <si>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</si>
  <si>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אשטרום נכסים אגח 10</t>
  </si>
  <si>
    <t>2510204</t>
  </si>
  <si>
    <t>גירון 3</t>
  </si>
  <si>
    <t>1125681</t>
  </si>
  <si>
    <t>520044520</t>
  </si>
  <si>
    <t>גירון אגח ד</t>
  </si>
  <si>
    <t>1130681</t>
  </si>
  <si>
    <t>דיסקונט שטר הון 1</t>
  </si>
  <si>
    <t>6910095</t>
  </si>
  <si>
    <t>דרבן.ק4</t>
  </si>
  <si>
    <t>4110094</t>
  </si>
  <si>
    <t>520038902</t>
  </si>
  <si>
    <t>ישפרו אגח סד ב</t>
  </si>
  <si>
    <t>7430069</t>
  </si>
  <si>
    <t>520029208</t>
  </si>
  <si>
    <t>מבנה תעשיה אגח ח</t>
  </si>
  <si>
    <t>2260131</t>
  </si>
  <si>
    <t>520024126</t>
  </si>
  <si>
    <t>מבני תעש אגח כ</t>
  </si>
  <si>
    <t>2260495</t>
  </si>
  <si>
    <t>מבני תעשיה אגח יז</t>
  </si>
  <si>
    <t>2260446</t>
  </si>
  <si>
    <t>מבני תעשיה אגח יח</t>
  </si>
  <si>
    <t>2260479</t>
  </si>
  <si>
    <t>מבני תעשייה אג  ט צמוד 5.05%</t>
  </si>
  <si>
    <t>2260180</t>
  </si>
  <si>
    <t>מגה אור אגח ג</t>
  </si>
  <si>
    <t>1127323</t>
  </si>
  <si>
    <t>513257873</t>
  </si>
  <si>
    <t>נכסים ובנין בעמ(סדרה ג)</t>
  </si>
  <si>
    <t>6990139</t>
  </si>
  <si>
    <t>שיכון ובינוי 6*</t>
  </si>
  <si>
    <t>1129733</t>
  </si>
  <si>
    <t>520036104</t>
  </si>
  <si>
    <t>אדגר.ק7</t>
  </si>
  <si>
    <t>1820158</t>
  </si>
  <si>
    <t>520035171</t>
  </si>
  <si>
    <t>A-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</si>
  <si>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</si>
  <si>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</si>
  <si>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</si>
  <si>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</si>
  <si>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</si>
  <si>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</si>
  <si>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</si>
  <si>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</si>
  <si>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</si>
  <si>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</si>
  <si>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</si>
  <si>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</si>
  <si>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</si>
  <si>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</si>
  <si>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</si>
  <si>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</si>
  <si>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</si>
  <si>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</si>
  <si>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הכשר.ק13</t>
  </si>
  <si>
    <t>6120125</t>
  </si>
  <si>
    <t>514423474</t>
  </si>
  <si>
    <t>הכשרת היישוב 17</t>
  </si>
  <si>
    <t>6120182</t>
  </si>
  <si>
    <t>ירושלים הנפקות נדחה אגח י</t>
  </si>
  <si>
    <t>1127414</t>
  </si>
  <si>
    <t>כלכלית ירושלים אגח טו</t>
  </si>
  <si>
    <t>1980416</t>
  </si>
  <si>
    <t>520017070</t>
  </si>
  <si>
    <t>כלכלית ירושלים אגח יב</t>
  </si>
  <si>
    <t>1980358</t>
  </si>
  <si>
    <t>כלכלית לירושלים אגח סד ו</t>
  </si>
  <si>
    <t>1980192</t>
  </si>
  <si>
    <t>הכשרה ביטוח אגח 2</t>
  </si>
  <si>
    <t>1131218</t>
  </si>
  <si>
    <t>520042177</t>
  </si>
  <si>
    <t>קרדן אןוי אגח ב</t>
  </si>
  <si>
    <t>1113034</t>
  </si>
  <si>
    <t>NV1239114</t>
  </si>
  <si>
    <t>אדרי אל אגח ב</t>
  </si>
  <si>
    <t>1123371</t>
  </si>
  <si>
    <t>513910091</t>
  </si>
  <si>
    <t>D</t>
  </si>
  <si>
    <t>לאומי אגח 178</t>
  </si>
  <si>
    <t>6040323</t>
  </si>
  <si>
    <t>מזרחי הנפקות 41</t>
  </si>
  <si>
    <t>2310175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</si>
  <si>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</si>
  <si>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</si>
  <si>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</si>
  <si>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</si>
  <si>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</si>
  <si>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</si>
  <si>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</si>
  <si>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</si>
  <si>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</si>
  <si>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</si>
  <si>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מרכנתיל אגח ב</t>
  </si>
  <si>
    <t>1138205</t>
  </si>
  <si>
    <t>513686154</t>
  </si>
  <si>
    <t>פועלים הנפקות התח אגח יא</t>
  </si>
  <si>
    <t>1940410</t>
  </si>
  <si>
    <t>אמות אגח ה</t>
  </si>
  <si>
    <t>1138114</t>
  </si>
  <si>
    <t>בזק סדרה ט</t>
  </si>
  <si>
    <t>2300176</t>
  </si>
  <si>
    <t>בנק לאומי שה סדרה 201</t>
  </si>
  <si>
    <t>6040158</t>
  </si>
  <si>
    <t>גב ים ח*</t>
  </si>
  <si>
    <t>7590151</t>
  </si>
  <si>
    <t>דיסקונט התחייבות יא</t>
  </si>
  <si>
    <t>6910137</t>
  </si>
  <si>
    <t>דקסיה ישראל הנפקות אגח יא</t>
  </si>
  <si>
    <t>1134154</t>
  </si>
  <si>
    <t>וילאר אג 5</t>
  </si>
  <si>
    <t>4160107</t>
  </si>
  <si>
    <t>חשמל אגח 26</t>
  </si>
  <si>
    <t>6000202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</si>
  <si>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</si>
  <si>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</si>
  <si>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</si>
  <si>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</si>
  <si>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</si>
  <si>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</si>
  <si>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שטראוס אגח ה*</t>
  </si>
  <si>
    <t>7460389</t>
  </si>
  <si>
    <t>תעשיה אוירית אגח ד</t>
  </si>
  <si>
    <t>1133131</t>
  </si>
  <si>
    <t>520027194</t>
  </si>
  <si>
    <t>גבים אגח ז*</t>
  </si>
  <si>
    <t>7590144</t>
  </si>
  <si>
    <t>גלוב.ק5</t>
  </si>
  <si>
    <t>1260421</t>
  </si>
  <si>
    <t>דה זראסאי אגח ב</t>
  </si>
  <si>
    <t>1131028</t>
  </si>
  <si>
    <t>דה זראסאי אגח ג</t>
  </si>
  <si>
    <t>1137975</t>
  </si>
  <si>
    <t>הפניקס אגח ג</t>
  </si>
  <si>
    <t>1120807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</si>
  <si>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</si>
  <si>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</si>
  <si>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</si>
  <si>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</si>
  <si>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</si>
  <si>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</si>
  <si>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</si>
  <si>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</si>
  <si>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</si>
  <si>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</si>
  <si>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</si>
  <si>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</si>
  <si>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</si>
  <si>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</si>
  <si>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</si>
  <si>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</si>
  <si>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</si>
  <si>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ביג אג"ח סדרה ו</t>
  </si>
  <si>
    <t>1132521</t>
  </si>
  <si>
    <t>דיסקונט התח יב  COCO</t>
  </si>
  <si>
    <t>6910160</t>
  </si>
  <si>
    <t>טמפו משק  אגח א</t>
  </si>
  <si>
    <t>1118306</t>
  </si>
  <si>
    <t>520032848</t>
  </si>
  <si>
    <t>כתב התחייבות נדחה סד יח אגוד*</t>
  </si>
  <si>
    <t>1121854</t>
  </si>
  <si>
    <t>לייטסטון אגח א</t>
  </si>
  <si>
    <t>1133891</t>
  </si>
  <si>
    <t>1838682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</si>
  <si>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</si>
  <si>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</si>
  <si>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</si>
  <si>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</si>
  <si>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</si>
  <si>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</si>
  <si>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</si>
  <si>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נכסים ובנין 7</t>
  </si>
  <si>
    <t>6990196</t>
  </si>
  <si>
    <t>סלקום אגח ט</t>
  </si>
  <si>
    <t>1132836</t>
  </si>
  <si>
    <t>פרטנר     ד</t>
  </si>
  <si>
    <t>1118835</t>
  </si>
  <si>
    <t>פרטנר     ה</t>
  </si>
  <si>
    <t>1118843</t>
  </si>
  <si>
    <t>קרסו אגח ב</t>
  </si>
  <si>
    <t>1139591</t>
  </si>
  <si>
    <t>514065283</t>
  </si>
  <si>
    <t>רילייטד אגח א</t>
  </si>
  <si>
    <t>1134923</t>
  </si>
  <si>
    <t>1849766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</si>
  <si>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</si>
  <si>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</si>
  <si>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</si>
  <si>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</si>
  <si>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</si>
  <si>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</si>
  <si>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</si>
  <si>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</si>
  <si>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</si>
  <si>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</si>
  <si>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</si>
  <si>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</si>
  <si>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</si>
  <si>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</si>
  <si>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</si>
  <si>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</si>
  <si>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</si>
  <si>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מבני תעשייה אגח טו</t>
  </si>
  <si>
    <t>2260420</t>
  </si>
  <si>
    <t>מגה אור אגח ה</t>
  </si>
  <si>
    <t>1132687</t>
  </si>
  <si>
    <t>קבוצת דלק סדרה טו (15)</t>
  </si>
  <si>
    <t>1115070</t>
  </si>
  <si>
    <t>520044322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</si>
  <si>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</si>
  <si>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</si>
  <si>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</si>
  <si>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</si>
  <si>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</si>
  <si>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</si>
  <si>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</si>
  <si>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</si>
  <si>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</si>
  <si>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</si>
  <si>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</si>
  <si>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</si>
  <si>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דור אלון אגח ג</t>
  </si>
  <si>
    <t>1115245</t>
  </si>
  <si>
    <t>520043878</t>
  </si>
  <si>
    <t>דלשה קפיטל אגח ב</t>
  </si>
  <si>
    <t>1137314</t>
  </si>
  <si>
    <t>1888119</t>
  </si>
  <si>
    <t>כלכלית ירושלים אגח יא</t>
  </si>
  <si>
    <t>1980341</t>
  </si>
  <si>
    <t>אלדן סדרה א</t>
  </si>
  <si>
    <t>1134840</t>
  </si>
  <si>
    <t>510454333</t>
  </si>
  <si>
    <t>BBB+</t>
  </si>
  <si>
    <t>אלדן סדרה ב</t>
  </si>
  <si>
    <t>1138254</t>
  </si>
  <si>
    <t>טן דלק ג</t>
  </si>
  <si>
    <t>1131457</t>
  </si>
  <si>
    <t>511540809</t>
  </si>
  <si>
    <t>ישראמקו א*</t>
  </si>
  <si>
    <t>2320174</t>
  </si>
  <si>
    <t>550010003</t>
  </si>
  <si>
    <t>חיפוש נפט וגז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</si>
  <si>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</si>
  <si>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</si>
  <si>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</si>
  <si>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</si>
  <si>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</si>
  <si>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</si>
  <si>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</si>
  <si>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</si>
  <si>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</si>
  <si>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</si>
  <si>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</si>
  <si>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אלוני חץ*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</si>
  <si>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</si>
  <si>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</si>
  <si>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</si>
  <si>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</si>
  <si>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</si>
  <si>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</si>
  <si>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</si>
  <si>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</si>
  <si>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</si>
  <si>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</si>
  <si>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</si>
  <si>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</si>
  <si>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</t>
  </si>
  <si>
    <t>475020</t>
  </si>
  <si>
    <t>550013098</t>
  </si>
  <si>
    <t>הראל השקעות</t>
  </si>
  <si>
    <t>585018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</si>
  <si>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</si>
  <si>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</si>
  <si>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</si>
  <si>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</si>
  <si>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</si>
  <si>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</si>
  <si>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</si>
  <si>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</si>
  <si>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</si>
  <si>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</si>
  <si>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</si>
  <si>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</si>
  <si>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</si>
  <si>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</si>
  <si>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</si>
  <si>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</si>
  <si>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</si>
  <si>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</si>
  <si>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61036137</t>
  </si>
  <si>
    <t>Pharmaceuticals&amp; Biotechnology</t>
  </si>
  <si>
    <t>מליסרון*</t>
  </si>
  <si>
    <t>323014</t>
  </si>
  <si>
    <t>נייס*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</si>
  <si>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</si>
  <si>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</si>
  <si>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</si>
  <si>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</si>
  <si>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</si>
  <si>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</si>
  <si>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</si>
  <si>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</si>
  <si>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</si>
  <si>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</si>
  <si>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</si>
  <si>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פרטנר</t>
  </si>
  <si>
    <t>1083484</t>
  </si>
  <si>
    <t>פריגו</t>
  </si>
  <si>
    <t>1130699</t>
  </si>
  <si>
    <t>529592</t>
  </si>
  <si>
    <t>1119478</t>
  </si>
  <si>
    <t>שופרסל</t>
  </si>
  <si>
    <t>777037</t>
  </si>
  <si>
    <t>520022732</t>
  </si>
  <si>
    <t>שטראוס עלית*</t>
  </si>
  <si>
    <t>746016</t>
  </si>
  <si>
    <t>סה"כ תל אביב 90</t>
  </si>
  <si>
    <t>אבגול*</t>
  </si>
  <si>
    <t>1100957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</si>
  <si>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</si>
  <si>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</si>
  <si>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</si>
  <si>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</si>
  <si>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</si>
  <si>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</si>
  <si>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</si>
  <si>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</si>
  <si>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</si>
  <si>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אירונאוטיקס*</t>
  </si>
  <si>
    <t>1141142</t>
  </si>
  <si>
    <t>510422249</t>
  </si>
  <si>
    <t>אלון דור</t>
  </si>
  <si>
    <t>1093202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</si>
  <si>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</si>
  <si>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</si>
  <si>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</si>
  <si>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</si>
  <si>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</si>
  <si>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</si>
  <si>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</si>
  <si>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</si>
  <si>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</si>
  <si>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</si>
  <si>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</si>
  <si>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</si>
  <si>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</si>
  <si>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</si>
  <si>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</si>
  <si>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</si>
  <si>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</si>
  <si>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</si>
  <si>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</si>
  <si>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</si>
  <si>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</si>
  <si>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</si>
  <si>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</si>
  <si>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</si>
  <si>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</si>
  <si>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</si>
  <si>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</si>
  <si>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</si>
  <si>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</si>
  <si>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</si>
  <si>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</si>
  <si>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</si>
  <si>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</si>
  <si>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</si>
  <si>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הפניקס 1</t>
  </si>
  <si>
    <t>767012</t>
  </si>
  <si>
    <t>וואן תוכנה</t>
  </si>
  <si>
    <t>161018</t>
  </si>
  <si>
    <t>520034695</t>
  </si>
  <si>
    <t>שרותי מידע</t>
  </si>
  <si>
    <t>חילן טק*</t>
  </si>
  <si>
    <t>1084698</t>
  </si>
  <si>
    <t>520039942</t>
  </si>
  <si>
    <t>583013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</si>
  <si>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</si>
  <si>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</si>
  <si>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</si>
  <si>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</si>
  <si>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</si>
  <si>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</si>
  <si>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</si>
  <si>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</si>
  <si>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</si>
  <si>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</si>
  <si>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</si>
  <si>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</si>
  <si>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</si>
  <si>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</si>
  <si>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</si>
  <si>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</si>
  <si>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</si>
  <si>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</si>
  <si>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</si>
  <si>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</si>
  <si>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</si>
  <si>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</si>
  <si>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</si>
  <si>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</si>
  <si>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</si>
  <si>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</si>
  <si>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</si>
  <si>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</si>
  <si>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</si>
  <si>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</si>
  <si>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</si>
  <si>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</si>
  <si>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</si>
  <si>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</si>
  <si>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1085166</t>
  </si>
  <si>
    <t>512352444</t>
  </si>
  <si>
    <t>ציוד תקשורת</t>
  </si>
  <si>
    <t>פוקס ויזל*</t>
  </si>
  <si>
    <t>1087022</t>
  </si>
  <si>
    <t>512157603</t>
  </si>
  <si>
    <t>פורמולה*</t>
  </si>
  <si>
    <t>256016</t>
  </si>
  <si>
    <t>520036690</t>
  </si>
  <si>
    <t>פלסאון תעשיות*</t>
  </si>
  <si>
    <t>1081603</t>
  </si>
  <si>
    <t>520042912</t>
  </si>
  <si>
    <t>פלרם*</t>
  </si>
  <si>
    <t>644013</t>
  </si>
  <si>
    <t>520039843</t>
  </si>
  <si>
    <t>קליל*</t>
  </si>
  <si>
    <t>797035</t>
  </si>
  <si>
    <t>520032442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</si>
  <si>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</si>
  <si>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</si>
  <si>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</si>
  <si>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</si>
  <si>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</si>
  <si>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</si>
  <si>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</si>
  <si>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</si>
  <si>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</si>
  <si>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</si>
  <si>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</si>
  <si>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</si>
  <si>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</si>
  <si>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</si>
  <si>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</si>
  <si>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</si>
  <si>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</si>
  <si>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</si>
  <si>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אבוגן*</t>
  </si>
  <si>
    <t>1105055</t>
  </si>
  <si>
    <t>512838723</t>
  </si>
  <si>
    <t>או פי סי*</t>
  </si>
  <si>
    <t>1141571</t>
  </si>
  <si>
    <t>אוארטי*</t>
  </si>
  <si>
    <t>1086230</t>
  </si>
  <si>
    <t>513057588</t>
  </si>
  <si>
    <t>אוברסיז*</t>
  </si>
  <si>
    <t>1139617</t>
  </si>
  <si>
    <t>510490071</t>
  </si>
  <si>
    <t>265017</t>
  </si>
  <si>
    <t>520036153</t>
  </si>
  <si>
    <t>אוריין*</t>
  </si>
  <si>
    <t>1103506</t>
  </si>
  <si>
    <t>511068256</t>
  </si>
  <si>
    <t>1122415</t>
  </si>
  <si>
    <t>513787804</t>
  </si>
  <si>
    <t>אילקס מדיקל</t>
  </si>
  <si>
    <t>1080753</t>
  </si>
  <si>
    <t>520042219</t>
  </si>
  <si>
    <t>אינטק פארמה</t>
  </si>
  <si>
    <t>1117795</t>
  </si>
  <si>
    <t>513022780</t>
  </si>
  <si>
    <t>איתמר מדיקל*</t>
  </si>
  <si>
    <t>1102458</t>
  </si>
  <si>
    <t>512434218</t>
  </si>
  <si>
    <t>אלוט תקשורת*</t>
  </si>
  <si>
    <t>1099654</t>
  </si>
  <si>
    <t>512394776</t>
  </si>
  <si>
    <t>אלספק*</t>
  </si>
  <si>
    <t>1090364</t>
  </si>
  <si>
    <t>511297541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</si>
  <si>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</si>
  <si>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</si>
  <si>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</si>
  <si>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</si>
  <si>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</si>
  <si>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</si>
  <si>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</si>
  <si>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</si>
  <si>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</si>
  <si>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</si>
  <si>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</si>
  <si>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</si>
  <si>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</si>
  <si>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</si>
  <si>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</si>
  <si>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</si>
  <si>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</si>
  <si>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</si>
  <si>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</si>
  <si>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</si>
  <si>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</si>
  <si>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</si>
  <si>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</si>
  <si>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513029974</t>
  </si>
  <si>
    <t>גניגר*</t>
  </si>
  <si>
    <t>1095892</t>
  </si>
  <si>
    <t>512416991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</si>
  <si>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</si>
  <si>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</si>
  <si>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</si>
  <si>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</si>
  <si>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</si>
  <si>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</si>
  <si>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</si>
  <si>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</si>
  <si>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</si>
  <si>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</si>
  <si>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</si>
  <si>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</si>
  <si>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מדטכניקה*</t>
  </si>
  <si>
    <t>253013</t>
  </si>
  <si>
    <t>520036195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</si>
  <si>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</si>
  <si>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</si>
  <si>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</si>
  <si>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</si>
  <si>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</si>
  <si>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</si>
  <si>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</si>
  <si>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</si>
  <si>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</si>
  <si>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</si>
  <si>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</si>
  <si>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</si>
  <si>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</si>
  <si>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</si>
  <si>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על בד*</t>
  </si>
  <si>
    <t>625012</t>
  </si>
  <si>
    <t>520040205</t>
  </si>
  <si>
    <t>1090943</t>
  </si>
  <si>
    <t>512776964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</si>
  <si>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</si>
  <si>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</si>
  <si>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</si>
  <si>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</si>
  <si>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</si>
  <si>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</si>
  <si>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</si>
  <si>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</si>
  <si>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</si>
  <si>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פריון נטוורק</t>
  </si>
  <si>
    <t>1095819</t>
  </si>
  <si>
    <t>512849498</t>
  </si>
  <si>
    <t>קו מנחה*</t>
  </si>
  <si>
    <t>271015</t>
  </si>
  <si>
    <t>520036997</t>
  </si>
  <si>
    <t>קסטרו*</t>
  </si>
  <si>
    <t>280016</t>
  </si>
  <si>
    <t>520037649</t>
  </si>
  <si>
    <t>רבל אי.סי.אס בעמ*</t>
  </si>
  <si>
    <t>1103878</t>
  </si>
  <si>
    <t>513506329</t>
  </si>
  <si>
    <t>1122381</t>
  </si>
  <si>
    <t>514304005</t>
  </si>
  <si>
    <t>תדיר גן</t>
  </si>
  <si>
    <t>1090141</t>
  </si>
  <si>
    <t>511870891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</si>
  <si>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</si>
  <si>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</si>
  <si>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</si>
  <si>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</si>
  <si>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</si>
  <si>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</si>
  <si>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</si>
  <si>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</si>
  <si>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</si>
  <si>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</si>
  <si>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</si>
  <si>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</si>
  <si>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</si>
  <si>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</si>
  <si>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</si>
  <si>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</si>
  <si>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ISRAEL CHEMICALS LTD</t>
  </si>
  <si>
    <t>IL0002810146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</si>
  <si>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</si>
  <si>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</si>
  <si>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</si>
  <si>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</si>
  <si>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</si>
  <si>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</si>
  <si>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</si>
  <si>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</si>
  <si>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</si>
  <si>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</si>
  <si>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</si>
  <si>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</si>
  <si>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</si>
  <si>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MYLAN</t>
  </si>
  <si>
    <t>NL0011031208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</si>
  <si>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</si>
  <si>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</si>
  <si>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</si>
  <si>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</si>
  <si>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</si>
  <si>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</si>
  <si>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PERRIGO CO</t>
  </si>
  <si>
    <t>IE00BGH1M568</t>
  </si>
  <si>
    <t>REDHILL BIOPHARMA LTD ADR</t>
  </si>
  <si>
    <t>US7574681034</t>
  </si>
  <si>
    <t>SAPIENS INTERNATIONAL CORP*</t>
  </si>
  <si>
    <t>ANN7716A1513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</si>
  <si>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</si>
  <si>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</si>
  <si>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</si>
  <si>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</si>
  <si>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</si>
  <si>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</si>
  <si>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</si>
  <si>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</si>
  <si>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</si>
  <si>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</si>
  <si>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</si>
  <si>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</si>
  <si>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</si>
  <si>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</si>
  <si>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</si>
  <si>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</si>
  <si>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</si>
  <si>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ABB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</si>
  <si>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</si>
  <si>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</si>
  <si>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</si>
  <si>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</si>
  <si>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</si>
  <si>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</si>
  <si>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ALEXANDRIA REAL ESTATE EQUIT</t>
  </si>
  <si>
    <t>US0152711091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</si>
  <si>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</si>
  <si>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</si>
  <si>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</si>
  <si>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</si>
  <si>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</si>
  <si>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</si>
  <si>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</si>
  <si>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</si>
  <si>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ANHEUSER BUSCH INBEV SA/NV</t>
  </si>
  <si>
    <t>BE0974293251</t>
  </si>
  <si>
    <t>Food &amp; Beverage &amp; Tobacco</t>
  </si>
  <si>
    <t>AP MOLLER MAERSK A/S B</t>
  </si>
  <si>
    <t>DK0010244508</t>
  </si>
  <si>
    <t>Transportation</t>
  </si>
  <si>
    <t>APPLE INC</t>
  </si>
  <si>
    <t>US0378331005</t>
  </si>
  <si>
    <t>ASML HOLDING NV</t>
  </si>
  <si>
    <t>NL0010273215</t>
  </si>
  <si>
    <t>ASOS</t>
  </si>
  <si>
    <t>GB0030927254</t>
  </si>
  <si>
    <t>AXEL SPRINGER</t>
  </si>
  <si>
    <t>DE0005501357</t>
  </si>
  <si>
    <t>Media</t>
  </si>
  <si>
    <t>BAE SYSTEMS</t>
  </si>
  <si>
    <t>GB0002634946</t>
  </si>
  <si>
    <t>BANCO BRADESCO ADR</t>
  </si>
  <si>
    <t>US0594603039</t>
  </si>
  <si>
    <t>Banks</t>
  </si>
  <si>
    <t>BANK OF AMERICA CORP</t>
  </si>
  <si>
    <t>US0605051046</t>
  </si>
  <si>
    <t>BHP BILLITON</t>
  </si>
  <si>
    <t>GB0000566504</t>
  </si>
  <si>
    <t>BLACKROCK</t>
  </si>
  <si>
    <t>US09247X1019</t>
  </si>
  <si>
    <t>BNP PARIBAS</t>
  </si>
  <si>
    <t>FR0000131104</t>
  </si>
  <si>
    <t>BOSTON PROPERTIES INC</t>
  </si>
  <si>
    <t>US1011211018</t>
  </si>
  <si>
    <t>CHEVRON CORP</t>
  </si>
  <si>
    <t>US1667641005</t>
  </si>
  <si>
    <t>CHINA CONSTRUCTION BANK H</t>
  </si>
  <si>
    <t>CNE1000002H1</t>
  </si>
  <si>
    <t>HKSE</t>
  </si>
  <si>
    <t>שרותים פיננסים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</si>
  <si>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</si>
  <si>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</si>
  <si>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</si>
  <si>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</si>
  <si>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</si>
  <si>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</si>
  <si>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</si>
  <si>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</si>
  <si>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</si>
  <si>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</si>
  <si>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</si>
  <si>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</si>
  <si>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DELTA AIR LINES</t>
  </si>
  <si>
    <t>US2473617023</t>
  </si>
  <si>
    <t>EASYJET</t>
  </si>
  <si>
    <t>GB00B7KR2P84</t>
  </si>
  <si>
    <t>EIFFAGE</t>
  </si>
  <si>
    <t>FR0000130452</t>
  </si>
  <si>
    <t>ENI SPA</t>
  </si>
  <si>
    <t>IT0003132476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</si>
  <si>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</si>
  <si>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</si>
  <si>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</si>
  <si>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</si>
  <si>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</si>
  <si>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</si>
  <si>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</si>
  <si>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</si>
  <si>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</si>
  <si>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</si>
  <si>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INDITEX</t>
  </si>
  <si>
    <t>ES0148396007</t>
  </si>
  <si>
    <t>BME</t>
  </si>
  <si>
    <t>INGENICO GROUP</t>
  </si>
  <si>
    <t>FR0000125346</t>
  </si>
  <si>
    <t>INTESA SANPAOLO</t>
  </si>
  <si>
    <t>IT0000072618</t>
  </si>
  <si>
    <t>ITAU UNIBANCO H SPON PRF ADR</t>
  </si>
  <si>
    <t>US4655621062</t>
  </si>
  <si>
    <t>JPMORGAN CHASE</t>
  </si>
  <si>
    <t>US46625H1005</t>
  </si>
  <si>
    <t>KONINKLIJKE PHILIPS NV</t>
  </si>
  <si>
    <t>NL0000009538</t>
  </si>
  <si>
    <t>LENOVO GROUP</t>
  </si>
  <si>
    <t>HK0992009065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</si>
  <si>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</si>
  <si>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</si>
  <si>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</si>
  <si>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</si>
  <si>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</si>
  <si>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</si>
  <si>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</si>
  <si>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</si>
  <si>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</si>
  <si>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NETEASE INC ADR</t>
  </si>
  <si>
    <t>US64110W1027</t>
  </si>
  <si>
    <t>NIKE INC CL B</t>
  </si>
  <si>
    <t>US6541061031</t>
  </si>
  <si>
    <t>ORACLE CORP</t>
  </si>
  <si>
    <t>US68389X1054</t>
  </si>
  <si>
    <t>ORANGE</t>
  </si>
  <si>
    <t>FR0000133308</t>
  </si>
  <si>
    <t>PFIZER INC</t>
  </si>
  <si>
    <t>US7170811035</t>
  </si>
  <si>
    <t>PRICELINE GROUP INC</t>
  </si>
  <si>
    <t>US7415034039</t>
  </si>
  <si>
    <t>PROLOGIS INC</t>
  </si>
  <si>
    <t>US74340W1036</t>
  </si>
  <si>
    <t>QUALCOMM INC</t>
  </si>
  <si>
    <t>US7475251036</t>
  </si>
  <si>
    <t>RELX PLC</t>
  </si>
  <si>
    <t>GB00B2B0DG97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</si>
  <si>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</si>
  <si>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</si>
  <si>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</si>
  <si>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</si>
  <si>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</si>
  <si>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</si>
  <si>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</si>
  <si>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</si>
  <si>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SAP AG</t>
  </si>
  <si>
    <t>DE0007164600</t>
  </si>
  <si>
    <t>SIEMENS AG REG</t>
  </si>
  <si>
    <t>DE0007236101</t>
  </si>
  <si>
    <t>SL GREEN REALTY CORP</t>
  </si>
  <si>
    <t>US78440X1019</t>
  </si>
  <si>
    <t>SOUTHWEST AIRLINES</t>
  </si>
  <si>
    <t>US8447411088</t>
  </si>
  <si>
    <t>STARBUCKS CORP</t>
  </si>
  <si>
    <t>US8552441094</t>
  </si>
  <si>
    <t>Hotels Restaurants &amp; Leisure</t>
  </si>
  <si>
    <t>STERICYCLE</t>
  </si>
  <si>
    <t>US8589121081</t>
  </si>
  <si>
    <t>Commercial &amp; Professional Sevi</t>
  </si>
  <si>
    <t>SYNCHRONY FINANCIAL</t>
  </si>
  <si>
    <t>US87165B1035</t>
  </si>
  <si>
    <t>THALES SA</t>
  </si>
  <si>
    <t>FR0000121329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</si>
  <si>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</si>
  <si>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</si>
  <si>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</si>
  <si>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</si>
  <si>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</si>
  <si>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</si>
  <si>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</si>
  <si>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</si>
  <si>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VODAFONE GROUP</t>
  </si>
  <si>
    <t>GB00BH4HKS39</t>
  </si>
  <si>
    <t>WELLS FARGO &amp; CO</t>
  </si>
  <si>
    <t>US9497461015</t>
  </si>
  <si>
    <t>ZALANDO</t>
  </si>
  <si>
    <t>DE000ZAL1111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</si>
  <si>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</si>
  <si>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</si>
  <si>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</si>
  <si>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</si>
  <si>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</si>
  <si>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</si>
  <si>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</si>
  <si>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תכלית תא 125</t>
  </si>
  <si>
    <t>1091818</t>
  </si>
  <si>
    <t>513540310</t>
  </si>
  <si>
    <t>תכלית תא 35</t>
  </si>
  <si>
    <t>1091826</t>
  </si>
  <si>
    <t>הראל סל תל בונד 60</t>
  </si>
  <si>
    <t>1113257</t>
  </si>
  <si>
    <t>אג"ח</t>
  </si>
  <si>
    <t>פסגות תל בונד 60 סדרה 1</t>
  </si>
  <si>
    <t>1109420</t>
  </si>
  <si>
    <t>פסגות תל בונד 60 סדרה 2</t>
  </si>
  <si>
    <t>1109479</t>
  </si>
  <si>
    <t>קסם תל בונד 60</t>
  </si>
  <si>
    <t>1109248</t>
  </si>
  <si>
    <t>520041989</t>
  </si>
  <si>
    <t>תכלית תל בונד 60</t>
  </si>
  <si>
    <t>1109362</t>
  </si>
  <si>
    <t>AMUNDI ETF MSCI EM ASIA UCIT</t>
  </si>
  <si>
    <t>FR0011018316</t>
  </si>
  <si>
    <t>CONSUMER DISCRETIONARY SELT</t>
  </si>
  <si>
    <t>US81369Y4070</t>
  </si>
  <si>
    <t>DAIWA ETF TOPIX</t>
  </si>
  <si>
    <t>JP3027620008</t>
  </si>
  <si>
    <t>DBX HARVEST CSI 300 1D</t>
  </si>
  <si>
    <t>LU0875160326</t>
  </si>
  <si>
    <t>DBX S&amp;P GLOBAL INFRASTRUC 1C</t>
  </si>
  <si>
    <t>LU0322253229</t>
  </si>
  <si>
    <t>DBX STXX EUROPE TECHNOLOGY 1C</t>
  </si>
  <si>
    <t>LU0292104469</t>
  </si>
  <si>
    <t>DEUTSCHE X TRACKERS MSCI EME</t>
  </si>
  <si>
    <t>US2330511013</t>
  </si>
  <si>
    <t>ENERGY SELECT SECTOR SPDR</t>
  </si>
  <si>
    <t>US81369Y5069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</si>
  <si>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</si>
  <si>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</si>
  <si>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</si>
  <si>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</si>
  <si>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</si>
  <si>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</si>
  <si>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</si>
  <si>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</si>
  <si>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CORE EURO STOXX 50</t>
  </si>
  <si>
    <t>IE00B53L3W79</t>
  </si>
  <si>
    <t>ISHARES CORE MSCI EMERGING</t>
  </si>
  <si>
    <t>US46434G1031</t>
  </si>
  <si>
    <t>ISHARES CORE S&amp;P 500 UCITS ETF</t>
  </si>
  <si>
    <t>IE00B5BMR087</t>
  </si>
  <si>
    <t>ISHARES CRNCY HEDGD MSCI EM</t>
  </si>
  <si>
    <t>US46434G5099</t>
  </si>
  <si>
    <t>ISHARES DJ CONSRU</t>
  </si>
  <si>
    <t>US4642887529</t>
  </si>
  <si>
    <t>ISHARES DJ EURO STOXX 50 DE</t>
  </si>
  <si>
    <t>DE0005933956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</si>
  <si>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</si>
  <si>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</si>
  <si>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</si>
  <si>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</si>
  <si>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</si>
  <si>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</si>
  <si>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</si>
  <si>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</si>
  <si>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EMU SML C ACC</t>
  </si>
  <si>
    <t>IE00B3VWMM18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</si>
  <si>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</si>
  <si>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</si>
  <si>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</si>
  <si>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</si>
  <si>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</si>
  <si>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</si>
  <si>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ISHARES ST 600 UTIL DE</t>
  </si>
  <si>
    <t>DE000A0Q4R02</t>
  </si>
  <si>
    <t>KRANESHARES CSI CHINA INTERNET</t>
  </si>
  <si>
    <t>US5007673065</t>
  </si>
  <si>
    <t>LYXOR ETF STOXX OIL &amp; GAS</t>
  </si>
  <si>
    <t>FR0010344960</t>
  </si>
  <si>
    <t>LYXOR STOXX BASIC RSRCES</t>
  </si>
  <si>
    <t>FR0010345389</t>
  </si>
  <si>
    <t>MARKET VECTORS OIL SERVICE</t>
  </si>
  <si>
    <t>US92189F7188</t>
  </si>
  <si>
    <t>MARKET VECTORS SEMICONDUCTOR</t>
  </si>
  <si>
    <t>US92189F6768</t>
  </si>
  <si>
    <t>SOURCE MORNINGSTAR US ENERGY</t>
  </si>
  <si>
    <t>IE00B94ZB998</t>
  </si>
  <si>
    <t>SOURCE S&amp;P 500 UCITS ETF</t>
  </si>
  <si>
    <t>IE00B3YCGJ38</t>
  </si>
  <si>
    <t>SPDR FT EP EU EX UK REAL EST</t>
  </si>
  <si>
    <t>IE00BSJCQV56</t>
  </si>
  <si>
    <t>SPDR MSCI EUROPE CONSUMER ST</t>
  </si>
  <si>
    <t>IE00BKWQ0D84</t>
  </si>
  <si>
    <t>SPDR S AND P HOMEBUILDERS ETF</t>
  </si>
  <si>
    <t>US78464A8889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</si>
  <si>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</si>
  <si>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</si>
  <si>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</si>
  <si>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</si>
  <si>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</si>
  <si>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</si>
  <si>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</si>
  <si>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</si>
  <si>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</si>
  <si>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</si>
  <si>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VANGUARD SMALL CAP VALUE ETF</t>
  </si>
  <si>
    <t>US9229086114</t>
  </si>
  <si>
    <t>WISDOMTREE INDIA EARNINGS</t>
  </si>
  <si>
    <t>US97717W4226</t>
  </si>
  <si>
    <t>WISDOMTREE JPN S/C DVD FUND</t>
  </si>
  <si>
    <t>US97717W8367</t>
  </si>
  <si>
    <t>ISHARES USD CORP BND</t>
  </si>
  <si>
    <t>IE0032895942</t>
  </si>
  <si>
    <t>VANGUARD S.T CORP BOND</t>
  </si>
  <si>
    <t>US92206C4096</t>
  </si>
  <si>
    <t>ISHARES JP MORGAN USD EM CORP</t>
  </si>
  <si>
    <t>IE00B6TLBW47</t>
  </si>
  <si>
    <t>SPDR EMERGING MKTS LOCAL BD</t>
  </si>
  <si>
    <t>IE00B4613386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</si>
  <si>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</si>
  <si>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</si>
  <si>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</si>
  <si>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</si>
  <si>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</si>
  <si>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</si>
  <si>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תעודות השתתפות בקרנות נאמנות בחו"ל</t>
  </si>
  <si>
    <t>UBS LUX BD USD</t>
  </si>
  <si>
    <t>LU0396367608</t>
  </si>
  <si>
    <t>S&amp;P</t>
  </si>
  <si>
    <t>NEUBER BERMAN H/Y BD I2A</t>
  </si>
  <si>
    <t>IE00B8QBJF01</t>
  </si>
  <si>
    <t>BB</t>
  </si>
  <si>
    <t>FITCH</t>
  </si>
  <si>
    <t>EURIZON EASYFND BND HI YL Z</t>
  </si>
  <si>
    <t>LU0335991534</t>
  </si>
  <si>
    <t>BB-</t>
  </si>
  <si>
    <t>ABERDEEN GL NOR AM SM CP I2A</t>
  </si>
  <si>
    <t>LU0566484704</t>
  </si>
  <si>
    <t>NR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</si>
  <si>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</si>
  <si>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</si>
  <si>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</si>
  <si>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</si>
  <si>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</si>
  <si>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</si>
  <si>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</si>
  <si>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</si>
  <si>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</si>
  <si>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</si>
  <si>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KOTAK FUNDS IND MIDCP  JA USD</t>
  </si>
  <si>
    <t>LU0675383409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</si>
  <si>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</si>
  <si>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</si>
  <si>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</si>
  <si>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</si>
  <si>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</si>
  <si>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</si>
  <si>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</si>
  <si>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</si>
  <si>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</si>
  <si>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</si>
  <si>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EMR MK ST IN USD IN</t>
  </si>
  <si>
    <t>IE0031787223</t>
  </si>
  <si>
    <t>כתבי אופציה בישראל</t>
  </si>
  <si>
    <t>אלוני חץ אופציה 15*</t>
  </si>
  <si>
    <t>3900396</t>
  </si>
  <si>
    <t>איתמר אופציה 4*</t>
  </si>
  <si>
    <t>1137017</t>
  </si>
  <si>
    <t>מדיגוס אופציה 9</t>
  </si>
  <si>
    <t>1135979</t>
  </si>
  <si>
    <t>ASX SPI 200 FUTURES DEC17</t>
  </si>
  <si>
    <t>XPZ7</t>
  </si>
  <si>
    <t>ל.ר.</t>
  </si>
  <si>
    <t>EURO STOXX 50 DEC17</t>
  </si>
  <si>
    <t>VGZ7</t>
  </si>
  <si>
    <t>EURO STOXX BANK DEC17</t>
  </si>
  <si>
    <t>CAZ7</t>
  </si>
  <si>
    <t>FTSE 100 IDX FUT DEC17</t>
  </si>
  <si>
    <t>Z Z7</t>
  </si>
  <si>
    <t>RUSSELL 2000 MINI DEC17</t>
  </si>
  <si>
    <t>RTYZ7</t>
  </si>
  <si>
    <t>S&amp;P500 EMINI FUT DEC17</t>
  </si>
  <si>
    <t>ESZ7</t>
  </si>
  <si>
    <t>TOPIX INDX FUTR DEC17</t>
  </si>
  <si>
    <t>TPZ7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</si>
  <si>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</si>
  <si>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</si>
  <si>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</si>
  <si>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</si>
  <si>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</si>
  <si>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</si>
  <si>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</si>
  <si>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</si>
  <si>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</si>
  <si>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</si>
  <si>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</si>
  <si>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</si>
  <si>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אגח ל.ס חשמל 2022</t>
  </si>
  <si>
    <t>6000129</t>
  </si>
  <si>
    <t>חשמל צמוד 2020   אגח ל.ס</t>
  </si>
  <si>
    <t>6000111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</si>
  <si>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</si>
  <si>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</si>
  <si>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</si>
  <si>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</si>
  <si>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</si>
  <si>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</si>
  <si>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שטרהון נדחה פועלים ג ל.ס 5.75%</t>
  </si>
  <si>
    <t>6620280</t>
  </si>
  <si>
    <t>אספיסי אל עד 6.7%   סדרה 3</t>
  </si>
  <si>
    <t>1093939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</si>
  <si>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</si>
  <si>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</si>
  <si>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</si>
  <si>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</si>
  <si>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</si>
  <si>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</si>
  <si>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</si>
  <si>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</si>
  <si>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</si>
  <si>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</si>
  <si>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אמקור א</t>
  </si>
  <si>
    <t>1133545</t>
  </si>
  <si>
    <t>510064603</t>
  </si>
  <si>
    <t>אורמת אגח 2*</t>
  </si>
  <si>
    <t>1139161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</si>
  <si>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</si>
  <si>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</si>
  <si>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</si>
  <si>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</si>
  <si>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</si>
  <si>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</si>
  <si>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</si>
  <si>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</si>
  <si>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</si>
  <si>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BBB-</t>
  </si>
  <si>
    <t>אנלייט Enlight מניה לא סחירה*</t>
  </si>
  <si>
    <t>550266274</t>
  </si>
  <si>
    <t>צים מניה</t>
  </si>
  <si>
    <t>347283</t>
  </si>
  <si>
    <t>סה"כ קרנות השקעה</t>
  </si>
  <si>
    <t>סה"כ קרנות השקעה בישראל</t>
  </si>
  <si>
    <t>Orbimed Israel Partners II LP</t>
  </si>
  <si>
    <t>סה"כ קרנות השקעה בחו"ל</t>
  </si>
  <si>
    <t>Horsley Bridge XII Ventures</t>
  </si>
  <si>
    <t>MAGMA GROWTH EQUITY I</t>
  </si>
  <si>
    <t>Strategic Investors Fund VIII LP</t>
  </si>
  <si>
    <t>Apollo Fund IX</t>
  </si>
  <si>
    <t>Apollo Natural Resources Partners II LP</t>
  </si>
  <si>
    <t>Ares PCS LP*</t>
  </si>
  <si>
    <t>Crescent MPVIIC LP</t>
  </si>
  <si>
    <t>Cruise.co.uk Holdings Ltd</t>
  </si>
  <si>
    <t>Dover Street IX LP</t>
  </si>
  <si>
    <t>HarbourVest Co Inv DNLD</t>
  </si>
  <si>
    <t>Harbourvest co inv perston</t>
  </si>
  <si>
    <t>harbourvest part' co inv fund IV</t>
  </si>
  <si>
    <t>harbourvest Sec gridiron</t>
  </si>
  <si>
    <t>Permira CSIII LP</t>
  </si>
  <si>
    <t>Senior Loan Fund I A SLP</t>
  </si>
  <si>
    <t>Thoma Bravo Fund XII A  L P</t>
  </si>
  <si>
    <t>Warburg Pincus China LP</t>
  </si>
  <si>
    <t>סה"כ כתבי אופציה בישראל:</t>
  </si>
  <si>
    <t>אפריקה תעשיות הלוואה אופציה לא סחירה*</t>
  </si>
  <si>
    <t>3153001</t>
  </si>
  <si>
    <t>REDHILL WARRANT</t>
  </si>
  <si>
    <t>52290</t>
  </si>
  <si>
    <t>₪ / מט"ח</t>
  </si>
  <si>
    <t>+ILS/-EUR 4.2157 12-12-17 (12) +57</t>
  </si>
  <si>
    <t>10002376</t>
  </si>
  <si>
    <t>+ILS/-EUR 4.2205 09-11-17 (10) +45</t>
  </si>
  <si>
    <t>10002356</t>
  </si>
  <si>
    <t>+ILS/-USD 3.508 29-11-17 (10) --87</t>
  </si>
  <si>
    <t>10002380</t>
  </si>
  <si>
    <t>+ILS/-USD 3.516 17-10-17 (12) --165</t>
  </si>
  <si>
    <t>10002330</t>
  </si>
  <si>
    <t>+ILS/-USD 3.5328 08-11-17 (10) --67</t>
  </si>
  <si>
    <t>10002374</t>
  </si>
  <si>
    <t>+ILS/-USD 3.5384 06-11-17 (10) --156</t>
  </si>
  <si>
    <t>10002345</t>
  </si>
  <si>
    <t>+ILS/-USD 3.542 08-11-17 (10) --155</t>
  </si>
  <si>
    <t>10002354</t>
  </si>
  <si>
    <t>+ILS/-USD 3.5557 08-11-17 (10) --153</t>
  </si>
  <si>
    <t>10002352</t>
  </si>
  <si>
    <t>+ILS/-USD 3.566 08-11-17 (10) --160</t>
  </si>
  <si>
    <t>10002349</t>
  </si>
  <si>
    <t>+ILS/-USD 3.6035 08-11-17 (10) --140</t>
  </si>
  <si>
    <t>10002359</t>
  </si>
  <si>
    <t>+USD/-ILS 3.5772 17-10-17 (12) --78</t>
  </si>
  <si>
    <t>10002362</t>
  </si>
  <si>
    <t>+USD/-EUR 1.1237 16-10-17 (10) +72.2</t>
  </si>
  <si>
    <t>10002326</t>
  </si>
  <si>
    <t>+USD/-EUR 1.1448 16-10-17 (10) +57.8</t>
  </si>
  <si>
    <t>10002341</t>
  </si>
  <si>
    <t>+USD/-EUR 1.1483 13-11-17 (10) +71.3</t>
  </si>
  <si>
    <t>10002343</t>
  </si>
  <si>
    <t>+USD/-EUR 1.1703 16-11-17 (10) +69.9</t>
  </si>
  <si>
    <t>10002351</t>
  </si>
  <si>
    <t>+USD/-EUR 1.1878 04-12-17 (10) +73</t>
  </si>
  <si>
    <t>10002358</t>
  </si>
  <si>
    <t>+USD/-EUR 1.189 06-12-17 (10) +73.5</t>
  </si>
  <si>
    <t>10002361</t>
  </si>
  <si>
    <t>+USD/-EUR 1.202 21-12-17 (10) +58</t>
  </si>
  <si>
    <t>10002377</t>
  </si>
  <si>
    <t>+USD/-EUR 1.2022 21-12-17 (10) +62</t>
  </si>
  <si>
    <t>10002373</t>
  </si>
  <si>
    <t>+USD/-JPY 111.982 30-11-17 (10) --33.8</t>
  </si>
  <si>
    <t>10002381</t>
  </si>
  <si>
    <t>+USD/-JPY 112.179 10-01-18 (10) --62.1</t>
  </si>
  <si>
    <t>10002383</t>
  </si>
  <si>
    <t>TRS</t>
  </si>
  <si>
    <t>10002288</t>
  </si>
  <si>
    <t/>
  </si>
  <si>
    <t>דולר ניו-זילנד</t>
  </si>
  <si>
    <t>כתר נורבגי</t>
  </si>
  <si>
    <t>בנק הפועלים בע"מ</t>
  </si>
  <si>
    <t>30012000</t>
  </si>
  <si>
    <t>בנק לאומי לישראל בע"מ</t>
  </si>
  <si>
    <t>30110000</t>
  </si>
  <si>
    <t>יו בנק</t>
  </si>
  <si>
    <t>30026000</t>
  </si>
  <si>
    <t>פועלים סהר</t>
  </si>
  <si>
    <t>32895000</t>
  </si>
  <si>
    <t>לירה טורקית</t>
  </si>
  <si>
    <t>30395000</t>
  </si>
  <si>
    <t>31795000</t>
  </si>
  <si>
    <t>32095000</t>
  </si>
  <si>
    <t>30312000</t>
  </si>
  <si>
    <t>32012000</t>
  </si>
  <si>
    <t>30210000</t>
  </si>
  <si>
    <t>32010000</t>
  </si>
  <si>
    <t>31710000</t>
  </si>
  <si>
    <t>30310000</t>
  </si>
  <si>
    <t>30226000</t>
  </si>
  <si>
    <t>30326000</t>
  </si>
  <si>
    <t>31726000</t>
  </si>
  <si>
    <t>32026000</t>
  </si>
  <si>
    <t>35195000</t>
  </si>
  <si>
    <t>UBS</t>
  </si>
  <si>
    <t>31791000</t>
  </si>
  <si>
    <t>Aa3</t>
  </si>
  <si>
    <t>MOODY'S</t>
  </si>
  <si>
    <t>30891000</t>
  </si>
  <si>
    <t>31191000</t>
  </si>
  <si>
    <t>30791000</t>
  </si>
  <si>
    <t>30391000</t>
  </si>
  <si>
    <t>30291000</t>
  </si>
  <si>
    <t>31091000</t>
  </si>
  <si>
    <t>32691000</t>
  </si>
  <si>
    <t>32091000</t>
  </si>
  <si>
    <t>מ.בטחון סחיר לאומי</t>
  </si>
  <si>
    <t>75001121</t>
  </si>
  <si>
    <t>כן</t>
  </si>
  <si>
    <t>לא</t>
  </si>
  <si>
    <t>לאומי 082018</t>
  </si>
  <si>
    <t>475052</t>
  </si>
  <si>
    <t>לאומי 09082018</t>
  </si>
  <si>
    <t>482571</t>
  </si>
  <si>
    <t>פועלים 01.02.2018</t>
  </si>
  <si>
    <t>460128</t>
  </si>
  <si>
    <t>פועלים 04042018</t>
  </si>
  <si>
    <t>465861</t>
  </si>
  <si>
    <t>פועלים 05/2018</t>
  </si>
  <si>
    <t>468319</t>
  </si>
  <si>
    <t>פועלים 06/2018</t>
  </si>
  <si>
    <t>471973</t>
  </si>
  <si>
    <t>פועלים 07032018</t>
  </si>
  <si>
    <t>463294</t>
  </si>
  <si>
    <t>פועלים 11/16</t>
  </si>
  <si>
    <t>454134</t>
  </si>
  <si>
    <t>פועלים 11/17</t>
  </si>
  <si>
    <t>451231</t>
  </si>
  <si>
    <t>פועלים 28.12.17</t>
  </si>
  <si>
    <t>456209</t>
  </si>
  <si>
    <t>יובנק 092018</t>
  </si>
  <si>
    <t>478059</t>
  </si>
  <si>
    <t>אלון דלק אגח א רמ חש 01/17</t>
  </si>
  <si>
    <t>1139930</t>
  </si>
  <si>
    <t>מעלות S&amp;P</t>
  </si>
  <si>
    <t>AAA.IL</t>
  </si>
  <si>
    <t>AA+.IL</t>
  </si>
  <si>
    <t>AA.IL</t>
  </si>
  <si>
    <t>AA-.IL</t>
  </si>
  <si>
    <t>A+.IL</t>
  </si>
  <si>
    <t>A.IL</t>
  </si>
  <si>
    <t>A-.IL</t>
  </si>
  <si>
    <t>BBB.IL</t>
  </si>
  <si>
    <t>B.IL</t>
  </si>
  <si>
    <t>D.IL</t>
  </si>
  <si>
    <t>BBB+.IL</t>
  </si>
  <si>
    <t>סה"כ יתרות התחייבות להשקעה</t>
  </si>
  <si>
    <t>סה"כ בחו"ל</t>
  </si>
  <si>
    <t>Orbimed  II</t>
  </si>
  <si>
    <t>THOMA BRAVO</t>
  </si>
  <si>
    <t>apollo natural pesources partners II</t>
  </si>
  <si>
    <t>Bluebay SLFI</t>
  </si>
  <si>
    <t>harbourvest ח-ן מנוהל</t>
  </si>
  <si>
    <t>Warburg Pincus China I</t>
  </si>
  <si>
    <t>harbourvest DOVER</t>
  </si>
  <si>
    <t>Permira</t>
  </si>
  <si>
    <t>Crescent mezzanine VII</t>
  </si>
  <si>
    <t>ARES private credit solutions</t>
  </si>
  <si>
    <t>Cheyne Real Estate Credit Holdings</t>
  </si>
  <si>
    <t>Migdal-HarbourVest 2016 Fund L.P. (Tranche B)</t>
  </si>
  <si>
    <t>waterton</t>
  </si>
  <si>
    <t>SVB</t>
  </si>
  <si>
    <t>קבוצת עזריאלי</t>
  </si>
  <si>
    <t>יואל</t>
  </si>
  <si>
    <t>מזור</t>
  </si>
  <si>
    <t>סרגון</t>
  </si>
  <si>
    <t>קמהדע</t>
  </si>
  <si>
    <t>אורביט</t>
  </si>
  <si>
    <t>אייסקיור מדיקל</t>
  </si>
  <si>
    <t>מדיגוס</t>
  </si>
  <si>
    <t>רדהיל</t>
  </si>
  <si>
    <t>מובטחות משכנתא- גורם 01</t>
  </si>
  <si>
    <t>בבטחונות אחרים - גורם 80</t>
  </si>
  <si>
    <t>בבטחונות אחרים-גורם 7</t>
  </si>
  <si>
    <t>בבטחונות אחרים-גורם 28*</t>
  </si>
  <si>
    <t>בבטחונות אחרים - גורם 94</t>
  </si>
  <si>
    <t>בבטחונות אחרים - גורם 29</t>
  </si>
  <si>
    <t>בבטחונות אחרים-גורם 29</t>
  </si>
  <si>
    <t>בבטחונות אחרים-גורם 75</t>
  </si>
  <si>
    <t>בבטחונות אחרים - גורם 69</t>
  </si>
  <si>
    <t>בבטחונות אחרים - גורם 37</t>
  </si>
  <si>
    <t>בבטחונות אחרים - גורם 89</t>
  </si>
  <si>
    <t>בבטחונות אחרים - גורם 30</t>
  </si>
  <si>
    <t>בבטחונות אחרים - גורם 81</t>
  </si>
  <si>
    <t>בבטחונות אחרים-גורם 35</t>
  </si>
  <si>
    <t>בבטחונות אחרים-גורם 63</t>
  </si>
  <si>
    <t>בבטחונות אחרים-גורם 33</t>
  </si>
  <si>
    <t>בבטחונות אחרים-גורם 61</t>
  </si>
  <si>
    <t>בבטחונות אחרים-גורם 62</t>
  </si>
  <si>
    <t>בבטחונות אחרים - גורם 40</t>
  </si>
  <si>
    <t>בבטחונות אחרים-גורם 64</t>
  </si>
  <si>
    <t>בבטחונות אחרים-גורם 103</t>
  </si>
  <si>
    <t>בבטחונות אחרים-גורם 43</t>
  </si>
  <si>
    <t>בבטחונות אחרים - גורם 43</t>
  </si>
  <si>
    <t>בבטחונות אחרים - גורם 96</t>
  </si>
  <si>
    <t>בבטחונות אחרים-גורם 41</t>
  </si>
  <si>
    <t>בבטחונות אחרים - גורם 41</t>
  </si>
  <si>
    <t>בבטחונות אחרים - גורם 98</t>
  </si>
  <si>
    <t>בבטחונות אחרים-גורם 38</t>
  </si>
  <si>
    <t>בבטחונות אחרים - גורם 76</t>
  </si>
  <si>
    <t>בבטחונות אחרים-גורם 47</t>
  </si>
  <si>
    <t>בבטחונות אחרים - גורם 47</t>
  </si>
  <si>
    <t>בבטחונות אחרים-גורם 78</t>
  </si>
  <si>
    <t>בבטחונות אחרים-גורם 77</t>
  </si>
  <si>
    <t>בבטחונות אחרים-גורם 67</t>
  </si>
  <si>
    <t>בבטחונות אחרים - גורם 90</t>
  </si>
  <si>
    <t>בבטחונות אחרים-גורם 70</t>
  </si>
  <si>
    <t>בבטחונות אחרים - גורם 14*</t>
  </si>
  <si>
    <t>בבטחונות אחרים-גורם 105</t>
  </si>
  <si>
    <t>בשיעבוד כלי רכב - גורם 68</t>
  </si>
  <si>
    <t>בשיעבוד כלי רכב-גורם 01</t>
  </si>
  <si>
    <t>בבטחונות אחרים-גורם 84</t>
  </si>
  <si>
    <t>בבטחונות אחרים - גורם 79</t>
  </si>
  <si>
    <t>בבטחונות אחרים - גורם 86</t>
  </si>
  <si>
    <t>גורם 98</t>
  </si>
  <si>
    <t>גורם 77</t>
  </si>
  <si>
    <t>גורם 80</t>
  </si>
  <si>
    <t>גורם 105</t>
  </si>
  <si>
    <t>גורם 104</t>
  </si>
  <si>
    <t>גורם 38</t>
  </si>
  <si>
    <t>גורם 48</t>
  </si>
  <si>
    <t>גורם 43</t>
  </si>
  <si>
    <t>גורם 83</t>
  </si>
  <si>
    <t>רם און*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</si>
</sst>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  <numFmt numFmtId="169" formatCode="0.000%"/>
    <numFmt numFmtId="170" formatCode="mmm\-yyyy"/>
  </numFmts>
  <fonts count="3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2">
    <xf numFmtId="0" fontId="0" fillId="0" borderId="0"/>
    <xf numFmtId="164" fontId="2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4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7" fontId="28" fillId="0" borderId="28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/>
    </xf>
    <xf numFmtId="0" fontId="28" fillId="0" borderId="30" xfId="0" applyFont="1" applyFill="1" applyBorder="1" applyAlignment="1">
      <alignment horizontal="right" indent="1"/>
    </xf>
    <xf numFmtId="0" fontId="28" fillId="0" borderId="30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3"/>
    </xf>
    <xf numFmtId="0" fontId="29" fillId="0" borderId="3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1"/>
    </xf>
    <xf numFmtId="14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69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4" fontId="30" fillId="0" borderId="0" xfId="0" applyNumberFormat="1" applyFont="1" applyFill="1" applyBorder="1" applyAlignment="1">
      <alignment horizontal="right"/>
    </xf>
    <xf numFmtId="164" fontId="29" fillId="0" borderId="0" xfId="13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14" fontId="0" fillId="0" borderId="0" xfId="0" applyNumberFormat="1"/>
    <xf numFmtId="164" fontId="0" fillId="0" borderId="0" xfId="0" applyNumberFormat="1"/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Border="1" applyAlignment="1">
      <alignment horizontal="right"/>
    </xf>
    <xf numFmtId="0" fontId="31" fillId="0" borderId="32" xfId="0" applyFont="1" applyBorder="1" applyAlignment="1">
      <alignment horizontal="right"/>
    </xf>
    <xf numFmtId="0" fontId="6" fillId="0" borderId="0" xfId="0" applyFont="1" applyAlignment="1">
      <alignment horizontal="right" readingOrder="2"/>
    </xf>
    <xf numFmtId="169" fontId="30" fillId="0" borderId="0" xfId="0" applyNumberFormat="1" applyFont="1" applyFill="1" applyBorder="1" applyAlignment="1">
      <alignment horizontal="right"/>
    </xf>
    <xf numFmtId="0" fontId="6" fillId="2" borderId="33" xfId="0" applyFont="1" applyFill="1" applyBorder="1" applyAlignment="1">
      <alignment horizontal="right"/>
    </xf>
    <xf numFmtId="164" fontId="6" fillId="2" borderId="6" xfId="15" applyFont="1" applyFill="1" applyBorder="1" applyAlignment="1">
      <alignment horizontal="center" wrapText="1"/>
    </xf>
    <xf numFmtId="49" fontId="6" fillId="2" borderId="10" xfId="0" applyNumberFormat="1" applyFont="1" applyFill="1" applyBorder="1" applyAlignment="1">
      <alignment horizontal="center" wrapText="1"/>
    </xf>
    <xf numFmtId="0" fontId="0" fillId="7" borderId="22" xfId="0" applyFill="1" applyBorder="1" applyAlignment="1">
      <alignment horizontal="right"/>
    </xf>
    <xf numFmtId="164" fontId="2" fillId="0" borderId="22" xfId="15" applyFont="1" applyFill="1" applyBorder="1" applyAlignment="1">
      <alignment horizontal="right"/>
    </xf>
    <xf numFmtId="170" fontId="0" fillId="0" borderId="22" xfId="0" applyNumberFormat="1" applyFill="1" applyBorder="1" applyAlignment="1">
      <alignment horizontal="center"/>
    </xf>
    <xf numFmtId="0" fontId="22" fillId="7" borderId="22" xfId="0" applyFont="1" applyFill="1" applyBorder="1" applyAlignment="1">
      <alignment horizontal="right"/>
    </xf>
    <xf numFmtId="164" fontId="32" fillId="0" borderId="22" xfId="15" applyFont="1" applyFill="1" applyBorder="1"/>
    <xf numFmtId="164" fontId="6" fillId="0" borderId="31" xfId="13" applyFont="1" applyFill="1" applyBorder="1" applyAlignment="1">
      <alignment horizontal="right"/>
    </xf>
    <xf numFmtId="10" fontId="6" fillId="0" borderId="31" xfId="14" applyNumberFormat="1" applyFont="1" applyFill="1" applyBorder="1" applyAlignment="1">
      <alignment horizontal="center"/>
    </xf>
    <xf numFmtId="2" fontId="6" fillId="0" borderId="31" xfId="7" applyNumberFormat="1" applyFont="1" applyFill="1" applyBorder="1" applyAlignment="1">
      <alignment horizontal="right"/>
    </xf>
    <xf numFmtId="168" fontId="6" fillId="0" borderId="31" xfId="7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10" fontId="29" fillId="0" borderId="0" xfId="14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center"/>
    </xf>
    <xf numFmtId="3" fontId="29" fillId="0" borderId="0" xfId="0" applyNumberFormat="1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0" fontId="11" fillId="0" borderId="0" xfId="0" applyFont="1" applyFill="1" applyAlignment="1">
      <alignment horizontal="right" readingOrder="2"/>
    </xf>
    <xf numFmtId="10" fontId="30" fillId="0" borderId="0" xfId="14" applyNumberFormat="1" applyFont="1" applyFill="1" applyBorder="1" applyAlignment="1">
      <alignment horizontal="right"/>
    </xf>
    <xf numFmtId="0" fontId="5" fillId="0" borderId="0" xfId="0" applyFont="1" applyFill="1" applyAlignment="1">
      <alignment horizontal="center" readingOrder="2"/>
    </xf>
    <xf numFmtId="164" fontId="5" fillId="0" borderId="0" xfId="13" applyFont="1" applyFill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0" fontId="24" fillId="0" borderId="0" xfId="7" applyFont="1" applyAlignment="1">
      <alignment horizontal="right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30" fillId="0" borderId="0" xfId="0" applyFont="1" applyFill="1" applyBorder="1" applyAlignment="1">
      <alignment horizontal="right" indent="2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7" fillId="0" borderId="0" xfId="0" applyFont="1" applyFill="1" applyAlignment="1">
      <alignment horizontal="right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Fill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22">
    <cellStyle name="Comma" xfId="13" builtinId="3"/>
    <cellStyle name="Comma 2" xfId="1"/>
    <cellStyle name="Comma 2 2" xfId="16"/>
    <cellStyle name="Comma 3" xfId="15"/>
    <cellStyle name="Currency [0] _1" xfId="2"/>
    <cellStyle name="Hyperlink 2" xfId="3"/>
    <cellStyle name="Normal" xfId="0" builtinId="0"/>
    <cellStyle name="Normal 11" xfId="4"/>
    <cellStyle name="Normal 11 2" xfId="17"/>
    <cellStyle name="Normal 2" xfId="5"/>
    <cellStyle name="Normal 2 2" xfId="18"/>
    <cellStyle name="Normal 3" xfId="6"/>
    <cellStyle name="Normal 3 2" xfId="19"/>
    <cellStyle name="Normal 4" xfId="12"/>
    <cellStyle name="Normal_2007-16618" xfId="7"/>
    <cellStyle name="Percent" xfId="14" builtinId="5"/>
    <cellStyle name="Percent 2" xfId="8"/>
    <cellStyle name="Percent 2 2" xfId="20"/>
    <cellStyle name="Percent 3" xfId="21"/>
    <cellStyle name="Text" xfId="9"/>
    <cellStyle name="Total" xfId="10"/>
    <cellStyle name="היפר-קישור" xfId="11" builtinId="8"/>
  </cellStyles>
  <dxfs count="11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X66"/>
  <sheetViews>
    <sheetView rightToLeft="1" tabSelected="1" workbookViewId="0">
      <pane ySplit="9" topLeftCell="A10" activePane="bottomLeft" state="frozen"/>
      <selection pane="bottomLeft" activeCell="F17" sqref="F17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8.7109375" style="9" customWidth="1"/>
    <col min="30" max="30" width="10" style="9" customWidth="1"/>
    <col min="31" max="31" width="9.5703125" style="9" customWidth="1"/>
    <col min="32" max="32" width="6.140625" style="9" customWidth="1"/>
    <col min="33" max="34" width="5.7109375" style="9" customWidth="1"/>
    <col min="35" max="35" width="6.85546875" style="9" customWidth="1"/>
    <col min="36" max="36" width="6.42578125" style="9" customWidth="1"/>
    <col min="37" max="37" width="6.7109375" style="9" customWidth="1"/>
    <col min="38" max="38" width="7.28515625" style="9" customWidth="1"/>
    <col min="39" max="50" width="5.7109375" style="9" customWidth="1"/>
    <col min="51" max="16384" width="9.140625" style="9"/>
  </cols>
  <sheetData>
    <row r="1" spans="1:24">
      <c r="B1" s="56" t="s">
        <v>189</v>
      </c>
      <c r="C1" s="76" t="s" vm="1">
        <v>262</v>
      </c>
    </row>
    <row r="2" spans="1:24">
      <c r="B2" s="56" t="s">
        <v>188</v>
      </c>
      <c r="C2" s="76" t="s">
        <v>263</v>
      </c>
    </row>
    <row r="3" spans="1:24">
      <c r="B3" s="56" t="s">
        <v>190</v>
      </c>
      <c r="C3" s="76" t="s">
        <v>264</v>
      </c>
    </row>
    <row r="4" spans="1:24">
      <c r="B4" s="56" t="s">
        <v>191</v>
      </c>
      <c r="C4" s="76">
        <v>2145</v>
      </c>
    </row>
    <row r="6" spans="1:24" ht="26.25" customHeight="1">
      <c r="B6" s="187" t="s">
        <v>205</v>
      </c>
      <c r="C6" s="188"/>
      <c r="D6" s="189"/>
    </row>
    <row r="7" spans="1:24" s="10" customFormat="1">
      <c r="B7" s="22"/>
      <c r="C7" s="23" t="s">
        <v>121</v>
      </c>
      <c r="D7" s="24" t="s">
        <v>119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2"/>
      <c r="C8" s="25" t="s">
        <v>251</v>
      </c>
      <c r="D8" s="26" t="s">
        <v>20</v>
      </c>
    </row>
    <row r="9" spans="1:24" s="11" customFormat="1" ht="18" customHeight="1">
      <c r="B9" s="36"/>
      <c r="C9" s="19" t="s">
        <v>1</v>
      </c>
      <c r="D9" s="27" t="s">
        <v>2</v>
      </c>
    </row>
    <row r="10" spans="1:24" s="11" customFormat="1" ht="18" customHeight="1">
      <c r="B10" s="66" t="s">
        <v>204</v>
      </c>
      <c r="C10" s="136">
        <f>+C11+C12+C23+C33+C34+C37</f>
        <v>581609.5459599999</v>
      </c>
      <c r="D10" s="137">
        <f>+C10/$C$42</f>
        <v>1</v>
      </c>
    </row>
    <row r="11" spans="1:24">
      <c r="A11" s="44" t="s">
        <v>152</v>
      </c>
      <c r="B11" s="28" t="s">
        <v>206</v>
      </c>
      <c r="C11" s="136">
        <f>+מזומנים!J10</f>
        <v>52426.122139999992</v>
      </c>
      <c r="D11" s="137">
        <f t="shared" ref="D11:D13" si="0">+C11/$C$42</f>
        <v>9.0139720890354144E-2</v>
      </c>
    </row>
    <row r="12" spans="1:24">
      <c r="B12" s="28" t="s">
        <v>207</v>
      </c>
      <c r="C12" s="136">
        <f>SUM(C13:C22)</f>
        <v>472565.54736999993</v>
      </c>
      <c r="D12" s="137">
        <f t="shared" si="0"/>
        <v>0.81251339606193562</v>
      </c>
    </row>
    <row r="13" spans="1:24">
      <c r="A13" s="54" t="s">
        <v>152</v>
      </c>
      <c r="B13" s="29" t="s">
        <v>78</v>
      </c>
      <c r="C13" s="136">
        <f>+'תעודות התחייבות ממשלתיות'!N11</f>
        <v>139447.82850999996</v>
      </c>
      <c r="D13" s="137">
        <f t="shared" si="0"/>
        <v>0.2397619321736347</v>
      </c>
    </row>
    <row r="14" spans="1:24">
      <c r="A14" s="54" t="s">
        <v>152</v>
      </c>
      <c r="B14" s="29" t="s">
        <v>79</v>
      </c>
      <c r="C14" s="136" t="s" vm="2">
        <v>1705</v>
      </c>
      <c r="D14" s="137" t="s" vm="3">
        <v>1705</v>
      </c>
    </row>
    <row r="15" spans="1:24">
      <c r="A15" s="54" t="s">
        <v>152</v>
      </c>
      <c r="B15" s="29" t="s">
        <v>80</v>
      </c>
      <c r="C15" s="136">
        <f>+'אג"ח קונצרני'!R11</f>
        <v>104992.66059000006</v>
      </c>
      <c r="D15" s="137">
        <f t="shared" ref="D15:D19" si="1">+C15/$C$42</f>
        <v>0.18052086888756277</v>
      </c>
    </row>
    <row r="16" spans="1:24">
      <c r="A16" s="54" t="s">
        <v>152</v>
      </c>
      <c r="B16" s="29" t="s">
        <v>81</v>
      </c>
      <c r="C16" s="136">
        <f>+מניות!K11</f>
        <v>95192.027249999999</v>
      </c>
      <c r="D16" s="137">
        <f t="shared" si="1"/>
        <v>0.16366998772841121</v>
      </c>
    </row>
    <row r="17" spans="1:4">
      <c r="A17" s="54" t="s">
        <v>152</v>
      </c>
      <c r="B17" s="29" t="s">
        <v>82</v>
      </c>
      <c r="C17" s="136">
        <f>+'תעודות סל'!K11</f>
        <v>93432.988229999901</v>
      </c>
      <c r="D17" s="137">
        <f t="shared" si="1"/>
        <v>0.16064555487269416</v>
      </c>
    </row>
    <row r="18" spans="1:4">
      <c r="A18" s="54" t="s">
        <v>152</v>
      </c>
      <c r="B18" s="29" t="s">
        <v>83</v>
      </c>
      <c r="C18" s="136">
        <f>+'קרנות נאמנות'!L11</f>
        <v>38353.15462999999</v>
      </c>
      <c r="D18" s="137">
        <f t="shared" si="1"/>
        <v>6.5943131257748852E-2</v>
      </c>
    </row>
    <row r="19" spans="1:4">
      <c r="A19" s="54" t="s">
        <v>152</v>
      </c>
      <c r="B19" s="29" t="s">
        <v>84</v>
      </c>
      <c r="C19" s="136">
        <f>+'כתבי אופציה'!I11</f>
        <v>7.2623100000000003</v>
      </c>
      <c r="D19" s="137">
        <f t="shared" si="1"/>
        <v>1.2486572908656256E-5</v>
      </c>
    </row>
    <row r="20" spans="1:4">
      <c r="A20" s="54" t="s">
        <v>152</v>
      </c>
      <c r="B20" s="29" t="s">
        <v>85</v>
      </c>
      <c r="C20" s="136" t="s" vm="4">
        <v>1705</v>
      </c>
      <c r="D20" s="137" t="s" vm="5">
        <v>1705</v>
      </c>
    </row>
    <row r="21" spans="1:4">
      <c r="A21" s="54" t="s">
        <v>152</v>
      </c>
      <c r="B21" s="29" t="s">
        <v>86</v>
      </c>
      <c r="C21" s="136">
        <f>+'חוזים עתידיים'!I11</f>
        <v>1139.6258500000004</v>
      </c>
      <c r="D21" s="137">
        <f>+C21/$C$42</f>
        <v>1.9594345689752106E-3</v>
      </c>
    </row>
    <row r="22" spans="1:4">
      <c r="A22" s="54" t="s">
        <v>152</v>
      </c>
      <c r="B22" s="29" t="s">
        <v>87</v>
      </c>
      <c r="C22" s="136" t="s" vm="6">
        <v>1705</v>
      </c>
      <c r="D22" s="137" t="s" vm="7">
        <v>1705</v>
      </c>
    </row>
    <row r="23" spans="1:4">
      <c r="B23" s="28" t="s">
        <v>208</v>
      </c>
      <c r="C23" s="136">
        <f>SUM(C24:C32)</f>
        <v>10381.995819999998</v>
      </c>
      <c r="D23" s="137">
        <f>+C23/$C$42</f>
        <v>1.7850456362203549E-2</v>
      </c>
    </row>
    <row r="24" spans="1:4">
      <c r="A24" s="54" t="s">
        <v>152</v>
      </c>
      <c r="B24" s="29" t="s">
        <v>88</v>
      </c>
      <c r="C24" s="136" t="s" vm="8">
        <v>1705</v>
      </c>
      <c r="D24" s="137" t="s" vm="9">
        <v>1705</v>
      </c>
    </row>
    <row r="25" spans="1:4">
      <c r="A25" s="54" t="s">
        <v>152</v>
      </c>
      <c r="B25" s="29" t="s">
        <v>89</v>
      </c>
      <c r="C25" s="136" t="s" vm="10">
        <v>1705</v>
      </c>
      <c r="D25" s="137" t="s" vm="11">
        <v>1705</v>
      </c>
    </row>
    <row r="26" spans="1:4">
      <c r="A26" s="54" t="s">
        <v>152</v>
      </c>
      <c r="B26" s="29" t="s">
        <v>80</v>
      </c>
      <c r="C26" s="136">
        <f>+'לא סחיר - אג"ח קונצרני'!P11</f>
        <v>8335.0688099999988</v>
      </c>
      <c r="D26" s="137">
        <f>+C26/$C$42</f>
        <v>1.4331038525583694E-2</v>
      </c>
    </row>
    <row r="27" spans="1:4">
      <c r="A27" s="54" t="s">
        <v>152</v>
      </c>
      <c r="B27" s="29" t="s">
        <v>90</v>
      </c>
      <c r="C27" s="136">
        <f>+'לא סחיר - מניות'!J11</f>
        <v>262.98685</v>
      </c>
      <c r="D27" s="137">
        <f>+C27/$C$42</f>
        <v>4.5217079366521759E-4</v>
      </c>
    </row>
    <row r="28" spans="1:4">
      <c r="A28" s="54" t="s">
        <v>152</v>
      </c>
      <c r="B28" s="29" t="s">
        <v>91</v>
      </c>
      <c r="C28" s="136">
        <f>+'לא סחיר - קרנות השקעה'!H11</f>
        <v>1767.62932</v>
      </c>
      <c r="D28" s="137">
        <f t="shared" ref="D28:D29" si="2">+C28/$C$42</f>
        <v>3.0392027302137306E-3</v>
      </c>
    </row>
    <row r="29" spans="1:4">
      <c r="A29" s="54" t="s">
        <v>152</v>
      </c>
      <c r="B29" s="29" t="s">
        <v>92</v>
      </c>
      <c r="C29" s="136">
        <f>+'לא סחיר - כתבי אופציה'!I11</f>
        <v>4.5290799999999996</v>
      </c>
      <c r="D29" s="137">
        <f t="shared" si="2"/>
        <v>7.7871486660768908E-6</v>
      </c>
    </row>
    <row r="30" spans="1:4">
      <c r="A30" s="54" t="s">
        <v>152</v>
      </c>
      <c r="B30" s="29" t="s">
        <v>231</v>
      </c>
      <c r="C30" s="136" t="s" vm="12">
        <v>1705</v>
      </c>
      <c r="D30" s="137" t="s" vm="13">
        <v>1705</v>
      </c>
    </row>
    <row r="31" spans="1:4">
      <c r="A31" s="54" t="s">
        <v>152</v>
      </c>
      <c r="B31" s="29" t="s">
        <v>115</v>
      </c>
      <c r="C31" s="136">
        <f>+'לא סחיר - חוזים עתידיים'!I11</f>
        <v>11.781760000000013</v>
      </c>
      <c r="D31" s="137">
        <f>+C31/$C$42</f>
        <v>2.0257164074831574E-5</v>
      </c>
    </row>
    <row r="32" spans="1:4">
      <c r="A32" s="54" t="s">
        <v>152</v>
      </c>
      <c r="B32" s="29" t="s">
        <v>93</v>
      </c>
      <c r="C32" s="136" t="s" vm="14">
        <v>1705</v>
      </c>
      <c r="D32" s="137" t="s" vm="15">
        <v>1705</v>
      </c>
    </row>
    <row r="33" spans="1:4">
      <c r="A33" s="54" t="s">
        <v>152</v>
      </c>
      <c r="B33" s="28" t="s">
        <v>209</v>
      </c>
      <c r="C33" s="136">
        <f>+הלוואות!O10</f>
        <v>26283.833649999993</v>
      </c>
      <c r="D33" s="137">
        <f t="shared" ref="D33:D34" si="3">+C33/$C$42</f>
        <v>4.51915444520707E-2</v>
      </c>
    </row>
    <row r="34" spans="1:4">
      <c r="A34" s="54" t="s">
        <v>152</v>
      </c>
      <c r="B34" s="28" t="s">
        <v>210</v>
      </c>
      <c r="C34" s="136">
        <f>+'פקדונות מעל 3 חודשים'!M10</f>
        <v>19949.53255</v>
      </c>
      <c r="D34" s="137">
        <f t="shared" si="3"/>
        <v>3.4300559006595163E-2</v>
      </c>
    </row>
    <row r="35" spans="1:4">
      <c r="A35" s="54" t="s">
        <v>152</v>
      </c>
      <c r="B35" s="28" t="s">
        <v>211</v>
      </c>
      <c r="C35" s="136" t="s" vm="16">
        <v>1705</v>
      </c>
      <c r="D35" s="137" t="s" vm="17">
        <v>1705</v>
      </c>
    </row>
    <row r="36" spans="1:4">
      <c r="A36" s="54" t="s">
        <v>152</v>
      </c>
      <c r="B36" s="55" t="s">
        <v>212</v>
      </c>
      <c r="C36" s="136" t="s" vm="18">
        <v>1705</v>
      </c>
      <c r="D36" s="137" t="s" vm="19">
        <v>1705</v>
      </c>
    </row>
    <row r="37" spans="1:4">
      <c r="A37" s="54" t="s">
        <v>152</v>
      </c>
      <c r="B37" s="28" t="s">
        <v>213</v>
      </c>
      <c r="C37" s="136">
        <f>+'השקעות אחרות '!I10</f>
        <v>2.5144299999999999</v>
      </c>
      <c r="D37" s="137">
        <f t="shared" ref="D37" si="4">+C37/$C$42</f>
        <v>4.3232268408691654E-6</v>
      </c>
    </row>
    <row r="38" spans="1:4">
      <c r="A38" s="54"/>
      <c r="B38" s="67" t="s">
        <v>215</v>
      </c>
      <c r="C38" s="136"/>
      <c r="D38" s="137"/>
    </row>
    <row r="39" spans="1:4">
      <c r="A39" s="54" t="s">
        <v>152</v>
      </c>
      <c r="B39" s="68" t="s">
        <v>216</v>
      </c>
      <c r="C39" s="136"/>
      <c r="D39" s="137"/>
    </row>
    <row r="40" spans="1:4">
      <c r="A40" s="54" t="s">
        <v>152</v>
      </c>
      <c r="B40" s="68" t="s">
        <v>249</v>
      </c>
      <c r="C40" s="136" t="s" vm="20">
        <v>1705</v>
      </c>
      <c r="D40" s="137" t="s" vm="21">
        <v>1705</v>
      </c>
    </row>
    <row r="41" spans="1:4">
      <c r="A41" s="54" t="s">
        <v>152</v>
      </c>
      <c r="B41" s="68" t="s">
        <v>217</v>
      </c>
      <c r="C41" s="136" t="s" vm="22">
        <v>1705</v>
      </c>
      <c r="D41" s="137" t="s" vm="23">
        <v>1705</v>
      </c>
    </row>
    <row r="42" spans="1:4">
      <c r="B42" s="68" t="s">
        <v>94</v>
      </c>
      <c r="C42" s="136">
        <f>+C10</f>
        <v>581609.5459599999</v>
      </c>
      <c r="D42" s="137">
        <f t="shared" ref="D42" si="5">+C42/$C$42</f>
        <v>1</v>
      </c>
    </row>
    <row r="43" spans="1:4">
      <c r="A43" s="54" t="s">
        <v>152</v>
      </c>
      <c r="B43" s="68" t="s">
        <v>214</v>
      </c>
      <c r="C43" s="136">
        <f>'יתרת התחייבות להשקעה'!C10</f>
        <v>16768.994898621771</v>
      </c>
      <c r="D43" s="137"/>
    </row>
    <row r="44" spans="1:4">
      <c r="B44" s="6" t="s">
        <v>120</v>
      </c>
    </row>
    <row r="45" spans="1:4">
      <c r="C45" s="74" t="s">
        <v>196</v>
      </c>
      <c r="D45" s="35" t="s">
        <v>114</v>
      </c>
    </row>
    <row r="46" spans="1:4">
      <c r="C46" s="75" t="s">
        <v>1</v>
      </c>
      <c r="D46" s="24" t="s">
        <v>2</v>
      </c>
    </row>
    <row r="47" spans="1:4">
      <c r="C47" s="138" t="s">
        <v>177</v>
      </c>
      <c r="D47" s="139">
        <v>2.7612000000000001</v>
      </c>
    </row>
    <row r="48" spans="1:4">
      <c r="C48" s="138" t="s">
        <v>186</v>
      </c>
      <c r="D48" s="139">
        <v>1.1092</v>
      </c>
    </row>
    <row r="49" spans="2:4">
      <c r="C49" s="138" t="s">
        <v>182</v>
      </c>
      <c r="D49" s="139">
        <v>2.8287</v>
      </c>
    </row>
    <row r="50" spans="2:4">
      <c r="B50" s="12"/>
      <c r="C50" s="138" t="s">
        <v>1229</v>
      </c>
      <c r="D50" s="139">
        <v>3.6273</v>
      </c>
    </row>
    <row r="51" spans="2:4">
      <c r="C51" s="138" t="s">
        <v>175</v>
      </c>
      <c r="D51" s="139">
        <v>4.1569000000000003</v>
      </c>
    </row>
    <row r="52" spans="2:4">
      <c r="C52" s="138" t="s">
        <v>176</v>
      </c>
      <c r="D52" s="139">
        <v>4.7356999999999996</v>
      </c>
    </row>
    <row r="53" spans="2:4">
      <c r="C53" s="138" t="s">
        <v>178</v>
      </c>
      <c r="D53" s="139">
        <v>0.45179999999999998</v>
      </c>
    </row>
    <row r="54" spans="2:4">
      <c r="C54" s="138" t="s">
        <v>183</v>
      </c>
      <c r="D54" s="139">
        <v>3.1328999999999998</v>
      </c>
    </row>
    <row r="55" spans="2:4">
      <c r="C55" s="138" t="s">
        <v>184</v>
      </c>
      <c r="D55" s="139">
        <v>0.1943</v>
      </c>
    </row>
    <row r="56" spans="2:4">
      <c r="C56" s="138" t="s">
        <v>181</v>
      </c>
      <c r="D56" s="139">
        <v>0.55869999999999997</v>
      </c>
    </row>
    <row r="57" spans="2:4">
      <c r="C57" s="138" t="s">
        <v>1706</v>
      </c>
      <c r="D57" s="139">
        <v>2.5518000000000001</v>
      </c>
    </row>
    <row r="58" spans="2:4">
      <c r="C58" s="138" t="s">
        <v>180</v>
      </c>
      <c r="D58" s="139">
        <v>0.43369999999999997</v>
      </c>
    </row>
    <row r="59" spans="2:4">
      <c r="C59" s="138" t="s">
        <v>173</v>
      </c>
      <c r="D59" s="139">
        <v>3.5289999999999999</v>
      </c>
    </row>
    <row r="60" spans="2:4">
      <c r="C60" s="138" t="s">
        <v>187</v>
      </c>
      <c r="D60" s="139">
        <v>0.26</v>
      </c>
    </row>
    <row r="61" spans="2:4">
      <c r="C61" s="138" t="s">
        <v>1707</v>
      </c>
      <c r="D61" s="139">
        <v>0.44369999999999998</v>
      </c>
    </row>
    <row r="62" spans="2:4">
      <c r="C62" s="138" t="s">
        <v>174</v>
      </c>
      <c r="D62" s="139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F23" sqref="F23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189</v>
      </c>
      <c r="C1" s="76" t="s" vm="1">
        <v>262</v>
      </c>
    </row>
    <row r="2" spans="2:60">
      <c r="B2" s="56" t="s">
        <v>188</v>
      </c>
      <c r="C2" s="76" t="s">
        <v>263</v>
      </c>
    </row>
    <row r="3" spans="2:60">
      <c r="B3" s="56" t="s">
        <v>190</v>
      </c>
      <c r="C3" s="76" t="s">
        <v>264</v>
      </c>
    </row>
    <row r="4" spans="2:60">
      <c r="B4" s="56" t="s">
        <v>191</v>
      </c>
      <c r="C4" s="76">
        <v>2145</v>
      </c>
    </row>
    <row r="6" spans="2:60" ht="26.25" customHeight="1">
      <c r="B6" s="201" t="s">
        <v>219</v>
      </c>
      <c r="C6" s="202"/>
      <c r="D6" s="202"/>
      <c r="E6" s="202"/>
      <c r="F6" s="202"/>
      <c r="G6" s="202"/>
      <c r="H6" s="202"/>
      <c r="I6" s="202"/>
      <c r="J6" s="202"/>
      <c r="K6" s="202"/>
      <c r="L6" s="203"/>
    </row>
    <row r="7" spans="2:60" ht="26.25" customHeight="1">
      <c r="B7" s="201" t="s">
        <v>103</v>
      </c>
      <c r="C7" s="202"/>
      <c r="D7" s="202"/>
      <c r="E7" s="202"/>
      <c r="F7" s="202"/>
      <c r="G7" s="202"/>
      <c r="H7" s="202"/>
      <c r="I7" s="202"/>
      <c r="J7" s="202"/>
      <c r="K7" s="202"/>
      <c r="L7" s="203"/>
      <c r="BH7" s="3"/>
    </row>
    <row r="8" spans="2:60" s="3" customFormat="1" ht="78.75">
      <c r="B8" s="22" t="s">
        <v>127</v>
      </c>
      <c r="C8" s="30" t="s">
        <v>51</v>
      </c>
      <c r="D8" s="30" t="s">
        <v>130</v>
      </c>
      <c r="E8" s="30" t="s">
        <v>71</v>
      </c>
      <c r="F8" s="30" t="s">
        <v>112</v>
      </c>
      <c r="G8" s="30" t="s">
        <v>248</v>
      </c>
      <c r="H8" s="30" t="s">
        <v>247</v>
      </c>
      <c r="I8" s="30" t="s">
        <v>68</v>
      </c>
      <c r="J8" s="30" t="s">
        <v>65</v>
      </c>
      <c r="K8" s="30" t="s">
        <v>192</v>
      </c>
      <c r="L8" s="30" t="s">
        <v>194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257</v>
      </c>
      <c r="H9" s="16"/>
      <c r="I9" s="16" t="s">
        <v>251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19" t="s">
        <v>54</v>
      </c>
      <c r="C11" s="117"/>
      <c r="D11" s="117"/>
      <c r="E11" s="117"/>
      <c r="F11" s="117"/>
      <c r="G11" s="113"/>
      <c r="H11" s="118"/>
      <c r="I11" s="113">
        <v>7.2623100000000003</v>
      </c>
      <c r="J11" s="117"/>
      <c r="K11" s="115">
        <v>1</v>
      </c>
      <c r="L11" s="115">
        <f>+I11/'סכום נכסי הקרן'!$C$42</f>
        <v>1.2486572908656256E-5</v>
      </c>
      <c r="BC11" s="98"/>
      <c r="BD11" s="3"/>
      <c r="BE11" s="98"/>
      <c r="BG11" s="98"/>
    </row>
    <row r="12" spans="2:60" s="4" customFormat="1" ht="18" customHeight="1">
      <c r="B12" s="116" t="s">
        <v>28</v>
      </c>
      <c r="C12" s="117"/>
      <c r="D12" s="117"/>
      <c r="E12" s="117"/>
      <c r="F12" s="117"/>
      <c r="G12" s="113"/>
      <c r="H12" s="118"/>
      <c r="I12" s="113">
        <v>7.2623100000000003</v>
      </c>
      <c r="J12" s="117"/>
      <c r="K12" s="115">
        <v>1</v>
      </c>
      <c r="L12" s="115">
        <f>+I12/'סכום נכסי הקרן'!$C$42</f>
        <v>1.2486572908656256E-5</v>
      </c>
      <c r="BC12" s="98"/>
      <c r="BD12" s="3"/>
      <c r="BE12" s="98"/>
      <c r="BG12" s="98"/>
    </row>
    <row r="13" spans="2:60">
      <c r="B13" s="100" t="s">
        <v>1557</v>
      </c>
      <c r="C13" s="80"/>
      <c r="D13" s="80"/>
      <c r="E13" s="80"/>
      <c r="F13" s="80"/>
      <c r="G13" s="89"/>
      <c r="H13" s="91"/>
      <c r="I13" s="89">
        <v>7.2623100000000003</v>
      </c>
      <c r="J13" s="80"/>
      <c r="K13" s="90">
        <v>1</v>
      </c>
      <c r="L13" s="90">
        <f>+I13/'סכום נכסי הקרן'!$C$42</f>
        <v>1.2486572908656256E-5</v>
      </c>
      <c r="BD13" s="3"/>
    </row>
    <row r="14" spans="2:60" ht="20.25">
      <c r="B14" s="85" t="s">
        <v>1558</v>
      </c>
      <c r="C14" s="82" t="s">
        <v>1559</v>
      </c>
      <c r="D14" s="95" t="s">
        <v>131</v>
      </c>
      <c r="E14" s="95" t="s">
        <v>365</v>
      </c>
      <c r="F14" s="95" t="s">
        <v>174</v>
      </c>
      <c r="G14" s="92">
        <v>1500</v>
      </c>
      <c r="H14" s="94">
        <v>192.1</v>
      </c>
      <c r="I14" s="92">
        <v>2.8815</v>
      </c>
      <c r="J14" s="93">
        <v>2.6967033879763346E-4</v>
      </c>
      <c r="K14" s="93">
        <v>0.39677457998901172</v>
      </c>
      <c r="L14" s="93">
        <f>+I14/'סכום נכסי הקרן'!$C$42</f>
        <v>4.9543547213342586E-6</v>
      </c>
      <c r="BD14" s="4"/>
    </row>
    <row r="15" spans="2:60">
      <c r="B15" s="85" t="s">
        <v>1560</v>
      </c>
      <c r="C15" s="82" t="s">
        <v>1561</v>
      </c>
      <c r="D15" s="95" t="s">
        <v>131</v>
      </c>
      <c r="E15" s="95" t="s">
        <v>984</v>
      </c>
      <c r="F15" s="95" t="s">
        <v>174</v>
      </c>
      <c r="G15" s="92">
        <v>3902.25</v>
      </c>
      <c r="H15" s="94">
        <v>105.3</v>
      </c>
      <c r="I15" s="92">
        <v>4.10907</v>
      </c>
      <c r="J15" s="93">
        <v>6.0611336917798769E-4</v>
      </c>
      <c r="K15" s="93">
        <v>0.56580757362326861</v>
      </c>
      <c r="L15" s="93">
        <f>+I15/'סכום נכסי הקרן'!$C$42</f>
        <v>7.0649975203168357E-6</v>
      </c>
    </row>
    <row r="16" spans="2:60">
      <c r="B16" s="85" t="s">
        <v>1562</v>
      </c>
      <c r="C16" s="82" t="s">
        <v>1563</v>
      </c>
      <c r="D16" s="95" t="s">
        <v>131</v>
      </c>
      <c r="E16" s="95" t="s">
        <v>1028</v>
      </c>
      <c r="F16" s="95" t="s">
        <v>174</v>
      </c>
      <c r="G16" s="92">
        <v>13587</v>
      </c>
      <c r="H16" s="94">
        <v>2</v>
      </c>
      <c r="I16" s="92">
        <v>0.27173999999999998</v>
      </c>
      <c r="J16" s="93">
        <v>3.8531017369727047E-4</v>
      </c>
      <c r="K16" s="93">
        <v>3.7417846387719604E-2</v>
      </c>
      <c r="L16" s="93">
        <f>+I16/'סכום נכסי הקרן'!$C$42</f>
        <v>4.6722066700516098E-7</v>
      </c>
    </row>
    <row r="17" spans="2:56">
      <c r="B17" s="81"/>
      <c r="C17" s="82"/>
      <c r="D17" s="82"/>
      <c r="E17" s="82"/>
      <c r="F17" s="82"/>
      <c r="G17" s="92"/>
      <c r="H17" s="94"/>
      <c r="I17" s="82"/>
      <c r="J17" s="82"/>
      <c r="K17" s="93"/>
      <c r="L17" s="82"/>
    </row>
    <row r="18" spans="2:5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56" ht="20.2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BC19" s="4"/>
    </row>
    <row r="20" spans="2:56">
      <c r="B20" s="97" t="s">
        <v>261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BD20" s="3"/>
    </row>
    <row r="21" spans="2:56">
      <c r="B21" s="97" t="s">
        <v>123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6">
      <c r="B22" s="97" t="s">
        <v>246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7" t="s">
        <v>256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189</v>
      </c>
      <c r="C1" s="76" t="s" vm="1">
        <v>262</v>
      </c>
    </row>
    <row r="2" spans="2:61">
      <c r="B2" s="56" t="s">
        <v>188</v>
      </c>
      <c r="C2" s="76" t="s">
        <v>263</v>
      </c>
    </row>
    <row r="3" spans="2:61">
      <c r="B3" s="56" t="s">
        <v>190</v>
      </c>
      <c r="C3" s="76" t="s">
        <v>264</v>
      </c>
    </row>
    <row r="4" spans="2:61">
      <c r="B4" s="56" t="s">
        <v>191</v>
      </c>
      <c r="C4" s="76">
        <v>2145</v>
      </c>
    </row>
    <row r="6" spans="2:61" ht="26.25" customHeight="1">
      <c r="B6" s="201" t="s">
        <v>219</v>
      </c>
      <c r="C6" s="202"/>
      <c r="D6" s="202"/>
      <c r="E6" s="202"/>
      <c r="F6" s="202"/>
      <c r="G6" s="202"/>
      <c r="H6" s="202"/>
      <c r="I6" s="202"/>
      <c r="J6" s="202"/>
      <c r="K6" s="202"/>
      <c r="L6" s="203"/>
    </row>
    <row r="7" spans="2:61" ht="26.25" customHeight="1">
      <c r="B7" s="201" t="s">
        <v>104</v>
      </c>
      <c r="C7" s="202"/>
      <c r="D7" s="202"/>
      <c r="E7" s="202"/>
      <c r="F7" s="202"/>
      <c r="G7" s="202"/>
      <c r="H7" s="202"/>
      <c r="I7" s="202"/>
      <c r="J7" s="202"/>
      <c r="K7" s="202"/>
      <c r="L7" s="203"/>
      <c r="BI7" s="3"/>
    </row>
    <row r="8" spans="2:61" s="3" customFormat="1" ht="78.75">
      <c r="B8" s="22" t="s">
        <v>127</v>
      </c>
      <c r="C8" s="30" t="s">
        <v>51</v>
      </c>
      <c r="D8" s="30" t="s">
        <v>130</v>
      </c>
      <c r="E8" s="30" t="s">
        <v>71</v>
      </c>
      <c r="F8" s="30" t="s">
        <v>112</v>
      </c>
      <c r="G8" s="30" t="s">
        <v>248</v>
      </c>
      <c r="H8" s="30" t="s">
        <v>247</v>
      </c>
      <c r="I8" s="30" t="s">
        <v>68</v>
      </c>
      <c r="J8" s="30" t="s">
        <v>65</v>
      </c>
      <c r="K8" s="30" t="s">
        <v>192</v>
      </c>
      <c r="L8" s="31" t="s">
        <v>194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257</v>
      </c>
      <c r="H9" s="16"/>
      <c r="I9" s="16" t="s">
        <v>251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D11" s="1"/>
      <c r="BE11" s="3"/>
      <c r="BF11" s="1"/>
      <c r="BH11" s="1"/>
    </row>
    <row r="12" spans="2:61">
      <c r="B12" s="97" t="s">
        <v>261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E12" s="3"/>
    </row>
    <row r="13" spans="2:61" ht="20.25">
      <c r="B13" s="97" t="s">
        <v>123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E13" s="4"/>
    </row>
    <row r="14" spans="2:61">
      <c r="B14" s="97" t="s">
        <v>246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61">
      <c r="B15" s="97" t="s">
        <v>256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D18" s="4"/>
    </row>
    <row r="19" spans="2:5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BD21" s="3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F25" sqref="F25"/>
    </sheetView>
  </sheetViews>
  <sheetFormatPr defaultColWidth="9.140625" defaultRowHeight="18"/>
  <cols>
    <col min="1" max="1" width="6.28515625" style="2" customWidth="1"/>
    <col min="2" max="2" width="3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" style="1" bestFit="1" customWidth="1"/>
    <col min="8" max="8" width="10.7109375" style="1" bestFit="1" customWidth="1"/>
    <col min="9" max="9" width="9" style="1" bestFit="1" customWidth="1"/>
    <col min="10" max="10" width="9.14062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189</v>
      </c>
      <c r="C1" s="76" t="s" vm="1">
        <v>262</v>
      </c>
    </row>
    <row r="2" spans="1:60">
      <c r="B2" s="56" t="s">
        <v>188</v>
      </c>
      <c r="C2" s="76" t="s">
        <v>263</v>
      </c>
    </row>
    <row r="3" spans="1:60">
      <c r="B3" s="56" t="s">
        <v>190</v>
      </c>
      <c r="C3" s="76" t="s">
        <v>264</v>
      </c>
    </row>
    <row r="4" spans="1:60">
      <c r="B4" s="56" t="s">
        <v>191</v>
      </c>
      <c r="C4" s="76">
        <v>2145</v>
      </c>
    </row>
    <row r="6" spans="1:60" ht="26.25" customHeight="1">
      <c r="B6" s="201" t="s">
        <v>219</v>
      </c>
      <c r="C6" s="202"/>
      <c r="D6" s="202"/>
      <c r="E6" s="202"/>
      <c r="F6" s="202"/>
      <c r="G6" s="202"/>
      <c r="H6" s="202"/>
      <c r="I6" s="202"/>
      <c r="J6" s="202"/>
      <c r="K6" s="203"/>
      <c r="BD6" s="1" t="s">
        <v>131</v>
      </c>
      <c r="BF6" s="1" t="s">
        <v>197</v>
      </c>
      <c r="BH6" s="3" t="s">
        <v>174</v>
      </c>
    </row>
    <row r="7" spans="1:60" ht="26.25" customHeight="1">
      <c r="B7" s="201" t="s">
        <v>105</v>
      </c>
      <c r="C7" s="202"/>
      <c r="D7" s="202"/>
      <c r="E7" s="202"/>
      <c r="F7" s="202"/>
      <c r="G7" s="202"/>
      <c r="H7" s="202"/>
      <c r="I7" s="202"/>
      <c r="J7" s="202"/>
      <c r="K7" s="203"/>
      <c r="BD7" s="3" t="s">
        <v>133</v>
      </c>
      <c r="BF7" s="1" t="s">
        <v>153</v>
      </c>
      <c r="BH7" s="3" t="s">
        <v>173</v>
      </c>
    </row>
    <row r="8" spans="1:60" s="3" customFormat="1" ht="78.75">
      <c r="A8" s="2"/>
      <c r="B8" s="22" t="s">
        <v>127</v>
      </c>
      <c r="C8" s="30" t="s">
        <v>51</v>
      </c>
      <c r="D8" s="30" t="s">
        <v>130</v>
      </c>
      <c r="E8" s="30" t="s">
        <v>71</v>
      </c>
      <c r="F8" s="30" t="s">
        <v>112</v>
      </c>
      <c r="G8" s="30" t="s">
        <v>248</v>
      </c>
      <c r="H8" s="30" t="s">
        <v>247</v>
      </c>
      <c r="I8" s="30" t="s">
        <v>68</v>
      </c>
      <c r="J8" s="30" t="s">
        <v>192</v>
      </c>
      <c r="K8" s="30" t="s">
        <v>194</v>
      </c>
      <c r="BC8" s="1" t="s">
        <v>146</v>
      </c>
      <c r="BD8" s="1" t="s">
        <v>147</v>
      </c>
      <c r="BE8" s="1" t="s">
        <v>154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257</v>
      </c>
      <c r="H9" s="16"/>
      <c r="I9" s="16" t="s">
        <v>251</v>
      </c>
      <c r="J9" s="32" t="s">
        <v>20</v>
      </c>
      <c r="K9" s="57" t="s">
        <v>20</v>
      </c>
      <c r="BC9" s="1" t="s">
        <v>143</v>
      </c>
      <c r="BE9" s="1" t="s">
        <v>155</v>
      </c>
      <c r="BG9" s="4" t="s">
        <v>176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139</v>
      </c>
      <c r="BD10" s="3"/>
      <c r="BE10" s="1" t="s">
        <v>198</v>
      </c>
      <c r="BG10" s="1" t="s">
        <v>182</v>
      </c>
    </row>
    <row r="11" spans="1:60" s="4" customFormat="1" ht="18" customHeight="1">
      <c r="A11" s="110"/>
      <c r="B11" s="119" t="s">
        <v>55</v>
      </c>
      <c r="C11" s="117"/>
      <c r="D11" s="117"/>
      <c r="E11" s="117"/>
      <c r="F11" s="117"/>
      <c r="G11" s="113"/>
      <c r="H11" s="118"/>
      <c r="I11" s="113">
        <v>1139.6258500000004</v>
      </c>
      <c r="J11" s="115">
        <v>1</v>
      </c>
      <c r="K11" s="115">
        <f>+I11/'סכום נכסי הקרן'!$C$42</f>
        <v>1.9594345689752106E-3</v>
      </c>
      <c r="L11" s="3"/>
      <c r="M11" s="3"/>
      <c r="N11" s="3"/>
      <c r="O11" s="3"/>
      <c r="BC11" s="98" t="s">
        <v>138</v>
      </c>
      <c r="BD11" s="3"/>
      <c r="BE11" s="98" t="s">
        <v>156</v>
      </c>
      <c r="BG11" s="98" t="s">
        <v>177</v>
      </c>
    </row>
    <row r="12" spans="1:60" s="98" customFormat="1" ht="20.25">
      <c r="A12" s="110"/>
      <c r="B12" s="116" t="s">
        <v>244</v>
      </c>
      <c r="C12" s="117"/>
      <c r="D12" s="117"/>
      <c r="E12" s="117"/>
      <c r="F12" s="117"/>
      <c r="G12" s="113"/>
      <c r="H12" s="118"/>
      <c r="I12" s="113">
        <v>1139.6258500000004</v>
      </c>
      <c r="J12" s="115">
        <v>1</v>
      </c>
      <c r="K12" s="115">
        <f>+I12/'סכום נכסי הקרן'!$C$42</f>
        <v>1.9594345689752106E-3</v>
      </c>
      <c r="L12" s="3"/>
      <c r="M12" s="3"/>
      <c r="N12" s="3"/>
      <c r="O12" s="3"/>
      <c r="BC12" s="98" t="s">
        <v>136</v>
      </c>
      <c r="BD12" s="4"/>
      <c r="BE12" s="98" t="s">
        <v>157</v>
      </c>
      <c r="BG12" s="98" t="s">
        <v>178</v>
      </c>
    </row>
    <row r="13" spans="1:60">
      <c r="B13" s="81" t="s">
        <v>1564</v>
      </c>
      <c r="C13" s="82" t="s">
        <v>1565</v>
      </c>
      <c r="D13" s="95" t="s">
        <v>30</v>
      </c>
      <c r="E13" s="95" t="s">
        <v>1566</v>
      </c>
      <c r="F13" s="95" t="s">
        <v>177</v>
      </c>
      <c r="G13" s="92">
        <v>1</v>
      </c>
      <c r="H13" s="94">
        <v>566800</v>
      </c>
      <c r="I13" s="92">
        <v>-0.24348</v>
      </c>
      <c r="J13" s="93">
        <v>-2.1364906736715382E-4</v>
      </c>
      <c r="K13" s="93">
        <f>+I13/'סכום נכסי הקרן'!$C$42</f>
        <v>-4.1863136822851474E-7</v>
      </c>
      <c r="P13" s="1"/>
      <c r="BC13" s="1" t="s">
        <v>140</v>
      </c>
      <c r="BE13" s="1" t="s">
        <v>158</v>
      </c>
      <c r="BG13" s="1" t="s">
        <v>179</v>
      </c>
    </row>
    <row r="14" spans="1:60">
      <c r="B14" s="81" t="s">
        <v>1567</v>
      </c>
      <c r="C14" s="82" t="s">
        <v>1568</v>
      </c>
      <c r="D14" s="95" t="s">
        <v>30</v>
      </c>
      <c r="E14" s="95" t="s">
        <v>1566</v>
      </c>
      <c r="F14" s="95" t="s">
        <v>175</v>
      </c>
      <c r="G14" s="92">
        <v>47</v>
      </c>
      <c r="H14" s="94">
        <v>357600</v>
      </c>
      <c r="I14" s="92">
        <v>122.3948</v>
      </c>
      <c r="J14" s="93">
        <v>0.10739910822486166</v>
      </c>
      <c r="K14" s="93">
        <f>+I14/'סכום נכסי הקרן'!$C$42</f>
        <v>2.1044152533290382E-4</v>
      </c>
      <c r="P14" s="1"/>
      <c r="BC14" s="1" t="s">
        <v>137</v>
      </c>
      <c r="BE14" s="1" t="s">
        <v>159</v>
      </c>
      <c r="BG14" s="1" t="s">
        <v>181</v>
      </c>
    </row>
    <row r="15" spans="1:60">
      <c r="B15" s="81" t="s">
        <v>1569</v>
      </c>
      <c r="C15" s="82" t="s">
        <v>1570</v>
      </c>
      <c r="D15" s="95" t="s">
        <v>30</v>
      </c>
      <c r="E15" s="95" t="s">
        <v>1566</v>
      </c>
      <c r="F15" s="95" t="s">
        <v>175</v>
      </c>
      <c r="G15" s="92">
        <v>21</v>
      </c>
      <c r="H15" s="94">
        <v>13760</v>
      </c>
      <c r="I15" s="92">
        <v>17.82836</v>
      </c>
      <c r="J15" s="93">
        <v>1.5644046684269223E-2</v>
      </c>
      <c r="K15" s="93">
        <f>+I15/'סכום נכסי הקרן'!$C$42</f>
        <v>3.0653485871819137E-5</v>
      </c>
      <c r="P15" s="1"/>
      <c r="BC15" s="1" t="s">
        <v>148</v>
      </c>
      <c r="BE15" s="1" t="s">
        <v>199</v>
      </c>
      <c r="BG15" s="1" t="s">
        <v>183</v>
      </c>
    </row>
    <row r="16" spans="1:60" ht="20.25">
      <c r="B16" s="81" t="s">
        <v>1571</v>
      </c>
      <c r="C16" s="82" t="s">
        <v>1572</v>
      </c>
      <c r="D16" s="95" t="s">
        <v>30</v>
      </c>
      <c r="E16" s="95" t="s">
        <v>1566</v>
      </c>
      <c r="F16" s="95" t="s">
        <v>176</v>
      </c>
      <c r="G16" s="92">
        <v>11</v>
      </c>
      <c r="H16" s="94">
        <v>732950</v>
      </c>
      <c r="I16" s="92">
        <v>-28.781220000000001</v>
      </c>
      <c r="J16" s="93">
        <v>-2.5254972936951187E-2</v>
      </c>
      <c r="K16" s="93">
        <f>+I16/'סכום נכסי הקרן'!$C$42</f>
        <v>-4.9485467011195555E-5</v>
      </c>
      <c r="P16" s="1"/>
      <c r="BC16" s="4" t="s">
        <v>134</v>
      </c>
      <c r="BD16" s="1" t="s">
        <v>149</v>
      </c>
      <c r="BE16" s="1" t="s">
        <v>160</v>
      </c>
      <c r="BG16" s="1" t="s">
        <v>184</v>
      </c>
    </row>
    <row r="17" spans="2:60">
      <c r="B17" s="81" t="s">
        <v>1573</v>
      </c>
      <c r="C17" s="82" t="s">
        <v>1574</v>
      </c>
      <c r="D17" s="95" t="s">
        <v>30</v>
      </c>
      <c r="E17" s="95" t="s">
        <v>1566</v>
      </c>
      <c r="F17" s="95" t="s">
        <v>173</v>
      </c>
      <c r="G17" s="92">
        <v>8</v>
      </c>
      <c r="H17" s="94">
        <v>149290</v>
      </c>
      <c r="I17" s="92">
        <v>102.51533000000001</v>
      </c>
      <c r="J17" s="93">
        <v>8.9955251541547585E-2</v>
      </c>
      <c r="K17" s="93">
        <f>+I17/'סכום נכסי הקרן'!$C$42</f>
        <v>1.7626142953136893E-4</v>
      </c>
      <c r="P17" s="1"/>
      <c r="BC17" s="1" t="s">
        <v>144</v>
      </c>
      <c r="BE17" s="1" t="s">
        <v>161</v>
      </c>
      <c r="BG17" s="1" t="s">
        <v>185</v>
      </c>
    </row>
    <row r="18" spans="2:60">
      <c r="B18" s="81" t="s">
        <v>1575</v>
      </c>
      <c r="C18" s="82" t="s">
        <v>1576</v>
      </c>
      <c r="D18" s="95" t="s">
        <v>30</v>
      </c>
      <c r="E18" s="95" t="s">
        <v>1566</v>
      </c>
      <c r="F18" s="95" t="s">
        <v>173</v>
      </c>
      <c r="G18" s="92">
        <v>77</v>
      </c>
      <c r="H18" s="94">
        <v>251600</v>
      </c>
      <c r="I18" s="92">
        <v>730.73239000000001</v>
      </c>
      <c r="J18" s="93">
        <v>0.64120376876323026</v>
      </c>
      <c r="K18" s="93">
        <f>+I18/'סכום נכסי הקרן'!$C$42</f>
        <v>1.2563968302718607E-3</v>
      </c>
      <c r="BD18" s="1" t="s">
        <v>132</v>
      </c>
      <c r="BF18" s="1" t="s">
        <v>162</v>
      </c>
      <c r="BH18" s="1" t="s">
        <v>30</v>
      </c>
    </row>
    <row r="19" spans="2:60">
      <c r="B19" s="81" t="s">
        <v>1577</v>
      </c>
      <c r="C19" s="82" t="s">
        <v>1578</v>
      </c>
      <c r="D19" s="95" t="s">
        <v>30</v>
      </c>
      <c r="E19" s="95" t="s">
        <v>1566</v>
      </c>
      <c r="F19" s="95" t="s">
        <v>183</v>
      </c>
      <c r="G19" s="92">
        <v>11</v>
      </c>
      <c r="H19" s="94">
        <v>167500</v>
      </c>
      <c r="I19" s="92">
        <v>195.17967000000002</v>
      </c>
      <c r="J19" s="93">
        <v>0.17126644679040928</v>
      </c>
      <c r="K19" s="93">
        <f>+I19/'סכום נכסי הקרן'!$C$42</f>
        <v>3.3558539634668145E-4</v>
      </c>
      <c r="BD19" s="1" t="s">
        <v>145</v>
      </c>
      <c r="BF19" s="1" t="s">
        <v>163</v>
      </c>
    </row>
    <row r="20" spans="2:60">
      <c r="B20" s="108"/>
      <c r="C20" s="82"/>
      <c r="D20" s="82"/>
      <c r="E20" s="82"/>
      <c r="F20" s="82"/>
      <c r="G20" s="92"/>
      <c r="H20" s="94"/>
      <c r="I20" s="82"/>
      <c r="J20" s="93"/>
      <c r="K20" s="82"/>
      <c r="BD20" s="1" t="s">
        <v>150</v>
      </c>
      <c r="BF20" s="1" t="s">
        <v>164</v>
      </c>
    </row>
    <row r="21" spans="2:60">
      <c r="B21" s="99"/>
      <c r="C21" s="99"/>
      <c r="D21" s="99"/>
      <c r="E21" s="99"/>
      <c r="F21" s="99"/>
      <c r="G21" s="99"/>
      <c r="H21" s="99"/>
      <c r="I21" s="99"/>
      <c r="J21" s="99"/>
      <c r="K21" s="99"/>
      <c r="BD21" s="1" t="s">
        <v>135</v>
      </c>
      <c r="BE21" s="1" t="s">
        <v>151</v>
      </c>
      <c r="BF21" s="1" t="s">
        <v>165</v>
      </c>
    </row>
    <row r="22" spans="2:60">
      <c r="B22" s="99"/>
      <c r="C22" s="99"/>
      <c r="D22" s="99"/>
      <c r="E22" s="99"/>
      <c r="F22" s="99"/>
      <c r="G22" s="99"/>
      <c r="H22" s="99"/>
      <c r="I22" s="99"/>
      <c r="J22" s="99"/>
      <c r="K22" s="99"/>
      <c r="BD22" s="1" t="s">
        <v>141</v>
      </c>
      <c r="BF22" s="1" t="s">
        <v>166</v>
      </c>
    </row>
    <row r="23" spans="2:60">
      <c r="B23" s="97" t="s">
        <v>261</v>
      </c>
      <c r="C23" s="99"/>
      <c r="D23" s="99"/>
      <c r="E23" s="99"/>
      <c r="F23" s="99"/>
      <c r="G23" s="99"/>
      <c r="H23" s="99"/>
      <c r="I23" s="99"/>
      <c r="J23" s="99"/>
      <c r="K23" s="99"/>
      <c r="BD23" s="1" t="s">
        <v>30</v>
      </c>
      <c r="BE23" s="1" t="s">
        <v>142</v>
      </c>
      <c r="BF23" s="1" t="s">
        <v>200</v>
      </c>
    </row>
    <row r="24" spans="2:60">
      <c r="B24" s="97" t="s">
        <v>123</v>
      </c>
      <c r="C24" s="99"/>
      <c r="D24" s="99"/>
      <c r="E24" s="99"/>
      <c r="F24" s="99"/>
      <c r="G24" s="99"/>
      <c r="H24" s="99"/>
      <c r="I24" s="99"/>
      <c r="J24" s="99"/>
      <c r="K24" s="99"/>
      <c r="BF24" s="1" t="s">
        <v>203</v>
      </c>
    </row>
    <row r="25" spans="2:60">
      <c r="B25" s="97" t="s">
        <v>246</v>
      </c>
      <c r="C25" s="99"/>
      <c r="D25" s="99"/>
      <c r="E25" s="99"/>
      <c r="F25" s="99"/>
      <c r="G25" s="99"/>
      <c r="H25" s="99"/>
      <c r="I25" s="99"/>
      <c r="J25" s="99"/>
      <c r="K25" s="99"/>
      <c r="BF25" s="1" t="s">
        <v>167</v>
      </c>
    </row>
    <row r="26" spans="2:60">
      <c r="B26" s="97" t="s">
        <v>256</v>
      </c>
      <c r="C26" s="99"/>
      <c r="D26" s="99"/>
      <c r="E26" s="99"/>
      <c r="F26" s="99"/>
      <c r="G26" s="99"/>
      <c r="H26" s="99"/>
      <c r="I26" s="99"/>
      <c r="J26" s="99"/>
      <c r="K26" s="99"/>
      <c r="BF26" s="1" t="s">
        <v>168</v>
      </c>
    </row>
    <row r="27" spans="2:60">
      <c r="B27" s="99"/>
      <c r="C27" s="99"/>
      <c r="D27" s="99"/>
      <c r="E27" s="99"/>
      <c r="F27" s="99"/>
      <c r="G27" s="99"/>
      <c r="H27" s="99"/>
      <c r="I27" s="99"/>
      <c r="J27" s="99"/>
      <c r="K27" s="99"/>
      <c r="BF27" s="1" t="s">
        <v>202</v>
      </c>
    </row>
    <row r="28" spans="2:60">
      <c r="B28" s="99"/>
      <c r="C28" s="99"/>
      <c r="D28" s="99"/>
      <c r="E28" s="99"/>
      <c r="F28" s="99"/>
      <c r="G28" s="99"/>
      <c r="H28" s="99"/>
      <c r="I28" s="99"/>
      <c r="J28" s="99"/>
      <c r="K28" s="99"/>
      <c r="BF28" s="1" t="s">
        <v>169</v>
      </c>
    </row>
    <row r="29" spans="2:60">
      <c r="B29" s="99"/>
      <c r="C29" s="99"/>
      <c r="D29" s="99"/>
      <c r="E29" s="99"/>
      <c r="F29" s="99"/>
      <c r="G29" s="99"/>
      <c r="H29" s="99"/>
      <c r="I29" s="99"/>
      <c r="J29" s="99"/>
      <c r="K29" s="99"/>
      <c r="BF29" s="1" t="s">
        <v>170</v>
      </c>
    </row>
    <row r="30" spans="2:60">
      <c r="B30" s="99"/>
      <c r="C30" s="99"/>
      <c r="D30" s="99"/>
      <c r="E30" s="99"/>
      <c r="F30" s="99"/>
      <c r="G30" s="99"/>
      <c r="H30" s="99"/>
      <c r="I30" s="99"/>
      <c r="J30" s="99"/>
      <c r="K30" s="99"/>
      <c r="BF30" s="1" t="s">
        <v>201</v>
      </c>
    </row>
    <row r="31" spans="2:60">
      <c r="B31" s="99"/>
      <c r="C31" s="99"/>
      <c r="D31" s="99"/>
      <c r="E31" s="99"/>
      <c r="F31" s="99"/>
      <c r="G31" s="99"/>
      <c r="H31" s="99"/>
      <c r="I31" s="99"/>
      <c r="J31" s="99"/>
      <c r="K31" s="99"/>
      <c r="BF31" s="1" t="s">
        <v>30</v>
      </c>
    </row>
    <row r="32" spans="2:60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B119" s="99"/>
      <c r="C119" s="99"/>
      <c r="D119" s="99"/>
      <c r="E119" s="99"/>
      <c r="F119" s="99"/>
      <c r="G119" s="99"/>
      <c r="H119" s="99"/>
      <c r="I119" s="99"/>
      <c r="J119" s="99"/>
      <c r="K119" s="99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>
      <selection activeCell="P28" sqref="P2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189</v>
      </c>
      <c r="C1" s="76" t="s" vm="1">
        <v>262</v>
      </c>
    </row>
    <row r="2" spans="2:81">
      <c r="B2" s="56" t="s">
        <v>188</v>
      </c>
      <c r="C2" s="76" t="s">
        <v>263</v>
      </c>
    </row>
    <row r="3" spans="2:81">
      <c r="B3" s="56" t="s">
        <v>190</v>
      </c>
      <c r="C3" s="76" t="s">
        <v>264</v>
      </c>
      <c r="E3" s="2"/>
    </row>
    <row r="4" spans="2:81">
      <c r="B4" s="56" t="s">
        <v>191</v>
      </c>
      <c r="C4" s="76">
        <v>2145</v>
      </c>
    </row>
    <row r="6" spans="2:81" ht="26.25" customHeight="1">
      <c r="B6" s="201" t="s">
        <v>219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3"/>
    </row>
    <row r="7" spans="2:81" ht="26.25" customHeight="1">
      <c r="B7" s="201" t="s">
        <v>106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3"/>
    </row>
    <row r="8" spans="2:81" s="3" customFormat="1" ht="47.25">
      <c r="B8" s="22" t="s">
        <v>127</v>
      </c>
      <c r="C8" s="30" t="s">
        <v>51</v>
      </c>
      <c r="D8" s="13" t="s">
        <v>56</v>
      </c>
      <c r="E8" s="30" t="s">
        <v>15</v>
      </c>
      <c r="F8" s="30" t="s">
        <v>72</v>
      </c>
      <c r="G8" s="30" t="s">
        <v>113</v>
      </c>
      <c r="H8" s="30" t="s">
        <v>18</v>
      </c>
      <c r="I8" s="30" t="s">
        <v>112</v>
      </c>
      <c r="J8" s="30" t="s">
        <v>17</v>
      </c>
      <c r="K8" s="30" t="s">
        <v>19</v>
      </c>
      <c r="L8" s="30" t="s">
        <v>248</v>
      </c>
      <c r="M8" s="30" t="s">
        <v>247</v>
      </c>
      <c r="N8" s="30" t="s">
        <v>68</v>
      </c>
      <c r="O8" s="30" t="s">
        <v>65</v>
      </c>
      <c r="P8" s="30" t="s">
        <v>192</v>
      </c>
      <c r="Q8" s="31" t="s">
        <v>194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257</v>
      </c>
      <c r="M9" s="32"/>
      <c r="N9" s="32" t="s">
        <v>251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124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261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81">
      <c r="B13" s="97" t="s">
        <v>123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81">
      <c r="B14" s="97" t="s">
        <v>246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81">
      <c r="B15" s="97" t="s">
        <v>256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>
      <selection activeCell="Y29" sqref="Y29"/>
    </sheetView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189</v>
      </c>
      <c r="C1" s="76" t="s" vm="1">
        <v>262</v>
      </c>
    </row>
    <row r="2" spans="2:72">
      <c r="B2" s="56" t="s">
        <v>188</v>
      </c>
      <c r="C2" s="76" t="s">
        <v>263</v>
      </c>
    </row>
    <row r="3" spans="2:72">
      <c r="B3" s="56" t="s">
        <v>190</v>
      </c>
      <c r="C3" s="76" t="s">
        <v>264</v>
      </c>
    </row>
    <row r="4" spans="2:72">
      <c r="B4" s="56" t="s">
        <v>191</v>
      </c>
      <c r="C4" s="76">
        <v>2145</v>
      </c>
    </row>
    <row r="6" spans="2:72" ht="26.25" customHeight="1">
      <c r="B6" s="201" t="s">
        <v>220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3"/>
    </row>
    <row r="7" spans="2:72" ht="26.25" customHeight="1">
      <c r="B7" s="201" t="s">
        <v>97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3"/>
    </row>
    <row r="8" spans="2:72" s="3" customFormat="1" ht="78.75">
      <c r="B8" s="22" t="s">
        <v>127</v>
      </c>
      <c r="C8" s="30" t="s">
        <v>51</v>
      </c>
      <c r="D8" s="30" t="s">
        <v>15</v>
      </c>
      <c r="E8" s="30" t="s">
        <v>72</v>
      </c>
      <c r="F8" s="30" t="s">
        <v>113</v>
      </c>
      <c r="G8" s="30" t="s">
        <v>18</v>
      </c>
      <c r="H8" s="30" t="s">
        <v>112</v>
      </c>
      <c r="I8" s="30" t="s">
        <v>17</v>
      </c>
      <c r="J8" s="30" t="s">
        <v>19</v>
      </c>
      <c r="K8" s="30" t="s">
        <v>248</v>
      </c>
      <c r="L8" s="30" t="s">
        <v>247</v>
      </c>
      <c r="M8" s="30" t="s">
        <v>121</v>
      </c>
      <c r="N8" s="30" t="s">
        <v>65</v>
      </c>
      <c r="O8" s="30" t="s">
        <v>192</v>
      </c>
      <c r="P8" s="31" t="s">
        <v>194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257</v>
      </c>
      <c r="L9" s="32"/>
      <c r="M9" s="32" t="s">
        <v>251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 t="s">
        <v>123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72">
      <c r="B13" s="97" t="s">
        <v>246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72">
      <c r="B14" s="97" t="s">
        <v>256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72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72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189</v>
      </c>
      <c r="C1" s="76" t="s" vm="1">
        <v>262</v>
      </c>
    </row>
    <row r="2" spans="2:65">
      <c r="B2" s="56" t="s">
        <v>188</v>
      </c>
      <c r="C2" s="76" t="s">
        <v>263</v>
      </c>
    </row>
    <row r="3" spans="2:65">
      <c r="B3" s="56" t="s">
        <v>190</v>
      </c>
      <c r="C3" s="76" t="s">
        <v>264</v>
      </c>
    </row>
    <row r="4" spans="2:65">
      <c r="B4" s="56" t="s">
        <v>191</v>
      </c>
      <c r="C4" s="76">
        <v>2145</v>
      </c>
    </row>
    <row r="6" spans="2:65" ht="26.25" customHeight="1">
      <c r="B6" s="201" t="s">
        <v>220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3"/>
    </row>
    <row r="7" spans="2:65" ht="26.25" customHeight="1">
      <c r="B7" s="201" t="s">
        <v>98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3"/>
    </row>
    <row r="8" spans="2:65" s="3" customFormat="1" ht="78.75">
      <c r="B8" s="22" t="s">
        <v>127</v>
      </c>
      <c r="C8" s="30" t="s">
        <v>51</v>
      </c>
      <c r="D8" s="30" t="s">
        <v>129</v>
      </c>
      <c r="E8" s="30" t="s">
        <v>128</v>
      </c>
      <c r="F8" s="30" t="s">
        <v>71</v>
      </c>
      <c r="G8" s="30" t="s">
        <v>15</v>
      </c>
      <c r="H8" s="30" t="s">
        <v>72</v>
      </c>
      <c r="I8" s="30" t="s">
        <v>113</v>
      </c>
      <c r="J8" s="30" t="s">
        <v>18</v>
      </c>
      <c r="K8" s="30" t="s">
        <v>112</v>
      </c>
      <c r="L8" s="30" t="s">
        <v>17</v>
      </c>
      <c r="M8" s="70" t="s">
        <v>19</v>
      </c>
      <c r="N8" s="30" t="s">
        <v>248</v>
      </c>
      <c r="O8" s="30" t="s">
        <v>247</v>
      </c>
      <c r="P8" s="30" t="s">
        <v>121</v>
      </c>
      <c r="Q8" s="30" t="s">
        <v>65</v>
      </c>
      <c r="R8" s="30" t="s">
        <v>192</v>
      </c>
      <c r="S8" s="31" t="s">
        <v>194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257</v>
      </c>
      <c r="O9" s="32"/>
      <c r="P9" s="32" t="s">
        <v>251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124</v>
      </c>
      <c r="R10" s="20" t="s">
        <v>125</v>
      </c>
      <c r="S10" s="20" t="s">
        <v>195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7" t="s">
        <v>261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7" t="s">
        <v>123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7" t="s">
        <v>246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7" t="s">
        <v>256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BQ540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69">
      <c r="B1" s="56" t="s">
        <v>189</v>
      </c>
      <c r="C1" s="76" t="s" vm="1">
        <v>262</v>
      </c>
    </row>
    <row r="2" spans="2:69">
      <c r="B2" s="56" t="s">
        <v>188</v>
      </c>
      <c r="C2" s="76" t="s">
        <v>263</v>
      </c>
    </row>
    <row r="3" spans="2:69">
      <c r="B3" s="56" t="s">
        <v>190</v>
      </c>
      <c r="C3" s="76" t="s">
        <v>264</v>
      </c>
    </row>
    <row r="4" spans="2:69">
      <c r="B4" s="56" t="s">
        <v>191</v>
      </c>
      <c r="C4" s="76">
        <v>2145</v>
      </c>
    </row>
    <row r="6" spans="2:69" ht="26.25" customHeight="1">
      <c r="B6" s="201" t="s">
        <v>220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3"/>
    </row>
    <row r="7" spans="2:69" ht="26.25" customHeight="1">
      <c r="B7" s="201" t="s">
        <v>99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3"/>
    </row>
    <row r="8" spans="2:69" s="3" customFormat="1" ht="78.75">
      <c r="B8" s="22" t="s">
        <v>127</v>
      </c>
      <c r="C8" s="30" t="s">
        <v>51</v>
      </c>
      <c r="D8" s="30" t="s">
        <v>129</v>
      </c>
      <c r="E8" s="30" t="s">
        <v>128</v>
      </c>
      <c r="F8" s="30" t="s">
        <v>71</v>
      </c>
      <c r="G8" s="30" t="s">
        <v>15</v>
      </c>
      <c r="H8" s="30" t="s">
        <v>72</v>
      </c>
      <c r="I8" s="30" t="s">
        <v>113</v>
      </c>
      <c r="J8" s="30" t="s">
        <v>18</v>
      </c>
      <c r="K8" s="30" t="s">
        <v>112</v>
      </c>
      <c r="L8" s="30" t="s">
        <v>17</v>
      </c>
      <c r="M8" s="70" t="s">
        <v>19</v>
      </c>
      <c r="N8" s="70" t="s">
        <v>248</v>
      </c>
      <c r="O8" s="30" t="s">
        <v>247</v>
      </c>
      <c r="P8" s="30" t="s">
        <v>121</v>
      </c>
      <c r="Q8" s="30" t="s">
        <v>65</v>
      </c>
      <c r="R8" s="30" t="s">
        <v>192</v>
      </c>
      <c r="S8" s="31" t="s">
        <v>194</v>
      </c>
      <c r="BN8" s="1"/>
    </row>
    <row r="9" spans="2:69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257</v>
      </c>
      <c r="O9" s="32"/>
      <c r="P9" s="32" t="s">
        <v>251</v>
      </c>
      <c r="Q9" s="32" t="s">
        <v>20</v>
      </c>
      <c r="R9" s="32" t="s">
        <v>20</v>
      </c>
      <c r="S9" s="33" t="s">
        <v>20</v>
      </c>
      <c r="BN9" s="1"/>
    </row>
    <row r="10" spans="2:6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124</v>
      </c>
      <c r="R10" s="20" t="s">
        <v>125</v>
      </c>
      <c r="S10" s="20" t="s">
        <v>195</v>
      </c>
      <c r="BN10" s="1"/>
    </row>
    <row r="11" spans="2:69" s="122" customFormat="1" ht="18" customHeight="1">
      <c r="B11" s="103" t="s">
        <v>57</v>
      </c>
      <c r="C11" s="78"/>
      <c r="D11" s="78"/>
      <c r="E11" s="78"/>
      <c r="F11" s="78"/>
      <c r="G11" s="78"/>
      <c r="H11" s="78"/>
      <c r="I11" s="78"/>
      <c r="J11" s="88">
        <v>6.2653259509203751</v>
      </c>
      <c r="K11" s="78"/>
      <c r="L11" s="78"/>
      <c r="M11" s="87">
        <v>2.0701621700949104E-2</v>
      </c>
      <c r="N11" s="86"/>
      <c r="O11" s="88"/>
      <c r="P11" s="86">
        <v>8335.0688099999988</v>
      </c>
      <c r="Q11" s="78"/>
      <c r="R11" s="87">
        <v>1</v>
      </c>
      <c r="S11" s="87">
        <f>+P11/'סכום נכסי הקרן'!$C$42</f>
        <v>1.4331038525583694E-2</v>
      </c>
      <c r="BN11" s="140"/>
      <c r="BQ11" s="140"/>
    </row>
    <row r="12" spans="2:69" s="140" customFormat="1" ht="17.25" customHeight="1">
      <c r="B12" s="104" t="s">
        <v>242</v>
      </c>
      <c r="C12" s="80"/>
      <c r="D12" s="80"/>
      <c r="E12" s="80"/>
      <c r="F12" s="80"/>
      <c r="G12" s="80"/>
      <c r="H12" s="80"/>
      <c r="I12" s="80"/>
      <c r="J12" s="91">
        <v>6.4634373730572285</v>
      </c>
      <c r="K12" s="80"/>
      <c r="L12" s="80"/>
      <c r="M12" s="90">
        <v>1.9764186523000729E-2</v>
      </c>
      <c r="N12" s="89"/>
      <c r="O12" s="91"/>
      <c r="P12" s="89">
        <v>7859.6687499999998</v>
      </c>
      <c r="Q12" s="80"/>
      <c r="R12" s="90">
        <v>0.94296387098452772</v>
      </c>
      <c r="S12" s="90">
        <f>+P12/'סכום נכסי הקרן'!$C$42</f>
        <v>1.3513651563312799E-2</v>
      </c>
    </row>
    <row r="13" spans="2:69" s="140" customFormat="1">
      <c r="B13" s="105" t="s">
        <v>66</v>
      </c>
      <c r="C13" s="80"/>
      <c r="D13" s="80"/>
      <c r="E13" s="80"/>
      <c r="F13" s="80"/>
      <c r="G13" s="80"/>
      <c r="H13" s="80"/>
      <c r="I13" s="80"/>
      <c r="J13" s="91">
        <v>6.8040879779991128</v>
      </c>
      <c r="K13" s="80"/>
      <c r="L13" s="80"/>
      <c r="M13" s="90">
        <v>1.4163849878567192E-2</v>
      </c>
      <c r="N13" s="89"/>
      <c r="O13" s="91"/>
      <c r="P13" s="89">
        <v>5075.4900600000001</v>
      </c>
      <c r="Q13" s="80"/>
      <c r="R13" s="90">
        <v>0.60893199272820409</v>
      </c>
      <c r="S13" s="90">
        <f>+P13/'סכום נכסי הקרן'!$C$42</f>
        <v>8.7266278472483434E-3</v>
      </c>
    </row>
    <row r="14" spans="2:69" s="140" customFormat="1">
      <c r="B14" s="106" t="s">
        <v>1579</v>
      </c>
      <c r="C14" s="82" t="s">
        <v>1580</v>
      </c>
      <c r="D14" s="95" t="s">
        <v>1581</v>
      </c>
      <c r="E14" s="82" t="s">
        <v>1582</v>
      </c>
      <c r="F14" s="95" t="s">
        <v>429</v>
      </c>
      <c r="G14" s="82" t="s">
        <v>1772</v>
      </c>
      <c r="H14" s="82" t="s">
        <v>1771</v>
      </c>
      <c r="I14" s="109">
        <v>39076</v>
      </c>
      <c r="J14" s="94">
        <v>9.17</v>
      </c>
      <c r="K14" s="95" t="s">
        <v>174</v>
      </c>
      <c r="L14" s="96">
        <v>4.9000000000000002E-2</v>
      </c>
      <c r="M14" s="93">
        <v>1.46E-2</v>
      </c>
      <c r="N14" s="92">
        <v>387888</v>
      </c>
      <c r="O14" s="94">
        <v>165.87</v>
      </c>
      <c r="P14" s="92">
        <v>643.38980000000004</v>
      </c>
      <c r="Q14" s="93">
        <v>1.9758994306556189E-4</v>
      </c>
      <c r="R14" s="93">
        <v>7.7190700480851832E-2</v>
      </c>
      <c r="S14" s="93">
        <f>+P14/'סכום נכסי הקרן'!$C$42</f>
        <v>1.1062229024078793E-3</v>
      </c>
    </row>
    <row r="15" spans="2:69" s="140" customFormat="1">
      <c r="B15" s="106" t="s">
        <v>1583</v>
      </c>
      <c r="C15" s="82" t="s">
        <v>1584</v>
      </c>
      <c r="D15" s="95" t="s">
        <v>1581</v>
      </c>
      <c r="E15" s="82" t="s">
        <v>1582</v>
      </c>
      <c r="F15" s="95" t="s">
        <v>429</v>
      </c>
      <c r="G15" s="82" t="s">
        <v>1772</v>
      </c>
      <c r="H15" s="82" t="s">
        <v>1771</v>
      </c>
      <c r="I15" s="109">
        <v>42639</v>
      </c>
      <c r="J15" s="94">
        <v>12.250000000000002</v>
      </c>
      <c r="K15" s="95" t="s">
        <v>174</v>
      </c>
      <c r="L15" s="96">
        <v>4.0999999999999995E-2</v>
      </c>
      <c r="M15" s="93">
        <v>2.1400000000000002E-2</v>
      </c>
      <c r="N15" s="92">
        <v>796493.66</v>
      </c>
      <c r="O15" s="94">
        <v>129.04</v>
      </c>
      <c r="P15" s="92">
        <v>1027.7954399999999</v>
      </c>
      <c r="Q15" s="93">
        <v>2.3713709502412727E-4</v>
      </c>
      <c r="R15" s="93">
        <v>0.12330977265201486</v>
      </c>
      <c r="S15" s="93">
        <f>+P15/'סכום נכסי הקרן'!$C$42</f>
        <v>1.7671571024569916E-3</v>
      </c>
    </row>
    <row r="16" spans="2:69" s="140" customFormat="1">
      <c r="B16" s="106" t="s">
        <v>1585</v>
      </c>
      <c r="C16" s="82" t="s">
        <v>1586</v>
      </c>
      <c r="D16" s="95" t="s">
        <v>1581</v>
      </c>
      <c r="E16" s="82" t="s">
        <v>1587</v>
      </c>
      <c r="F16" s="95" t="s">
        <v>492</v>
      </c>
      <c r="G16" s="82" t="s">
        <v>1772</v>
      </c>
      <c r="H16" s="82" t="s">
        <v>1771</v>
      </c>
      <c r="I16" s="109">
        <v>38918</v>
      </c>
      <c r="J16" s="94">
        <v>1.94</v>
      </c>
      <c r="K16" s="95" t="s">
        <v>174</v>
      </c>
      <c r="L16" s="96">
        <v>0.05</v>
      </c>
      <c r="M16" s="93">
        <v>6.7999999999999996E-3</v>
      </c>
      <c r="N16" s="92">
        <v>18967.97</v>
      </c>
      <c r="O16" s="94">
        <v>127.74</v>
      </c>
      <c r="P16" s="92">
        <v>24.229680000000002</v>
      </c>
      <c r="Q16" s="93">
        <v>6.5840856898864361E-4</v>
      </c>
      <c r="R16" s="93">
        <v>2.9069562054401333E-3</v>
      </c>
      <c r="S16" s="93">
        <f>+P16/'סכום נכסי הקרן'!$C$42</f>
        <v>4.1659701372347132E-5</v>
      </c>
    </row>
    <row r="17" spans="2:19" s="140" customFormat="1">
      <c r="B17" s="106" t="s">
        <v>1588</v>
      </c>
      <c r="C17" s="82" t="s">
        <v>1589</v>
      </c>
      <c r="D17" s="95" t="s">
        <v>1581</v>
      </c>
      <c r="E17" s="82" t="s">
        <v>1590</v>
      </c>
      <c r="F17" s="95" t="s">
        <v>429</v>
      </c>
      <c r="G17" s="82" t="s">
        <v>1772</v>
      </c>
      <c r="H17" s="82" t="s">
        <v>171</v>
      </c>
      <c r="I17" s="109">
        <v>42796</v>
      </c>
      <c r="J17" s="94">
        <v>8.98</v>
      </c>
      <c r="K17" s="95" t="s">
        <v>174</v>
      </c>
      <c r="L17" s="96">
        <v>2.1400000000000002E-2</v>
      </c>
      <c r="M17" s="93">
        <v>1.5699999999999999E-2</v>
      </c>
      <c r="N17" s="92">
        <v>508000</v>
      </c>
      <c r="O17" s="94">
        <v>105.71</v>
      </c>
      <c r="P17" s="92">
        <v>537.00681000000009</v>
      </c>
      <c r="Q17" s="93">
        <v>1.9565100174853455E-3</v>
      </c>
      <c r="R17" s="93">
        <v>6.442739973012894E-2</v>
      </c>
      <c r="S17" s="93">
        <f>+P17/'סכום נכסי הקרן'!$C$42</f>
        <v>9.233115476356584E-4</v>
      </c>
    </row>
    <row r="18" spans="2:19" s="140" customFormat="1">
      <c r="B18" s="106" t="s">
        <v>1591</v>
      </c>
      <c r="C18" s="82" t="s">
        <v>1592</v>
      </c>
      <c r="D18" s="95" t="s">
        <v>1581</v>
      </c>
      <c r="E18" s="82" t="s">
        <v>428</v>
      </c>
      <c r="F18" s="95" t="s">
        <v>429</v>
      </c>
      <c r="G18" s="82" t="s">
        <v>1774</v>
      </c>
      <c r="H18" s="82" t="s">
        <v>171</v>
      </c>
      <c r="I18" s="109">
        <v>42935</v>
      </c>
      <c r="J18" s="94">
        <v>3.6700000000000004</v>
      </c>
      <c r="K18" s="95" t="s">
        <v>174</v>
      </c>
      <c r="L18" s="96">
        <v>0.06</v>
      </c>
      <c r="M18" s="93">
        <v>8.8000000000000005E-3</v>
      </c>
      <c r="N18" s="92">
        <v>891222</v>
      </c>
      <c r="O18" s="94">
        <v>126.92</v>
      </c>
      <c r="P18" s="92">
        <v>1131.13897</v>
      </c>
      <c r="Q18" s="93">
        <v>2.4082207441095837E-4</v>
      </c>
      <c r="R18" s="93">
        <v>0.1357084141456536</v>
      </c>
      <c r="S18" s="93">
        <f>+P18/'סכום נכסי הקרן'!$C$42</f>
        <v>1.944842511367229E-3</v>
      </c>
    </row>
    <row r="19" spans="2:19" s="140" customFormat="1">
      <c r="B19" s="106" t="s">
        <v>1593</v>
      </c>
      <c r="C19" s="82" t="s">
        <v>1594</v>
      </c>
      <c r="D19" s="95" t="s">
        <v>1581</v>
      </c>
      <c r="E19" s="82" t="s">
        <v>428</v>
      </c>
      <c r="F19" s="95" t="s">
        <v>429</v>
      </c>
      <c r="G19" s="82" t="s">
        <v>1774</v>
      </c>
      <c r="H19" s="82" t="s">
        <v>1771</v>
      </c>
      <c r="I19" s="109">
        <v>39856</v>
      </c>
      <c r="J19" s="94">
        <v>2.2200000000000002</v>
      </c>
      <c r="K19" s="95" t="s">
        <v>174</v>
      </c>
      <c r="L19" s="96">
        <v>6.8499999999999991E-2</v>
      </c>
      <c r="M19" s="93">
        <v>1.7699999999999997E-2</v>
      </c>
      <c r="N19" s="92">
        <v>183072</v>
      </c>
      <c r="O19" s="94">
        <v>125.54</v>
      </c>
      <c r="P19" s="92">
        <v>229.82859999999999</v>
      </c>
      <c r="Q19" s="93">
        <v>3.6248220476743935E-4</v>
      </c>
      <c r="R19" s="93">
        <v>2.7573689580614274E-2</v>
      </c>
      <c r="S19" s="93">
        <f>+P19/'סכום נכסי הקרן'!$C$42</f>
        <v>3.9515960767226886E-4</v>
      </c>
    </row>
    <row r="20" spans="2:19" s="140" customFormat="1">
      <c r="B20" s="106" t="s">
        <v>1595</v>
      </c>
      <c r="C20" s="82" t="s">
        <v>1596</v>
      </c>
      <c r="D20" s="95" t="s">
        <v>1581</v>
      </c>
      <c r="E20" s="82" t="s">
        <v>1597</v>
      </c>
      <c r="F20" s="95" t="s">
        <v>429</v>
      </c>
      <c r="G20" s="82" t="s">
        <v>1774</v>
      </c>
      <c r="H20" s="82" t="s">
        <v>1771</v>
      </c>
      <c r="I20" s="109">
        <v>39350</v>
      </c>
      <c r="J20" s="94">
        <v>4.87</v>
      </c>
      <c r="K20" s="95" t="s">
        <v>174</v>
      </c>
      <c r="L20" s="96">
        <v>5.5999999999999994E-2</v>
      </c>
      <c r="M20" s="93">
        <v>7.8000000000000005E-3</v>
      </c>
      <c r="N20" s="92">
        <v>160345.12</v>
      </c>
      <c r="O20" s="94">
        <v>151.52000000000001</v>
      </c>
      <c r="P20" s="92">
        <v>242.95492000000002</v>
      </c>
      <c r="Q20" s="93">
        <v>1.7549736333645992E-4</v>
      </c>
      <c r="R20" s="93">
        <v>2.9148520010838404E-2</v>
      </c>
      <c r="S20" s="93">
        <f>+P20/'סכום נכסי הקרן'!$C$42</f>
        <v>4.1772856323907243E-4</v>
      </c>
    </row>
    <row r="21" spans="2:19" s="140" customFormat="1">
      <c r="B21" s="106" t="s">
        <v>1598</v>
      </c>
      <c r="C21" s="82" t="s">
        <v>1599</v>
      </c>
      <c r="D21" s="95" t="s">
        <v>1581</v>
      </c>
      <c r="E21" s="82" t="s">
        <v>1600</v>
      </c>
      <c r="F21" s="95" t="s">
        <v>365</v>
      </c>
      <c r="G21" s="82" t="s">
        <v>1775</v>
      </c>
      <c r="H21" s="82" t="s">
        <v>1771</v>
      </c>
      <c r="I21" s="109">
        <v>38652</v>
      </c>
      <c r="J21" s="94">
        <v>2.46</v>
      </c>
      <c r="K21" s="95" t="s">
        <v>174</v>
      </c>
      <c r="L21" s="96">
        <v>5.2999999999999999E-2</v>
      </c>
      <c r="M21" s="93">
        <v>5.9999999999999984E-3</v>
      </c>
      <c r="N21" s="92">
        <v>17093.259999999998</v>
      </c>
      <c r="O21" s="94">
        <v>135.94999999999999</v>
      </c>
      <c r="P21" s="92">
        <v>23.238289999999999</v>
      </c>
      <c r="Q21" s="93">
        <v>8.0105962272048156E-5</v>
      </c>
      <c r="R21" s="93">
        <v>2.7880141759741516E-3</v>
      </c>
      <c r="S21" s="93">
        <f>+P21/'סכום נכסי הקרן'!$C$42</f>
        <v>3.9955138565759045E-5</v>
      </c>
    </row>
    <row r="22" spans="2:19" s="140" customFormat="1">
      <c r="B22" s="106" t="s">
        <v>1601</v>
      </c>
      <c r="C22" s="82" t="s">
        <v>1602</v>
      </c>
      <c r="D22" s="95" t="s">
        <v>1581</v>
      </c>
      <c r="E22" s="82" t="s">
        <v>344</v>
      </c>
      <c r="F22" s="95" t="s">
        <v>326</v>
      </c>
      <c r="G22" s="82" t="s">
        <v>1776</v>
      </c>
      <c r="H22" s="82" t="s">
        <v>1771</v>
      </c>
      <c r="I22" s="109">
        <v>39656</v>
      </c>
      <c r="J22" s="94">
        <v>4.5000000000000009</v>
      </c>
      <c r="K22" s="95" t="s">
        <v>174</v>
      </c>
      <c r="L22" s="96">
        <v>5.7500000000000002E-2</v>
      </c>
      <c r="M22" s="93">
        <v>5.5000000000000005E-3</v>
      </c>
      <c r="N22" s="92">
        <v>762638</v>
      </c>
      <c r="O22" s="94">
        <v>148.52000000000001</v>
      </c>
      <c r="P22" s="92">
        <v>1132.66995</v>
      </c>
      <c r="Q22" s="93">
        <v>5.857434715821813E-4</v>
      </c>
      <c r="R22" s="93">
        <v>0.13589209349310699</v>
      </c>
      <c r="S22" s="93">
        <f>+P22/'סכום נכסי הקרן'!$C$42</f>
        <v>1.9474748271719378E-3</v>
      </c>
    </row>
    <row r="23" spans="2:19" s="140" customFormat="1">
      <c r="B23" s="106" t="s">
        <v>1603</v>
      </c>
      <c r="C23" s="82" t="s">
        <v>1604</v>
      </c>
      <c r="D23" s="95" t="s">
        <v>1581</v>
      </c>
      <c r="E23" s="82"/>
      <c r="F23" s="95" t="s">
        <v>365</v>
      </c>
      <c r="G23" s="82" t="s">
        <v>1778</v>
      </c>
      <c r="H23" s="82" t="s">
        <v>1771</v>
      </c>
      <c r="I23" s="109">
        <v>38890</v>
      </c>
      <c r="J23" s="94">
        <v>1.7699999999999998</v>
      </c>
      <c r="K23" s="95" t="s">
        <v>174</v>
      </c>
      <c r="L23" s="96">
        <v>6.7000000000000004E-2</v>
      </c>
      <c r="M23" s="93">
        <v>3.5499999999999997E-2</v>
      </c>
      <c r="N23" s="92">
        <v>22155.32</v>
      </c>
      <c r="O23" s="94">
        <v>131.15</v>
      </c>
      <c r="P23" s="92">
        <v>29.056699999999999</v>
      </c>
      <c r="Q23" s="93">
        <v>3.0620028869343121E-4</v>
      </c>
      <c r="R23" s="93">
        <v>3.4860779991569145E-3</v>
      </c>
      <c r="S23" s="93">
        <f>+P23/'סכום נכסי הקרן'!$C$42</f>
        <v>4.9959118109107463E-5</v>
      </c>
    </row>
    <row r="24" spans="2:19" s="140" customFormat="1">
      <c r="B24" s="106" t="s">
        <v>1605</v>
      </c>
      <c r="C24" s="82" t="s">
        <v>1606</v>
      </c>
      <c r="D24" s="95" t="s">
        <v>1581</v>
      </c>
      <c r="E24" s="82" t="s">
        <v>1607</v>
      </c>
      <c r="F24" s="95" t="s">
        <v>838</v>
      </c>
      <c r="G24" s="82" t="s">
        <v>1532</v>
      </c>
      <c r="H24" s="82"/>
      <c r="I24" s="109">
        <v>39104</v>
      </c>
      <c r="J24" s="94">
        <v>2.29</v>
      </c>
      <c r="K24" s="95" t="s">
        <v>174</v>
      </c>
      <c r="L24" s="96">
        <v>5.5999999999999994E-2</v>
      </c>
      <c r="M24" s="93">
        <v>0.1613</v>
      </c>
      <c r="N24" s="92">
        <v>56313.77</v>
      </c>
      <c r="O24" s="94">
        <v>96.212500000000006</v>
      </c>
      <c r="P24" s="92">
        <v>54.180900000000001</v>
      </c>
      <c r="Q24" s="93">
        <v>4.7458703153758403E-5</v>
      </c>
      <c r="R24" s="93">
        <v>6.500354254423967E-3</v>
      </c>
      <c r="S24" s="93">
        <f>+P24/'סכום נכסי הקרן'!$C$42</f>
        <v>9.3156827250091739E-5</v>
      </c>
    </row>
    <row r="25" spans="2:19" s="140" customFormat="1">
      <c r="B25" s="107"/>
      <c r="C25" s="82"/>
      <c r="D25" s="82"/>
      <c r="E25" s="82"/>
      <c r="F25" s="82"/>
      <c r="G25" s="82"/>
      <c r="H25" s="82"/>
      <c r="I25" s="82"/>
      <c r="J25" s="94"/>
      <c r="K25" s="82"/>
      <c r="L25" s="82"/>
      <c r="M25" s="93"/>
      <c r="N25" s="92"/>
      <c r="O25" s="94"/>
      <c r="P25" s="82"/>
      <c r="Q25" s="82"/>
      <c r="R25" s="93"/>
      <c r="S25" s="82"/>
    </row>
    <row r="26" spans="2:19" s="140" customFormat="1">
      <c r="B26" s="105" t="s">
        <v>67</v>
      </c>
      <c r="C26" s="80"/>
      <c r="D26" s="80"/>
      <c r="E26" s="80"/>
      <c r="F26" s="80"/>
      <c r="G26" s="80"/>
      <c r="H26" s="80"/>
      <c r="I26" s="80"/>
      <c r="J26" s="91">
        <v>6.2902355233768432</v>
      </c>
      <c r="K26" s="80"/>
      <c r="L26" s="80"/>
      <c r="M26" s="90">
        <v>2.4112104329171581E-2</v>
      </c>
      <c r="N26" s="89"/>
      <c r="O26" s="91"/>
      <c r="P26" s="89">
        <v>2183.1493200000004</v>
      </c>
      <c r="Q26" s="80"/>
      <c r="R26" s="90">
        <v>0.26192337097214685</v>
      </c>
      <c r="S26" s="90">
        <f>+P26/'סכום נכסי הקרן'!$C$42</f>
        <v>3.7536339201525866E-3</v>
      </c>
    </row>
    <row r="27" spans="2:19" s="140" customFormat="1">
      <c r="B27" s="106" t="s">
        <v>1608</v>
      </c>
      <c r="C27" s="82" t="s">
        <v>1609</v>
      </c>
      <c r="D27" s="95" t="s">
        <v>1581</v>
      </c>
      <c r="E27" s="82" t="s">
        <v>1590</v>
      </c>
      <c r="F27" s="95" t="s">
        <v>429</v>
      </c>
      <c r="G27" s="82" t="s">
        <v>1772</v>
      </c>
      <c r="H27" s="82" t="s">
        <v>171</v>
      </c>
      <c r="I27" s="109">
        <v>42796</v>
      </c>
      <c r="J27" s="94">
        <v>8.31</v>
      </c>
      <c r="K27" s="95" t="s">
        <v>174</v>
      </c>
      <c r="L27" s="96">
        <v>3.7400000000000003E-2</v>
      </c>
      <c r="M27" s="93">
        <v>3.0099999999999998E-2</v>
      </c>
      <c r="N27" s="92">
        <v>508000</v>
      </c>
      <c r="O27" s="94">
        <v>106.39</v>
      </c>
      <c r="P27" s="92">
        <v>540.46120999999994</v>
      </c>
      <c r="Q27" s="93">
        <v>9.8629668891658806E-4</v>
      </c>
      <c r="R27" s="93">
        <v>6.4841841419663093E-2</v>
      </c>
      <c r="S27" s="93">
        <f>+P27/'סכום נכסי הקרן'!$C$42</f>
        <v>9.2925092745498039E-4</v>
      </c>
    </row>
    <row r="28" spans="2:19" s="140" customFormat="1">
      <c r="B28" s="106" t="s">
        <v>1610</v>
      </c>
      <c r="C28" s="82" t="s">
        <v>1611</v>
      </c>
      <c r="D28" s="95" t="s">
        <v>1581</v>
      </c>
      <c r="E28" s="82" t="s">
        <v>1590</v>
      </c>
      <c r="F28" s="95" t="s">
        <v>429</v>
      </c>
      <c r="G28" s="82" t="s">
        <v>1772</v>
      </c>
      <c r="H28" s="82" t="s">
        <v>171</v>
      </c>
      <c r="I28" s="109">
        <v>42796</v>
      </c>
      <c r="J28" s="94">
        <v>5.1099999999999994</v>
      </c>
      <c r="K28" s="95" t="s">
        <v>174</v>
      </c>
      <c r="L28" s="96">
        <v>2.5000000000000001E-2</v>
      </c>
      <c r="M28" s="93">
        <v>2.07E-2</v>
      </c>
      <c r="N28" s="92">
        <v>677000</v>
      </c>
      <c r="O28" s="94">
        <v>102.34</v>
      </c>
      <c r="P28" s="92">
        <v>692.84181000000001</v>
      </c>
      <c r="Q28" s="93">
        <v>9.3341201385365423E-4</v>
      </c>
      <c r="R28" s="93">
        <v>8.3123706089716143E-2</v>
      </c>
      <c r="S28" s="93">
        <f>+P28/'סכום נכסי הקרן'!$C$42</f>
        <v>1.1912490343610181E-3</v>
      </c>
    </row>
    <row r="29" spans="2:19" s="140" customFormat="1">
      <c r="B29" s="106" t="s">
        <v>1612</v>
      </c>
      <c r="C29" s="82" t="s">
        <v>1613</v>
      </c>
      <c r="D29" s="95" t="s">
        <v>1581</v>
      </c>
      <c r="E29" s="82" t="s">
        <v>1614</v>
      </c>
      <c r="F29" s="95" t="s">
        <v>365</v>
      </c>
      <c r="G29" s="82" t="s">
        <v>1774</v>
      </c>
      <c r="H29" s="82" t="s">
        <v>171</v>
      </c>
      <c r="I29" s="109">
        <v>42598</v>
      </c>
      <c r="J29" s="94">
        <v>6.2200000000000006</v>
      </c>
      <c r="K29" s="95" t="s">
        <v>174</v>
      </c>
      <c r="L29" s="96">
        <v>3.1E-2</v>
      </c>
      <c r="M29" s="93">
        <v>2.35E-2</v>
      </c>
      <c r="N29" s="92">
        <v>862848</v>
      </c>
      <c r="O29" s="94">
        <v>104.84</v>
      </c>
      <c r="P29" s="92">
        <v>897.92277000000001</v>
      </c>
      <c r="Q29" s="93">
        <v>2.2706526315789473E-3</v>
      </c>
      <c r="R29" s="93">
        <v>0.10772829720646303</v>
      </c>
      <c r="S29" s="93">
        <f>+P29/'סכום נכסי הקרן'!$C$42</f>
        <v>1.5438583775613519E-3</v>
      </c>
    </row>
    <row r="30" spans="2:19" s="140" customFormat="1">
      <c r="B30" s="106" t="s">
        <v>1615</v>
      </c>
      <c r="C30" s="82" t="s">
        <v>1616</v>
      </c>
      <c r="D30" s="95" t="s">
        <v>1581</v>
      </c>
      <c r="E30" s="82" t="s">
        <v>1617</v>
      </c>
      <c r="F30" s="95" t="s">
        <v>365</v>
      </c>
      <c r="G30" s="82" t="s">
        <v>1778</v>
      </c>
      <c r="H30" s="82" t="s">
        <v>171</v>
      </c>
      <c r="I30" s="109">
        <v>41903</v>
      </c>
      <c r="J30" s="94">
        <v>2.2300000000000004</v>
      </c>
      <c r="K30" s="95" t="s">
        <v>174</v>
      </c>
      <c r="L30" s="96">
        <v>5.1500000000000004E-2</v>
      </c>
      <c r="M30" s="93">
        <v>1.7900000000000003E-2</v>
      </c>
      <c r="N30" s="92">
        <v>47873.440000000002</v>
      </c>
      <c r="O30" s="94">
        <v>108.46</v>
      </c>
      <c r="P30" s="92">
        <v>51.92353</v>
      </c>
      <c r="Q30" s="93">
        <v>5.8823529411764712E-4</v>
      </c>
      <c r="R30" s="93">
        <v>6.2295262563045366E-3</v>
      </c>
      <c r="S30" s="93">
        <f>+P30/'סכום נכסי הקרן'!$C$42</f>
        <v>8.9275580775235468E-5</v>
      </c>
    </row>
    <row r="31" spans="2:19" s="140" customFormat="1">
      <c r="B31" s="107"/>
      <c r="C31" s="82"/>
      <c r="D31" s="82"/>
      <c r="E31" s="82"/>
      <c r="F31" s="82"/>
      <c r="G31" s="82"/>
      <c r="H31" s="82"/>
      <c r="I31" s="82"/>
      <c r="J31" s="94"/>
      <c r="K31" s="82"/>
      <c r="L31" s="82"/>
      <c r="M31" s="93"/>
      <c r="N31" s="92"/>
      <c r="O31" s="94"/>
      <c r="P31" s="82"/>
      <c r="Q31" s="82"/>
      <c r="R31" s="93"/>
      <c r="S31" s="82"/>
    </row>
    <row r="32" spans="2:19" s="140" customFormat="1">
      <c r="B32" s="105" t="s">
        <v>53</v>
      </c>
      <c r="C32" s="80"/>
      <c r="D32" s="80"/>
      <c r="E32" s="80"/>
      <c r="F32" s="80"/>
      <c r="G32" s="80"/>
      <c r="H32" s="80"/>
      <c r="I32" s="80"/>
      <c r="J32" s="91">
        <v>4.215887874830476</v>
      </c>
      <c r="K32" s="80"/>
      <c r="L32" s="80"/>
      <c r="M32" s="90">
        <v>5.1263976906819046E-2</v>
      </c>
      <c r="N32" s="89"/>
      <c r="O32" s="91"/>
      <c r="P32" s="89">
        <v>601.02936999999997</v>
      </c>
      <c r="Q32" s="80"/>
      <c r="R32" s="90">
        <v>7.2108507284176823E-2</v>
      </c>
      <c r="S32" s="90">
        <f>+P32/'סכום נכסי הקרן'!$C$42</f>
        <v>1.0333897959118705E-3</v>
      </c>
    </row>
    <row r="33" spans="2:19" s="140" customFormat="1">
      <c r="B33" s="106" t="s">
        <v>1618</v>
      </c>
      <c r="C33" s="82" t="s">
        <v>1619</v>
      </c>
      <c r="D33" s="95" t="s">
        <v>1581</v>
      </c>
      <c r="E33" s="82" t="s">
        <v>844</v>
      </c>
      <c r="F33" s="95" t="s">
        <v>845</v>
      </c>
      <c r="G33" s="82" t="s">
        <v>1775</v>
      </c>
      <c r="H33" s="82" t="s">
        <v>1771</v>
      </c>
      <c r="I33" s="109">
        <v>42954</v>
      </c>
      <c r="J33" s="94">
        <v>2.83</v>
      </c>
      <c r="K33" s="95" t="s">
        <v>173</v>
      </c>
      <c r="L33" s="96">
        <v>3.7000000000000005E-2</v>
      </c>
      <c r="M33" s="93">
        <v>2.92E-2</v>
      </c>
      <c r="N33" s="92">
        <v>25378</v>
      </c>
      <c r="O33" s="94">
        <v>102.39</v>
      </c>
      <c r="P33" s="92">
        <v>91.69941</v>
      </c>
      <c r="Q33" s="93">
        <v>3.7762633176596631E-4</v>
      </c>
      <c r="R33" s="93">
        <v>1.1001638029668529E-2</v>
      </c>
      <c r="S33" s="93">
        <f>+P33/'סכום נכסי הקרן'!$C$42</f>
        <v>1.5766489844770638E-4</v>
      </c>
    </row>
    <row r="34" spans="2:19" s="140" customFormat="1">
      <c r="B34" s="106" t="s">
        <v>1620</v>
      </c>
      <c r="C34" s="82" t="s">
        <v>1621</v>
      </c>
      <c r="D34" s="95" t="s">
        <v>1581</v>
      </c>
      <c r="E34" s="82" t="s">
        <v>844</v>
      </c>
      <c r="F34" s="95" t="s">
        <v>845</v>
      </c>
      <c r="G34" s="82" t="s">
        <v>1775</v>
      </c>
      <c r="H34" s="82" t="s">
        <v>1771</v>
      </c>
      <c r="I34" s="109">
        <v>42625</v>
      </c>
      <c r="J34" s="94">
        <v>4.51</v>
      </c>
      <c r="K34" s="95" t="s">
        <v>173</v>
      </c>
      <c r="L34" s="96">
        <v>4.4500000000000005E-2</v>
      </c>
      <c r="M34" s="93">
        <v>3.8200000000000005E-2</v>
      </c>
      <c r="N34" s="92">
        <v>132288</v>
      </c>
      <c r="O34" s="94">
        <v>103.17</v>
      </c>
      <c r="P34" s="92">
        <v>481.64332000000002</v>
      </c>
      <c r="Q34" s="93">
        <v>9.6470316595950723E-4</v>
      </c>
      <c r="R34" s="93">
        <v>5.7785164223497283E-2</v>
      </c>
      <c r="S34" s="93">
        <f>+P34/'סכום נכסי הקרן'!$C$42</f>
        <v>8.2812141469412021E-4</v>
      </c>
    </row>
    <row r="35" spans="2:19" s="140" customFormat="1">
      <c r="B35" s="106" t="s">
        <v>1622</v>
      </c>
      <c r="C35" s="82" t="s">
        <v>1623</v>
      </c>
      <c r="D35" s="95" t="s">
        <v>1581</v>
      </c>
      <c r="E35" s="82" t="s">
        <v>1624</v>
      </c>
      <c r="F35" s="95" t="s">
        <v>429</v>
      </c>
      <c r="G35" s="82" t="s">
        <v>1532</v>
      </c>
      <c r="H35" s="82"/>
      <c r="I35" s="109">
        <v>41840</v>
      </c>
      <c r="J35" s="94">
        <v>4.6700000000000008</v>
      </c>
      <c r="K35" s="95" t="s">
        <v>173</v>
      </c>
      <c r="L35" s="96">
        <v>0.03</v>
      </c>
      <c r="M35" s="93">
        <v>0.33649999999999997</v>
      </c>
      <c r="N35" s="92">
        <v>18976.57</v>
      </c>
      <c r="O35" s="94">
        <v>27.02</v>
      </c>
      <c r="P35" s="92">
        <v>18.094810000000003</v>
      </c>
      <c r="Q35" s="93">
        <v>5.3353580318914256E-5</v>
      </c>
      <c r="R35" s="93">
        <v>2.17092508921951E-3</v>
      </c>
      <c r="S35" s="93">
        <f>+P35/'סכום נכסי הקרן'!$C$42</f>
        <v>3.1111611089761015E-5</v>
      </c>
    </row>
    <row r="36" spans="2:19" s="140" customFormat="1">
      <c r="B36" s="106" t="s">
        <v>1625</v>
      </c>
      <c r="C36" s="82" t="s">
        <v>1626</v>
      </c>
      <c r="D36" s="95" t="s">
        <v>1581</v>
      </c>
      <c r="E36" s="82" t="s">
        <v>1624</v>
      </c>
      <c r="F36" s="95" t="s">
        <v>429</v>
      </c>
      <c r="G36" s="82" t="s">
        <v>1532</v>
      </c>
      <c r="H36" s="82"/>
      <c r="I36" s="109">
        <v>41840</v>
      </c>
      <c r="J36" s="94">
        <v>1.8399999999999999</v>
      </c>
      <c r="K36" s="95" t="s">
        <v>173</v>
      </c>
      <c r="L36" s="96">
        <v>4.1299999999999996E-2</v>
      </c>
      <c r="M36" s="93">
        <v>0.38009999999999999</v>
      </c>
      <c r="N36" s="92">
        <v>4853.5600000000004</v>
      </c>
      <c r="O36" s="94">
        <v>56</v>
      </c>
      <c r="P36" s="92">
        <v>9.5918299999999999</v>
      </c>
      <c r="Q36" s="93">
        <v>1.4203950343825877E-4</v>
      </c>
      <c r="R36" s="93">
        <v>1.1507799417915065E-3</v>
      </c>
      <c r="S36" s="93">
        <f>+P36/'סכום נכסי הקרן'!$C$42</f>
        <v>1.649187168028304E-5</v>
      </c>
    </row>
    <row r="37" spans="2:19" s="140" customFormat="1">
      <c r="B37" s="107"/>
      <c r="C37" s="82"/>
      <c r="D37" s="82"/>
      <c r="E37" s="82"/>
      <c r="F37" s="82"/>
      <c r="G37" s="82"/>
      <c r="H37" s="82"/>
      <c r="I37" s="82"/>
      <c r="J37" s="94"/>
      <c r="K37" s="82"/>
      <c r="L37" s="82"/>
      <c r="M37" s="93"/>
      <c r="N37" s="92"/>
      <c r="O37" s="94"/>
      <c r="P37" s="82"/>
      <c r="Q37" s="82"/>
      <c r="R37" s="93"/>
      <c r="S37" s="82"/>
    </row>
    <row r="38" spans="2:19" s="140" customFormat="1">
      <c r="B38" s="104" t="s">
        <v>241</v>
      </c>
      <c r="C38" s="80"/>
      <c r="D38" s="80"/>
      <c r="E38" s="80"/>
      <c r="F38" s="80"/>
      <c r="G38" s="80"/>
      <c r="H38" s="80"/>
      <c r="I38" s="80"/>
      <c r="J38" s="91">
        <v>2.99</v>
      </c>
      <c r="K38" s="80"/>
      <c r="L38" s="80"/>
      <c r="M38" s="90">
        <v>3.6200000000000003E-2</v>
      </c>
      <c r="N38" s="89"/>
      <c r="O38" s="91"/>
      <c r="P38" s="89">
        <v>475.40006</v>
      </c>
      <c r="Q38" s="80"/>
      <c r="R38" s="90">
        <v>5.7036129015472406E-2</v>
      </c>
      <c r="S38" s="90">
        <f>+P38/'סכום נכסי הקרן'!$C$42</f>
        <v>8.1738696227089699E-4</v>
      </c>
    </row>
    <row r="39" spans="2:19" s="140" customFormat="1">
      <c r="B39" s="105" t="s">
        <v>77</v>
      </c>
      <c r="C39" s="80"/>
      <c r="D39" s="80"/>
      <c r="E39" s="80"/>
      <c r="F39" s="80"/>
      <c r="G39" s="80"/>
      <c r="H39" s="80"/>
      <c r="I39" s="80"/>
      <c r="J39" s="91">
        <v>2.99</v>
      </c>
      <c r="K39" s="80"/>
      <c r="L39" s="80"/>
      <c r="M39" s="90">
        <v>3.6200000000000003E-2</v>
      </c>
      <c r="N39" s="89"/>
      <c r="O39" s="91"/>
      <c r="P39" s="89">
        <v>475.40006</v>
      </c>
      <c r="Q39" s="80"/>
      <c r="R39" s="90">
        <v>5.7036129015472406E-2</v>
      </c>
      <c r="S39" s="90">
        <f>+P39/'סכום נכסי הקרן'!$C$42</f>
        <v>8.1738696227089699E-4</v>
      </c>
    </row>
    <row r="40" spans="2:19" s="140" customFormat="1">
      <c r="B40" s="106" t="s">
        <v>1627</v>
      </c>
      <c r="C40" s="82" t="s">
        <v>1628</v>
      </c>
      <c r="D40" s="95" t="s">
        <v>1581</v>
      </c>
      <c r="E40" s="82"/>
      <c r="F40" s="95" t="s">
        <v>809</v>
      </c>
      <c r="G40" s="82" t="s">
        <v>1629</v>
      </c>
      <c r="H40" s="82" t="s">
        <v>1526</v>
      </c>
      <c r="I40" s="109">
        <v>42135</v>
      </c>
      <c r="J40" s="94">
        <v>2.99</v>
      </c>
      <c r="K40" s="95" t="s">
        <v>173</v>
      </c>
      <c r="L40" s="96">
        <v>0.06</v>
      </c>
      <c r="M40" s="93">
        <v>3.6200000000000003E-2</v>
      </c>
      <c r="N40" s="92">
        <v>122000</v>
      </c>
      <c r="O40" s="94">
        <v>110.42</v>
      </c>
      <c r="P40" s="92">
        <v>475.40006</v>
      </c>
      <c r="Q40" s="93">
        <v>1.4787878787878787E-4</v>
      </c>
      <c r="R40" s="93">
        <v>5.7036129015472406E-2</v>
      </c>
      <c r="S40" s="93">
        <f>+P40/'סכום נכסי הקרן'!$C$42</f>
        <v>8.1738696227089699E-4</v>
      </c>
    </row>
    <row r="41" spans="2:19" s="140" customFormat="1">
      <c r="B41" s="141"/>
    </row>
    <row r="42" spans="2:19">
      <c r="C42" s="1"/>
      <c r="D42" s="1"/>
      <c r="E42" s="1"/>
    </row>
    <row r="43" spans="2:19">
      <c r="C43" s="1"/>
      <c r="D43" s="1"/>
      <c r="E43" s="1"/>
    </row>
    <row r="44" spans="2:19">
      <c r="B44" s="97" t="s">
        <v>261</v>
      </c>
      <c r="C44" s="1"/>
      <c r="D44" s="1"/>
      <c r="E44" s="1"/>
    </row>
    <row r="45" spans="2:19">
      <c r="B45" s="97" t="s">
        <v>123</v>
      </c>
      <c r="C45" s="1"/>
      <c r="D45" s="1"/>
      <c r="E45" s="1"/>
    </row>
    <row r="46" spans="2:19">
      <c r="B46" s="97" t="s">
        <v>246</v>
      </c>
      <c r="C46" s="1"/>
      <c r="D46" s="1"/>
      <c r="E46" s="1"/>
    </row>
    <row r="47" spans="2:19">
      <c r="B47" s="97" t="s">
        <v>256</v>
      </c>
      <c r="C47" s="1"/>
      <c r="D47" s="1"/>
      <c r="E47" s="1"/>
    </row>
    <row r="48" spans="2:19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2:B40">
    <cfRule type="cellIs" dxfId="8" priority="1" operator="equal">
      <formula>"NR3"</formula>
    </cfRule>
  </conditionalFormatting>
  <dataValidations count="1">
    <dataValidation allowBlank="1" showInputMessage="1" showErrorMessage="1" sqref="C5:C1048576 A1:B1048576 V32:XFD35 D1:L1048576 N1:S1048576 M1:M15 M17:M1048576 T1:XFD31 T36:XFD1048576 T32:T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4"/>
  <sheetViews>
    <sheetView rightToLeft="1" workbookViewId="0">
      <selection activeCell="G24" sqref="G24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8.5703125" style="1" customWidth="1"/>
    <col min="7" max="7" width="12" style="1" bestFit="1" customWidth="1"/>
    <col min="8" max="8" width="10.140625" style="1" bestFit="1" customWidth="1"/>
    <col min="9" max="9" width="9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189</v>
      </c>
      <c r="C1" s="76" t="s" vm="1">
        <v>262</v>
      </c>
    </row>
    <row r="2" spans="2:98">
      <c r="B2" s="56" t="s">
        <v>188</v>
      </c>
      <c r="C2" s="76" t="s">
        <v>263</v>
      </c>
    </row>
    <row r="3" spans="2:98">
      <c r="B3" s="56" t="s">
        <v>190</v>
      </c>
      <c r="C3" s="76" t="s">
        <v>264</v>
      </c>
    </row>
    <row r="4" spans="2:98">
      <c r="B4" s="56" t="s">
        <v>191</v>
      </c>
      <c r="C4" s="76">
        <v>2145</v>
      </c>
    </row>
    <row r="6" spans="2:98" ht="26.25" customHeight="1">
      <c r="B6" s="201" t="s">
        <v>220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3"/>
    </row>
    <row r="7" spans="2:98" ht="26.25" customHeight="1">
      <c r="B7" s="201" t="s">
        <v>100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3"/>
    </row>
    <row r="8" spans="2:98" s="3" customFormat="1" ht="63">
      <c r="B8" s="22" t="s">
        <v>127</v>
      </c>
      <c r="C8" s="30" t="s">
        <v>51</v>
      </c>
      <c r="D8" s="30" t="s">
        <v>129</v>
      </c>
      <c r="E8" s="30" t="s">
        <v>128</v>
      </c>
      <c r="F8" s="30" t="s">
        <v>71</v>
      </c>
      <c r="G8" s="30" t="s">
        <v>112</v>
      </c>
      <c r="H8" s="30" t="s">
        <v>248</v>
      </c>
      <c r="I8" s="30" t="s">
        <v>247</v>
      </c>
      <c r="J8" s="30" t="s">
        <v>121</v>
      </c>
      <c r="K8" s="30" t="s">
        <v>65</v>
      </c>
      <c r="L8" s="30" t="s">
        <v>192</v>
      </c>
      <c r="M8" s="31" t="s">
        <v>194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257</v>
      </c>
      <c r="I9" s="32"/>
      <c r="J9" s="32" t="s">
        <v>251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19" t="s">
        <v>32</v>
      </c>
      <c r="C11" s="117"/>
      <c r="D11" s="117"/>
      <c r="E11" s="117"/>
      <c r="F11" s="117"/>
      <c r="G11" s="117"/>
      <c r="H11" s="113"/>
      <c r="I11" s="113"/>
      <c r="J11" s="113">
        <v>262.98685</v>
      </c>
      <c r="K11" s="117"/>
      <c r="L11" s="115">
        <v>1</v>
      </c>
      <c r="M11" s="115">
        <f>+J11/'סכום נכסי הקרן'!$C$42</f>
        <v>4.5217079366521759E-4</v>
      </c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CT11" s="98"/>
    </row>
    <row r="12" spans="2:98" s="98" customFormat="1" ht="17.25" customHeight="1">
      <c r="B12" s="116" t="s">
        <v>242</v>
      </c>
      <c r="C12" s="117"/>
      <c r="D12" s="117"/>
      <c r="E12" s="117"/>
      <c r="F12" s="117"/>
      <c r="G12" s="117"/>
      <c r="H12" s="113"/>
      <c r="I12" s="113"/>
      <c r="J12" s="113">
        <v>262.98685</v>
      </c>
      <c r="K12" s="117"/>
      <c r="L12" s="115">
        <v>1</v>
      </c>
      <c r="M12" s="115">
        <f>+J12/'סכום נכסי הקרן'!$C$42</f>
        <v>4.5217079366521759E-4</v>
      </c>
    </row>
    <row r="13" spans="2:98">
      <c r="B13" s="100" t="s">
        <v>242</v>
      </c>
      <c r="C13" s="80"/>
      <c r="D13" s="80"/>
      <c r="E13" s="80"/>
      <c r="F13" s="80"/>
      <c r="G13" s="80"/>
      <c r="H13" s="89"/>
      <c r="I13" s="89"/>
      <c r="J13" s="89">
        <v>262.98685</v>
      </c>
      <c r="K13" s="80"/>
      <c r="L13" s="90">
        <v>1</v>
      </c>
      <c r="M13" s="90">
        <f>+J13/'סכום נכסי הקרן'!$C$42</f>
        <v>4.5217079366521759E-4</v>
      </c>
    </row>
    <row r="14" spans="2:98">
      <c r="B14" s="85" t="s">
        <v>1630</v>
      </c>
      <c r="C14" s="82">
        <v>4960</v>
      </c>
      <c r="D14" s="95" t="s">
        <v>30</v>
      </c>
      <c r="E14" s="82" t="s">
        <v>1631</v>
      </c>
      <c r="F14" s="95" t="s">
        <v>200</v>
      </c>
      <c r="G14" s="95" t="s">
        <v>175</v>
      </c>
      <c r="H14" s="92">
        <v>60023.48</v>
      </c>
      <c r="I14" s="92">
        <v>100</v>
      </c>
      <c r="J14" s="92">
        <v>249.51160000000002</v>
      </c>
      <c r="K14" s="93">
        <v>7.856929442164219E-4</v>
      </c>
      <c r="L14" s="93">
        <v>0.94876074602209204</v>
      </c>
      <c r="M14" s="93">
        <f>+J14/'סכום נכסי הקרן'!$C$42</f>
        <v>4.2900189952721328E-4</v>
      </c>
    </row>
    <row r="15" spans="2:98">
      <c r="B15" s="85" t="s">
        <v>1632</v>
      </c>
      <c r="C15" s="82" t="s">
        <v>1633</v>
      </c>
      <c r="D15" s="95" t="s">
        <v>30</v>
      </c>
      <c r="E15" s="82" t="s">
        <v>1624</v>
      </c>
      <c r="F15" s="95" t="s">
        <v>429</v>
      </c>
      <c r="G15" s="95" t="s">
        <v>173</v>
      </c>
      <c r="H15" s="92">
        <v>291.22000000000003</v>
      </c>
      <c r="I15" s="92">
        <v>1311.0867000000001</v>
      </c>
      <c r="J15" s="92">
        <v>13.47425</v>
      </c>
      <c r="K15" s="93">
        <v>2.9700795560316677E-5</v>
      </c>
      <c r="L15" s="93">
        <v>5.1235451506415626E-2</v>
      </c>
      <c r="M15" s="93">
        <f>+J15/'סכום נכסי הקרן'!$C$42</f>
        <v>2.3167174771451719E-5</v>
      </c>
    </row>
    <row r="16" spans="2:98">
      <c r="B16" s="81"/>
      <c r="C16" s="82"/>
      <c r="D16" s="82"/>
      <c r="E16" s="82"/>
      <c r="F16" s="82"/>
      <c r="G16" s="82"/>
      <c r="H16" s="92"/>
      <c r="I16" s="92"/>
      <c r="J16" s="82"/>
      <c r="K16" s="82"/>
      <c r="L16" s="93"/>
      <c r="M16" s="82"/>
    </row>
    <row r="17" spans="2:1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</row>
    <row r="18" spans="2:1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</row>
    <row r="19" spans="2:13">
      <c r="B19" s="97" t="s">
        <v>261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</row>
    <row r="20" spans="2:13">
      <c r="B20" s="97" t="s">
        <v>123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</row>
    <row r="21" spans="2:13">
      <c r="B21" s="97" t="s">
        <v>246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</row>
    <row r="22" spans="2:13">
      <c r="B22" s="97" t="s">
        <v>256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</row>
    <row r="23" spans="2:1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</row>
    <row r="24" spans="2:1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</row>
    <row r="25" spans="2:1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</row>
    <row r="26" spans="2:1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</row>
    <row r="27" spans="2:1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</row>
    <row r="28" spans="2:1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</row>
    <row r="29" spans="2:1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</row>
    <row r="30" spans="2:1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</row>
    <row r="31" spans="2:1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</row>
    <row r="32" spans="2:1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</row>
    <row r="33" spans="2:1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</row>
    <row r="34" spans="2:1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</row>
    <row r="35" spans="2:1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</row>
    <row r="36" spans="2:1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</row>
    <row r="37" spans="2:1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</row>
    <row r="38" spans="2:1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</row>
    <row r="39" spans="2:1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</row>
    <row r="40" spans="2:1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</row>
    <row r="41" spans="2:1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</row>
    <row r="42" spans="2:1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</row>
    <row r="43" spans="2:1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</row>
    <row r="44" spans="2:1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</row>
    <row r="45" spans="2:1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</row>
    <row r="46" spans="2:1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</row>
    <row r="47" spans="2:1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</row>
    <row r="48" spans="2:1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</row>
    <row r="49" spans="2:13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</row>
    <row r="50" spans="2:13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</row>
    <row r="51" spans="2:1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</row>
    <row r="52" spans="2:13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</row>
    <row r="53" spans="2:13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</row>
    <row r="54" spans="2:13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</row>
    <row r="55" spans="2:13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</row>
    <row r="56" spans="2:13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</row>
    <row r="57" spans="2:13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</row>
    <row r="58" spans="2:13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</row>
    <row r="59" spans="2:13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</row>
    <row r="60" spans="2:13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</row>
    <row r="61" spans="2:13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</row>
    <row r="62" spans="2:13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</row>
    <row r="63" spans="2:1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</row>
    <row r="64" spans="2:13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</row>
    <row r="65" spans="2:13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</row>
    <row r="66" spans="2:13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</row>
    <row r="67" spans="2:13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</row>
    <row r="68" spans="2:13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</row>
    <row r="69" spans="2:13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</row>
    <row r="70" spans="2:13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</row>
    <row r="71" spans="2:13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</row>
    <row r="72" spans="2:13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</row>
    <row r="73" spans="2:13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</row>
    <row r="74" spans="2:13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</row>
    <row r="75" spans="2:1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</row>
    <row r="76" spans="2:13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</row>
    <row r="77" spans="2:13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</row>
    <row r="78" spans="2:13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</row>
    <row r="79" spans="2:13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</row>
    <row r="80" spans="2:13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</row>
    <row r="81" spans="2:13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</row>
    <row r="82" spans="2:13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</row>
    <row r="83" spans="2:13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</row>
    <row r="84" spans="2:13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</row>
    <row r="85" spans="2:13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</row>
    <row r="86" spans="2:13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</row>
    <row r="87" spans="2:1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</row>
    <row r="88" spans="2:13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</row>
    <row r="89" spans="2:13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</row>
    <row r="90" spans="2:13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</row>
    <row r="91" spans="2:13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</row>
    <row r="92" spans="2:13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</row>
    <row r="93" spans="2:13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</row>
    <row r="94" spans="2:13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</row>
    <row r="95" spans="2:13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</row>
    <row r="96" spans="2:13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</row>
    <row r="97" spans="2:13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</row>
    <row r="98" spans="2:13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</row>
    <row r="99" spans="2:1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</row>
    <row r="100" spans="2:13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</row>
    <row r="101" spans="2:13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</row>
    <row r="102" spans="2:13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</row>
    <row r="103" spans="2:13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</row>
    <row r="104" spans="2:13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</row>
    <row r="105" spans="2:13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</row>
    <row r="106" spans="2:13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</row>
    <row r="107" spans="2:13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</row>
    <row r="108" spans="2:13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</row>
    <row r="109" spans="2:13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</row>
    <row r="110" spans="2:13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</row>
    <row r="111" spans="2:13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</row>
    <row r="112" spans="2:13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</row>
    <row r="113" spans="2:13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</row>
    <row r="114" spans="2:13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</row>
    <row r="115" spans="2:13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3"/>
      <c r="C402" s="1"/>
      <c r="D402" s="1"/>
      <c r="E402" s="1"/>
    </row>
    <row r="403" spans="2:5">
      <c r="B403" s="43"/>
      <c r="C403" s="1"/>
      <c r="D403" s="1"/>
      <c r="E403" s="1"/>
    </row>
    <row r="404" spans="2:5">
      <c r="B404" s="3"/>
      <c r="C404" s="1"/>
      <c r="D404" s="1"/>
      <c r="E404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D25:XFD1048576 D21:AF24 AH21:XFD24 D1:XFD20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D632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0.140625" style="1" bestFit="1" customWidth="1"/>
    <col min="7" max="7" width="7.28515625" style="1" bestFit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7" width="5.7109375" style="1" customWidth="1"/>
    <col min="18" max="16384" width="9.140625" style="1"/>
  </cols>
  <sheetData>
    <row r="1" spans="2:30">
      <c r="B1" s="56" t="s">
        <v>189</v>
      </c>
      <c r="C1" s="76" t="s" vm="1">
        <v>262</v>
      </c>
    </row>
    <row r="2" spans="2:30">
      <c r="B2" s="56" t="s">
        <v>188</v>
      </c>
      <c r="C2" s="76" t="s">
        <v>263</v>
      </c>
    </row>
    <row r="3" spans="2:30">
      <c r="B3" s="56" t="s">
        <v>190</v>
      </c>
      <c r="C3" s="76" t="s">
        <v>264</v>
      </c>
    </row>
    <row r="4" spans="2:30">
      <c r="B4" s="56" t="s">
        <v>191</v>
      </c>
      <c r="C4" s="76">
        <v>2145</v>
      </c>
    </row>
    <row r="6" spans="2:30" ht="26.25" customHeight="1">
      <c r="B6" s="201" t="s">
        <v>220</v>
      </c>
      <c r="C6" s="202"/>
      <c r="D6" s="202"/>
      <c r="E6" s="202"/>
      <c r="F6" s="202"/>
      <c r="G6" s="202"/>
      <c r="H6" s="202"/>
      <c r="I6" s="202"/>
      <c r="J6" s="202"/>
      <c r="K6" s="203"/>
    </row>
    <row r="7" spans="2:30" ht="26.25" customHeight="1">
      <c r="B7" s="201" t="s">
        <v>107</v>
      </c>
      <c r="C7" s="202"/>
      <c r="D7" s="202"/>
      <c r="E7" s="202"/>
      <c r="F7" s="202"/>
      <c r="G7" s="202"/>
      <c r="H7" s="202"/>
      <c r="I7" s="202"/>
      <c r="J7" s="202"/>
      <c r="K7" s="203"/>
    </row>
    <row r="8" spans="2:30" s="3" customFormat="1" ht="78.75">
      <c r="B8" s="22" t="s">
        <v>127</v>
      </c>
      <c r="C8" s="30" t="s">
        <v>51</v>
      </c>
      <c r="D8" s="30" t="s">
        <v>112</v>
      </c>
      <c r="E8" s="30" t="s">
        <v>113</v>
      </c>
      <c r="F8" s="30" t="s">
        <v>248</v>
      </c>
      <c r="G8" s="30" t="s">
        <v>247</v>
      </c>
      <c r="H8" s="30" t="s">
        <v>121</v>
      </c>
      <c r="I8" s="30" t="s">
        <v>65</v>
      </c>
      <c r="J8" s="30" t="s">
        <v>192</v>
      </c>
      <c r="K8" s="31" t="s">
        <v>194</v>
      </c>
      <c r="AD8" s="1"/>
    </row>
    <row r="9" spans="2:30" s="3" customFormat="1" ht="21" customHeight="1">
      <c r="B9" s="15"/>
      <c r="C9" s="16"/>
      <c r="D9" s="16"/>
      <c r="E9" s="32" t="s">
        <v>22</v>
      </c>
      <c r="F9" s="32" t="s">
        <v>257</v>
      </c>
      <c r="G9" s="32"/>
      <c r="H9" s="32" t="s">
        <v>251</v>
      </c>
      <c r="I9" s="32" t="s">
        <v>20</v>
      </c>
      <c r="J9" s="32" t="s">
        <v>20</v>
      </c>
      <c r="K9" s="33" t="s">
        <v>20</v>
      </c>
      <c r="AD9" s="1"/>
    </row>
    <row r="10" spans="2:30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AD10" s="1"/>
    </row>
    <row r="11" spans="2:30" s="122" customFormat="1" ht="18" customHeight="1">
      <c r="B11" s="77" t="s">
        <v>1634</v>
      </c>
      <c r="C11" s="78"/>
      <c r="D11" s="78"/>
      <c r="E11" s="78"/>
      <c r="F11" s="86"/>
      <c r="G11" s="88"/>
      <c r="H11" s="86">
        <v>1767.62932</v>
      </c>
      <c r="I11" s="78"/>
      <c r="J11" s="87">
        <v>1</v>
      </c>
      <c r="K11" s="87">
        <f>+H11/'סכום נכסי הקרן'!$C$42</f>
        <v>3.0392027302137306E-3</v>
      </c>
      <c r="L11" s="123"/>
      <c r="AD11" s="140"/>
    </row>
    <row r="12" spans="2:30" s="140" customFormat="1" ht="21" customHeight="1">
      <c r="B12" s="79" t="s">
        <v>1635</v>
      </c>
      <c r="C12" s="80"/>
      <c r="D12" s="80"/>
      <c r="E12" s="80"/>
      <c r="F12" s="89"/>
      <c r="G12" s="91"/>
      <c r="H12" s="89">
        <v>66.21163</v>
      </c>
      <c r="I12" s="80"/>
      <c r="J12" s="90">
        <v>3.7457870409164748E-2</v>
      </c>
      <c r="K12" s="148">
        <f>+H12/'סכום נכסי הקרן'!$C$42</f>
        <v>1.1384206201552561E-4</v>
      </c>
      <c r="L12" s="123"/>
    </row>
    <row r="13" spans="2:30" s="140" customFormat="1">
      <c r="B13" s="100" t="s">
        <v>238</v>
      </c>
      <c r="C13" s="80"/>
      <c r="D13" s="80"/>
      <c r="E13" s="80"/>
      <c r="F13" s="89"/>
      <c r="G13" s="91"/>
      <c r="H13" s="89">
        <v>66.21163</v>
      </c>
      <c r="I13" s="80"/>
      <c r="J13" s="90">
        <v>3.7457870409164748E-2</v>
      </c>
      <c r="K13" s="148">
        <f>+H13/'סכום נכסי הקרן'!$C$42</f>
        <v>1.1384206201552561E-4</v>
      </c>
      <c r="L13" s="123"/>
    </row>
    <row r="14" spans="2:30" s="140" customFormat="1">
      <c r="B14" s="85" t="s">
        <v>1636</v>
      </c>
      <c r="C14" s="82">
        <v>5277</v>
      </c>
      <c r="D14" s="95" t="s">
        <v>173</v>
      </c>
      <c r="E14" s="109">
        <v>42545</v>
      </c>
      <c r="F14" s="92">
        <v>18126.87</v>
      </c>
      <c r="G14" s="94">
        <v>103.5046</v>
      </c>
      <c r="H14" s="92">
        <v>66.21163</v>
      </c>
      <c r="I14" s="93">
        <v>3.3333333333333332E-4</v>
      </c>
      <c r="J14" s="93">
        <v>3.7457870409164748E-2</v>
      </c>
      <c r="K14" s="145">
        <f>+H14/'סכום נכסי הקרן'!$C$42</f>
        <v>1.1384206201552561E-4</v>
      </c>
      <c r="L14" s="123"/>
    </row>
    <row r="15" spans="2:30" s="140" customFormat="1">
      <c r="B15" s="81"/>
      <c r="C15" s="82"/>
      <c r="D15" s="82"/>
      <c r="E15" s="82"/>
      <c r="F15" s="92"/>
      <c r="G15" s="94"/>
      <c r="H15" s="82"/>
      <c r="I15" s="82"/>
      <c r="J15" s="93"/>
      <c r="K15" s="82"/>
      <c r="L15" s="123"/>
    </row>
    <row r="16" spans="2:30" s="140" customFormat="1">
      <c r="B16" s="79" t="s">
        <v>1637</v>
      </c>
      <c r="C16" s="80"/>
      <c r="D16" s="80"/>
      <c r="E16" s="80"/>
      <c r="F16" s="89"/>
      <c r="G16" s="91"/>
      <c r="H16" s="89">
        <v>1701.41769</v>
      </c>
      <c r="I16" s="80"/>
      <c r="J16" s="90">
        <v>0.96254212959083529</v>
      </c>
      <c r="K16" s="148">
        <f>+H16/'סכום נכסי הקרן'!$C$42</f>
        <v>2.9253606681982052E-3</v>
      </c>
      <c r="L16" s="123"/>
    </row>
    <row r="17" spans="2:12" s="140" customFormat="1">
      <c r="B17" s="100" t="s">
        <v>238</v>
      </c>
      <c r="C17" s="80"/>
      <c r="D17" s="80"/>
      <c r="E17" s="80"/>
      <c r="F17" s="89"/>
      <c r="G17" s="91"/>
      <c r="H17" s="89">
        <v>73.023939999999996</v>
      </c>
      <c r="I17" s="80"/>
      <c r="J17" s="90">
        <v>4.1311794941260645E-2</v>
      </c>
      <c r="K17" s="148">
        <f>+H17/'סכום נכסי הקרן'!$C$42</f>
        <v>1.2555491997550915E-4</v>
      </c>
      <c r="L17" s="123"/>
    </row>
    <row r="18" spans="2:12" s="140" customFormat="1">
      <c r="B18" s="85" t="s">
        <v>1639</v>
      </c>
      <c r="C18" s="82">
        <v>5301</v>
      </c>
      <c r="D18" s="95" t="s">
        <v>173</v>
      </c>
      <c r="E18" s="109">
        <v>42983</v>
      </c>
      <c r="F18" s="92">
        <v>6356.5</v>
      </c>
      <c r="G18" s="94">
        <v>100</v>
      </c>
      <c r="H18" s="92">
        <v>22.432089999999999</v>
      </c>
      <c r="I18" s="93">
        <v>9.3340319330480345E-4</v>
      </c>
      <c r="J18" s="93">
        <v>1.2690494407503944E-2</v>
      </c>
      <c r="K18" s="145">
        <f>+H18/'סכום נכסי הקרן'!$C$42</f>
        <v>3.8568985251048065E-5</v>
      </c>
      <c r="L18" s="123"/>
    </row>
    <row r="19" spans="2:12" s="140" customFormat="1">
      <c r="B19" s="85" t="s">
        <v>1640</v>
      </c>
      <c r="C19" s="82">
        <v>5288</v>
      </c>
      <c r="D19" s="95" t="s">
        <v>173</v>
      </c>
      <c r="E19" s="109">
        <v>42768</v>
      </c>
      <c r="F19" s="92">
        <v>16365.09</v>
      </c>
      <c r="G19" s="94">
        <v>87.601299999999995</v>
      </c>
      <c r="H19" s="92">
        <v>50.591850000000001</v>
      </c>
      <c r="I19" s="93">
        <v>2.7996121954977225E-4</v>
      </c>
      <c r="J19" s="93">
        <v>2.8621300533756704E-2</v>
      </c>
      <c r="K19" s="145">
        <f>+H19/'סכום נכסי הקרן'!$C$42</f>
        <v>8.6985934724461089E-5</v>
      </c>
      <c r="L19" s="123"/>
    </row>
    <row r="20" spans="2:12" s="140" customFormat="1">
      <c r="B20" s="81"/>
      <c r="C20" s="82"/>
      <c r="D20" s="82"/>
      <c r="E20" s="82"/>
      <c r="F20" s="92"/>
      <c r="G20" s="94"/>
      <c r="H20" s="82"/>
      <c r="I20" s="82"/>
      <c r="J20" s="93"/>
      <c r="K20" s="82"/>
      <c r="L20" s="123"/>
    </row>
    <row r="21" spans="2:12" s="140" customFormat="1">
      <c r="B21" s="81"/>
      <c r="C21" s="82"/>
      <c r="D21" s="82"/>
      <c r="E21" s="82"/>
      <c r="F21" s="92"/>
      <c r="G21" s="94"/>
      <c r="H21" s="82"/>
      <c r="I21" s="82"/>
      <c r="J21" s="93"/>
      <c r="K21" s="82"/>
      <c r="L21" s="123"/>
    </row>
    <row r="22" spans="2:12" s="140" customFormat="1" ht="16.5" customHeight="1">
      <c r="B22" s="100" t="s">
        <v>240</v>
      </c>
      <c r="C22" s="80"/>
      <c r="D22" s="80"/>
      <c r="E22" s="80"/>
      <c r="F22" s="89"/>
      <c r="G22" s="91"/>
      <c r="H22" s="89">
        <f>SUM(H23:H35)</f>
        <v>1628.3937500000002</v>
      </c>
      <c r="I22" s="80"/>
      <c r="J22" s="90">
        <f>+H22/H11</f>
        <v>0.92123033464957471</v>
      </c>
      <c r="K22" s="148">
        <f>+H22/'סכום נכסי הקרן'!$C$42</f>
        <v>2.7998057482226963E-3</v>
      </c>
      <c r="L22" s="123"/>
    </row>
    <row r="23" spans="2:12" s="140" customFormat="1" ht="16.5" customHeight="1">
      <c r="B23" s="85" t="s">
        <v>1642</v>
      </c>
      <c r="C23" s="82">
        <v>5281</v>
      </c>
      <c r="D23" s="95" t="s">
        <v>173</v>
      </c>
      <c r="E23" s="109">
        <v>42642</v>
      </c>
      <c r="F23" s="92">
        <v>96173.38</v>
      </c>
      <c r="G23" s="94">
        <v>84.783799999999999</v>
      </c>
      <c r="H23" s="92">
        <v>287.75271999999995</v>
      </c>
      <c r="I23" s="93">
        <v>7.8240666541808235E-5</v>
      </c>
      <c r="J23" s="93">
        <v>0.16279019404362446</v>
      </c>
      <c r="K23" s="145">
        <f>+H23/'סכום נכסי הקרן'!$C$42</f>
        <v>4.9475240218940645E-4</v>
      </c>
      <c r="L23" s="123"/>
    </row>
    <row r="24" spans="2:12" s="140" customFormat="1" ht="16.5" customHeight="1">
      <c r="B24" s="85" t="s">
        <v>1643</v>
      </c>
      <c r="C24" s="82">
        <v>5291</v>
      </c>
      <c r="D24" s="95" t="s">
        <v>173</v>
      </c>
      <c r="E24" s="109">
        <v>42908</v>
      </c>
      <c r="F24" s="92">
        <v>46227.92</v>
      </c>
      <c r="G24" s="94">
        <v>102.34829999999999</v>
      </c>
      <c r="H24" s="92">
        <v>166.96931000000001</v>
      </c>
      <c r="I24" s="93">
        <v>1.8771369312607674E-4</v>
      </c>
      <c r="J24" s="93">
        <v>9.4459459407473509E-2</v>
      </c>
      <c r="K24" s="145">
        <f>+H24/'סכום נכסי הקרן'!$C$42</f>
        <v>2.8708144692570658E-4</v>
      </c>
      <c r="L24" s="123"/>
    </row>
    <row r="25" spans="2:12" s="140" customFormat="1">
      <c r="B25" s="85" t="s">
        <v>1644</v>
      </c>
      <c r="C25" s="82">
        <v>5290</v>
      </c>
      <c r="D25" s="95" t="s">
        <v>173</v>
      </c>
      <c r="E25" s="109">
        <v>42779</v>
      </c>
      <c r="F25" s="92">
        <v>48901.68</v>
      </c>
      <c r="G25" s="94">
        <v>91.4876</v>
      </c>
      <c r="H25" s="92">
        <v>157.88382999999999</v>
      </c>
      <c r="I25" s="93">
        <v>5.672768178663421E-5</v>
      </c>
      <c r="J25" s="93">
        <v>8.9319535613948731E-2</v>
      </c>
      <c r="K25" s="145">
        <f>+H25/'סכום נכסי הקרן'!$C$42</f>
        <v>2.7146017649933555E-4</v>
      </c>
      <c r="L25" s="123"/>
    </row>
    <row r="26" spans="2:12" s="140" customFormat="1">
      <c r="B26" s="85" t="s">
        <v>1645</v>
      </c>
      <c r="C26" s="82">
        <v>5280</v>
      </c>
      <c r="D26" s="95" t="s">
        <v>173</v>
      </c>
      <c r="E26" s="109">
        <v>42604</v>
      </c>
      <c r="F26" s="92">
        <v>7163.86</v>
      </c>
      <c r="G26" s="94">
        <v>90.658600000000007</v>
      </c>
      <c r="H26" s="92">
        <v>22.91966</v>
      </c>
      <c r="I26" s="93">
        <v>3.4113619047619046E-3</v>
      </c>
      <c r="J26" s="93">
        <v>1.2966327125644193E-2</v>
      </c>
      <c r="K26" s="145">
        <f>+H26/'סכום נכסי הקרן'!$C$42</f>
        <v>3.9407296801102186E-5</v>
      </c>
      <c r="L26" s="123"/>
    </row>
    <row r="27" spans="2:12" s="140" customFormat="1">
      <c r="B27" s="85" t="s">
        <v>1646</v>
      </c>
      <c r="C27" s="82">
        <v>5285</v>
      </c>
      <c r="D27" s="95" t="s">
        <v>173</v>
      </c>
      <c r="E27" s="109">
        <v>42718</v>
      </c>
      <c r="F27" s="92">
        <v>31725.66</v>
      </c>
      <c r="G27" s="94">
        <v>92.016199999999998</v>
      </c>
      <c r="H27" s="92">
        <v>103.02121000000001</v>
      </c>
      <c r="I27" s="93">
        <v>4.0218161403508763E-5</v>
      </c>
      <c r="J27" s="93">
        <v>5.8282134627637885E-2</v>
      </c>
      <c r="K27" s="145">
        <f>+H27/'סכום נכסי הקרן'!$C$42</f>
        <v>1.7713122268300129E-4</v>
      </c>
      <c r="L27" s="123"/>
    </row>
    <row r="28" spans="2:12" s="140" customFormat="1">
      <c r="B28" s="85" t="s">
        <v>1647</v>
      </c>
      <c r="C28" s="82">
        <v>5292</v>
      </c>
      <c r="D28" s="95" t="s">
        <v>173</v>
      </c>
      <c r="E28" s="109">
        <v>42814</v>
      </c>
      <c r="F28" s="92">
        <v>6140.45</v>
      </c>
      <c r="G28" s="94">
        <v>100</v>
      </c>
      <c r="H28" s="92">
        <v>21.669650000000001</v>
      </c>
      <c r="I28" s="93">
        <v>3.4113619047619046E-3</v>
      </c>
      <c r="J28" s="93">
        <v>1.2259159629689782E-2</v>
      </c>
      <c r="K28" s="145">
        <f>+H28/'סכום נכסי הקרן'!$C$42</f>
        <v>3.7258071416679131E-5</v>
      </c>
      <c r="L28" s="123"/>
    </row>
    <row r="29" spans="2:12" s="140" customFormat="1">
      <c r="B29" s="85" t="s">
        <v>1648</v>
      </c>
      <c r="C29" s="82">
        <v>5296</v>
      </c>
      <c r="D29" s="95" t="s">
        <v>173</v>
      </c>
      <c r="E29" s="109">
        <v>42912</v>
      </c>
      <c r="F29" s="92">
        <v>7163.86</v>
      </c>
      <c r="G29" s="94">
        <v>100</v>
      </c>
      <c r="H29" s="92">
        <v>25.28126</v>
      </c>
      <c r="I29" s="93">
        <v>3.4113619047619046E-3</v>
      </c>
      <c r="J29" s="93">
        <v>1.4302353844187196E-2</v>
      </c>
      <c r="K29" s="145">
        <f>+H29/'סכום נכסי הקרן'!$C$42</f>
        <v>4.3467752851736575E-5</v>
      </c>
      <c r="L29" s="123"/>
    </row>
    <row r="30" spans="2:12" s="140" customFormat="1">
      <c r="B30" s="85" t="s">
        <v>1649</v>
      </c>
      <c r="C30" s="82">
        <v>5297</v>
      </c>
      <c r="D30" s="95" t="s">
        <v>173</v>
      </c>
      <c r="E30" s="109">
        <v>42916</v>
      </c>
      <c r="F30" s="92">
        <v>41246.25</v>
      </c>
      <c r="G30" s="94">
        <v>100</v>
      </c>
      <c r="H30" s="92">
        <v>145.55802</v>
      </c>
      <c r="I30" s="93">
        <v>8.3185791469622653E-5</v>
      </c>
      <c r="J30" s="93">
        <v>8.2346461643892616E-2</v>
      </c>
      <c r="K30" s="145">
        <f>+H30/'סכום נכסי הקרן'!$C$42</f>
        <v>2.502675910515587E-4</v>
      </c>
      <c r="L30" s="123"/>
    </row>
    <row r="31" spans="2:12" s="140" customFormat="1">
      <c r="B31" s="85" t="s">
        <v>1650</v>
      </c>
      <c r="C31" s="82">
        <v>5293</v>
      </c>
      <c r="D31" s="95" t="s">
        <v>173</v>
      </c>
      <c r="E31" s="109">
        <v>42859</v>
      </c>
      <c r="F31" s="92">
        <v>5117.04</v>
      </c>
      <c r="G31" s="94">
        <v>100</v>
      </c>
      <c r="H31" s="92">
        <v>18.058029999999999</v>
      </c>
      <c r="I31" s="93">
        <v>3.4113619047619046E-3</v>
      </c>
      <c r="J31" s="93">
        <v>1.0215959757897656E-2</v>
      </c>
      <c r="K31" s="145">
        <f>+H31/'סכום נכסי הקרן'!$C$42</f>
        <v>3.1048372787956163E-5</v>
      </c>
      <c r="L31" s="123"/>
    </row>
    <row r="32" spans="2:12" s="140" customFormat="1">
      <c r="B32" s="85" t="s">
        <v>1651</v>
      </c>
      <c r="C32" s="82">
        <v>5287</v>
      </c>
      <c r="D32" s="95" t="s">
        <v>175</v>
      </c>
      <c r="E32" s="109">
        <v>42809</v>
      </c>
      <c r="F32" s="92">
        <v>49325.05</v>
      </c>
      <c r="G32" s="94">
        <v>98.198099999999997</v>
      </c>
      <c r="H32" s="92">
        <v>201.34469000000001</v>
      </c>
      <c r="I32" s="93">
        <v>1.2241987657247663E-4</v>
      </c>
      <c r="J32" s="93">
        <v>0.1139066249478143</v>
      </c>
      <c r="K32" s="145">
        <f>+H32/'סכום נכסי הקרן'!$C$42</f>
        <v>3.4618532553082863E-4</v>
      </c>
      <c r="L32" s="123"/>
    </row>
    <row r="33" spans="2:12" s="140" customFormat="1">
      <c r="B33" s="85" t="s">
        <v>1652</v>
      </c>
      <c r="C33" s="82">
        <v>5284</v>
      </c>
      <c r="D33" s="95" t="s">
        <v>175</v>
      </c>
      <c r="E33" s="109">
        <v>42662</v>
      </c>
      <c r="F33" s="92">
        <v>27591.07</v>
      </c>
      <c r="G33" s="94">
        <v>99.120999999999995</v>
      </c>
      <c r="H33" s="92">
        <v>113.68514999999999</v>
      </c>
      <c r="I33" s="93">
        <v>1.9910528333333334E-4</v>
      </c>
      <c r="J33" s="93">
        <v>6.4315039761843273E-2</v>
      </c>
      <c r="K33" s="145">
        <f>+H33/'סכום נכסי הקרן'!$C$42</f>
        <v>1.9546644443799873E-4</v>
      </c>
      <c r="L33" s="123"/>
    </row>
    <row r="34" spans="2:12" s="140" customFormat="1">
      <c r="B34" s="85" t="s">
        <v>1653</v>
      </c>
      <c r="C34" s="82">
        <v>5276</v>
      </c>
      <c r="D34" s="95" t="s">
        <v>173</v>
      </c>
      <c r="E34" s="109">
        <v>42521</v>
      </c>
      <c r="F34" s="92">
        <v>68836.12</v>
      </c>
      <c r="G34" s="94">
        <v>100.1297</v>
      </c>
      <c r="H34" s="92">
        <v>243.23774</v>
      </c>
      <c r="I34" s="93">
        <v>2.2666666666666668E-5</v>
      </c>
      <c r="J34" s="93">
        <v>0.13760675795986457</v>
      </c>
      <c r="K34" s="145">
        <f>+H34/'סכום נכסי הקרן'!$C$42</f>
        <v>4.1821483448748045E-4</v>
      </c>
      <c r="L34" s="123"/>
    </row>
    <row r="35" spans="2:12" s="140" customFormat="1">
      <c r="B35" s="85" t="s">
        <v>1654</v>
      </c>
      <c r="C35" s="82">
        <v>5286</v>
      </c>
      <c r="D35" s="95" t="s">
        <v>173</v>
      </c>
      <c r="E35" s="109">
        <v>42727</v>
      </c>
      <c r="F35" s="92">
        <v>35824.589999999997</v>
      </c>
      <c r="G35" s="94">
        <v>95.718800000000002</v>
      </c>
      <c r="H35" s="92">
        <v>121.01248</v>
      </c>
      <c r="I35" s="93">
        <v>6.9066082821712466E-5</v>
      </c>
      <c r="J35" s="93">
        <v>6.8460326286056403E-2</v>
      </c>
      <c r="K35" s="145">
        <f>+H35/'סכום נכסי הקרן'!$C$42</f>
        <v>2.0806481055990543E-4</v>
      </c>
      <c r="L35" s="123"/>
    </row>
    <row r="36" spans="2:12" s="140" customFormat="1">
      <c r="B36" s="149"/>
      <c r="L36" s="123"/>
    </row>
    <row r="37" spans="2:12" s="140" customFormat="1">
      <c r="B37" s="141"/>
      <c r="L37" s="123"/>
    </row>
    <row r="38" spans="2:12" s="140" customFormat="1">
      <c r="B38" s="141"/>
      <c r="L38" s="123"/>
    </row>
    <row r="39" spans="2:12" s="140" customFormat="1">
      <c r="B39" s="141"/>
      <c r="L39" s="123"/>
    </row>
    <row r="40" spans="2:12">
      <c r="B40" s="97" t="s">
        <v>123</v>
      </c>
      <c r="C40" s="1"/>
    </row>
    <row r="41" spans="2:12">
      <c r="B41" s="97" t="s">
        <v>246</v>
      </c>
      <c r="C41" s="1"/>
    </row>
    <row r="42" spans="2:12">
      <c r="B42" s="97" t="s">
        <v>256</v>
      </c>
      <c r="C42" s="1"/>
    </row>
    <row r="43" spans="2:12">
      <c r="C43" s="1"/>
    </row>
    <row r="44" spans="2:12">
      <c r="C44" s="1"/>
    </row>
    <row r="45" spans="2:12">
      <c r="C45" s="1"/>
    </row>
    <row r="46" spans="2:12">
      <c r="C46" s="1"/>
    </row>
    <row r="47" spans="2:12">
      <c r="C47" s="1"/>
    </row>
    <row r="48" spans="2:12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D574"/>
  <sheetViews>
    <sheetView rightToLeft="1" workbookViewId="0">
      <selection activeCell="E23" sqref="E23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710937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8" width="7.28515625" style="1" bestFit="1" customWidth="1"/>
    <col min="9" max="9" width="11.28515625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6">
      <c r="B1" s="56" t="s">
        <v>189</v>
      </c>
      <c r="C1" s="76" t="s" vm="1">
        <v>262</v>
      </c>
    </row>
    <row r="2" spans="2:56">
      <c r="B2" s="56" t="s">
        <v>188</v>
      </c>
      <c r="C2" s="76" t="s">
        <v>263</v>
      </c>
    </row>
    <row r="3" spans="2:56">
      <c r="B3" s="56" t="s">
        <v>190</v>
      </c>
      <c r="C3" s="76" t="s">
        <v>264</v>
      </c>
    </row>
    <row r="4" spans="2:56">
      <c r="B4" s="56" t="s">
        <v>191</v>
      </c>
      <c r="C4" s="76">
        <v>2145</v>
      </c>
    </row>
    <row r="6" spans="2:56" ht="26.25" customHeight="1">
      <c r="B6" s="201" t="s">
        <v>220</v>
      </c>
      <c r="C6" s="202"/>
      <c r="D6" s="202"/>
      <c r="E6" s="202"/>
      <c r="F6" s="202"/>
      <c r="G6" s="202"/>
      <c r="H6" s="202"/>
      <c r="I6" s="202"/>
      <c r="J6" s="202"/>
      <c r="K6" s="202"/>
      <c r="L6" s="203"/>
    </row>
    <row r="7" spans="2:56" ht="26.25" customHeight="1">
      <c r="B7" s="201" t="s">
        <v>108</v>
      </c>
      <c r="C7" s="202"/>
      <c r="D7" s="202"/>
      <c r="E7" s="202"/>
      <c r="F7" s="202"/>
      <c r="G7" s="202"/>
      <c r="H7" s="202"/>
      <c r="I7" s="202"/>
      <c r="J7" s="202"/>
      <c r="K7" s="202"/>
      <c r="L7" s="203"/>
    </row>
    <row r="8" spans="2:56" s="3" customFormat="1" ht="78.75">
      <c r="B8" s="22" t="s">
        <v>127</v>
      </c>
      <c r="C8" s="30" t="s">
        <v>51</v>
      </c>
      <c r="D8" s="30" t="s">
        <v>71</v>
      </c>
      <c r="E8" s="30" t="s">
        <v>112</v>
      </c>
      <c r="F8" s="30" t="s">
        <v>113</v>
      </c>
      <c r="G8" s="30" t="s">
        <v>248</v>
      </c>
      <c r="H8" s="30" t="s">
        <v>247</v>
      </c>
      <c r="I8" s="30" t="s">
        <v>121</v>
      </c>
      <c r="J8" s="30" t="s">
        <v>65</v>
      </c>
      <c r="K8" s="30" t="s">
        <v>192</v>
      </c>
      <c r="L8" s="31" t="s">
        <v>194</v>
      </c>
      <c r="M8" s="1"/>
      <c r="BD8" s="1"/>
    </row>
    <row r="9" spans="2:56" s="3" customFormat="1" ht="24" customHeight="1">
      <c r="B9" s="15"/>
      <c r="C9" s="16"/>
      <c r="D9" s="16"/>
      <c r="E9" s="16"/>
      <c r="F9" s="16" t="s">
        <v>22</v>
      </c>
      <c r="G9" s="16" t="s">
        <v>257</v>
      </c>
      <c r="H9" s="16"/>
      <c r="I9" s="16" t="s">
        <v>251</v>
      </c>
      <c r="J9" s="32" t="s">
        <v>20</v>
      </c>
      <c r="K9" s="32" t="s">
        <v>20</v>
      </c>
      <c r="L9" s="33" t="s">
        <v>20</v>
      </c>
      <c r="M9" s="1"/>
      <c r="BD9" s="1"/>
    </row>
    <row r="10" spans="2:5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BD10" s="1"/>
    </row>
    <row r="11" spans="2:56" s="4" customFormat="1" ht="18" customHeight="1">
      <c r="B11" s="119" t="s">
        <v>54</v>
      </c>
      <c r="C11" s="117"/>
      <c r="D11" s="117"/>
      <c r="E11" s="117"/>
      <c r="F11" s="117"/>
      <c r="G11" s="113"/>
      <c r="H11" s="118"/>
      <c r="I11" s="113">
        <v>4.5290799999999996</v>
      </c>
      <c r="J11" s="117"/>
      <c r="K11" s="115">
        <v>1</v>
      </c>
      <c r="L11" s="115">
        <f>+I11/'סכום נכסי הקרן'!$C$42</f>
        <v>7.7871486660768908E-6</v>
      </c>
      <c r="M11" s="1"/>
      <c r="BD11" s="1"/>
    </row>
    <row r="12" spans="2:56" ht="21" customHeight="1">
      <c r="B12" s="116" t="s">
        <v>1655</v>
      </c>
      <c r="C12" s="117"/>
      <c r="D12" s="117"/>
      <c r="E12" s="117"/>
      <c r="F12" s="117"/>
      <c r="G12" s="113"/>
      <c r="H12" s="118"/>
      <c r="I12" s="118">
        <f>+I13</f>
        <v>0</v>
      </c>
      <c r="J12" s="117"/>
      <c r="K12" s="115">
        <f>+K13</f>
        <v>0</v>
      </c>
      <c r="L12" s="150">
        <f>+I12/'סכום נכסי הקרן'!$C$42</f>
        <v>0</v>
      </c>
    </row>
    <row r="13" spans="2:56">
      <c r="B13" s="81" t="s">
        <v>1656</v>
      </c>
      <c r="C13" s="82" t="s">
        <v>1657</v>
      </c>
      <c r="D13" s="95" t="s">
        <v>924</v>
      </c>
      <c r="E13" s="95" t="s">
        <v>174</v>
      </c>
      <c r="F13" s="109">
        <v>41546</v>
      </c>
      <c r="G13" s="92">
        <v>401.25</v>
      </c>
      <c r="H13" s="94">
        <v>0</v>
      </c>
      <c r="I13" s="94">
        <v>0</v>
      </c>
      <c r="J13" s="93">
        <v>0</v>
      </c>
      <c r="K13" s="93">
        <v>0</v>
      </c>
      <c r="L13" s="145">
        <f>+I13/'סכום נכסי הקרן'!$C$42</f>
        <v>0</v>
      </c>
    </row>
    <row r="14" spans="2:56">
      <c r="B14" s="116" t="s">
        <v>243</v>
      </c>
      <c r="C14" s="117"/>
      <c r="D14" s="117"/>
      <c r="E14" s="117"/>
      <c r="F14" s="117"/>
      <c r="G14" s="113"/>
      <c r="H14" s="118"/>
      <c r="I14" s="113">
        <v>4.5290799999999996</v>
      </c>
      <c r="J14" s="117"/>
      <c r="K14" s="115">
        <v>1</v>
      </c>
      <c r="L14" s="150">
        <f>+I14/'סכום נכסי הקרן'!$C$42</f>
        <v>7.7871486660768908E-6</v>
      </c>
    </row>
    <row r="15" spans="2:56">
      <c r="B15" s="81" t="s">
        <v>1658</v>
      </c>
      <c r="C15" s="82" t="s">
        <v>1659</v>
      </c>
      <c r="D15" s="95" t="s">
        <v>1028</v>
      </c>
      <c r="E15" s="95" t="s">
        <v>173</v>
      </c>
      <c r="F15" s="109">
        <v>42731</v>
      </c>
      <c r="G15" s="92">
        <v>665</v>
      </c>
      <c r="H15" s="94">
        <v>192.99</v>
      </c>
      <c r="I15" s="92">
        <v>4.5290799999999996</v>
      </c>
      <c r="J15" s="93">
        <v>3.2832080447977693E-5</v>
      </c>
      <c r="K15" s="93">
        <v>1</v>
      </c>
      <c r="L15" s="145">
        <f>+I15/'סכום נכסי הקרן'!$C$42</f>
        <v>7.7871486660768908E-6</v>
      </c>
    </row>
    <row r="16" spans="2:56">
      <c r="B16" s="99"/>
      <c r="C16" s="82"/>
      <c r="D16" s="82"/>
      <c r="E16" s="82"/>
      <c r="F16" s="82"/>
      <c r="G16" s="92"/>
      <c r="H16" s="94"/>
      <c r="I16" s="82"/>
      <c r="J16" s="82"/>
      <c r="K16" s="93"/>
      <c r="L16" s="82"/>
    </row>
    <row r="17" spans="2:12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12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12">
      <c r="B19" s="110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2">
      <c r="B20" s="126" t="s">
        <v>123</v>
      </c>
      <c r="C20" s="99"/>
      <c r="D20" s="99"/>
      <c r="E20" s="99"/>
      <c r="F20" s="99"/>
      <c r="G20" s="99"/>
      <c r="H20" s="99"/>
      <c r="I20" s="114"/>
      <c r="J20" s="99"/>
      <c r="K20" s="99"/>
      <c r="L20" s="99"/>
    </row>
    <row r="21" spans="2:12">
      <c r="B21" s="126" t="s">
        <v>246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2">
      <c r="B22" s="126" t="s">
        <v>256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2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2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2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2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2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E39:XFD41 A1:B1048576 D39:AC41 D42:XFD1048576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95</v>
      </c>
      <c r="C6" s="13" t="s">
        <v>51</v>
      </c>
      <c r="E6" s="13" t="s">
        <v>128</v>
      </c>
      <c r="I6" s="13" t="s">
        <v>15</v>
      </c>
      <c r="J6" s="13" t="s">
        <v>72</v>
      </c>
      <c r="M6" s="13" t="s">
        <v>112</v>
      </c>
      <c r="Q6" s="13" t="s">
        <v>17</v>
      </c>
      <c r="R6" s="13" t="s">
        <v>19</v>
      </c>
      <c r="U6" s="13" t="s">
        <v>68</v>
      </c>
      <c r="W6" s="14" t="s">
        <v>64</v>
      </c>
    </row>
    <row r="7" spans="2:25" ht="18">
      <c r="B7" s="52" t="str">
        <f>'תעודות התחייבות ממשלתיות'!B6:Q6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97</v>
      </c>
      <c r="C8" s="30" t="s">
        <v>51</v>
      </c>
      <c r="D8" s="30" t="s">
        <v>130</v>
      </c>
      <c r="I8" s="30" t="s">
        <v>15</v>
      </c>
      <c r="J8" s="30" t="s">
        <v>72</v>
      </c>
      <c r="K8" s="30" t="s">
        <v>113</v>
      </c>
      <c r="L8" s="30" t="s">
        <v>18</v>
      </c>
      <c r="M8" s="30" t="s">
        <v>112</v>
      </c>
      <c r="Q8" s="30" t="s">
        <v>17</v>
      </c>
      <c r="R8" s="30" t="s">
        <v>19</v>
      </c>
      <c r="S8" s="30" t="s">
        <v>0</v>
      </c>
      <c r="T8" s="30" t="s">
        <v>116</v>
      </c>
      <c r="U8" s="30" t="s">
        <v>68</v>
      </c>
      <c r="V8" s="30" t="s">
        <v>65</v>
      </c>
      <c r="W8" s="31" t="s">
        <v>122</v>
      </c>
    </row>
    <row r="9" spans="2:25" ht="31.5">
      <c r="B9" s="48" t="str">
        <f>'תעודות חוב מסחריות '!B7:T7</f>
        <v>2. תעודות חוב מסחריות</v>
      </c>
      <c r="C9" s="13" t="s">
        <v>51</v>
      </c>
      <c r="D9" s="13" t="s">
        <v>130</v>
      </c>
      <c r="E9" s="41" t="s">
        <v>128</v>
      </c>
      <c r="G9" s="13" t="s">
        <v>71</v>
      </c>
      <c r="I9" s="13" t="s">
        <v>15</v>
      </c>
      <c r="J9" s="13" t="s">
        <v>72</v>
      </c>
      <c r="K9" s="13" t="s">
        <v>113</v>
      </c>
      <c r="L9" s="13" t="s">
        <v>18</v>
      </c>
      <c r="M9" s="13" t="s">
        <v>112</v>
      </c>
      <c r="Q9" s="13" t="s">
        <v>17</v>
      </c>
      <c r="R9" s="13" t="s">
        <v>19</v>
      </c>
      <c r="S9" s="13" t="s">
        <v>0</v>
      </c>
      <c r="T9" s="13" t="s">
        <v>116</v>
      </c>
      <c r="U9" s="13" t="s">
        <v>68</v>
      </c>
      <c r="V9" s="13" t="s">
        <v>65</v>
      </c>
      <c r="W9" s="38" t="s">
        <v>122</v>
      </c>
    </row>
    <row r="10" spans="2:25" ht="31.5">
      <c r="B10" s="48" t="str">
        <f>'אג"ח קונצרני'!B7:U7</f>
        <v>3. אג"ח קונצרני</v>
      </c>
      <c r="C10" s="30" t="s">
        <v>51</v>
      </c>
      <c r="D10" s="13" t="s">
        <v>130</v>
      </c>
      <c r="E10" s="41" t="s">
        <v>128</v>
      </c>
      <c r="G10" s="30" t="s">
        <v>71</v>
      </c>
      <c r="I10" s="30" t="s">
        <v>15</v>
      </c>
      <c r="J10" s="30" t="s">
        <v>72</v>
      </c>
      <c r="K10" s="30" t="s">
        <v>113</v>
      </c>
      <c r="L10" s="30" t="s">
        <v>18</v>
      </c>
      <c r="M10" s="30" t="s">
        <v>112</v>
      </c>
      <c r="Q10" s="30" t="s">
        <v>17</v>
      </c>
      <c r="R10" s="30" t="s">
        <v>19</v>
      </c>
      <c r="S10" s="30" t="s">
        <v>0</v>
      </c>
      <c r="T10" s="30" t="s">
        <v>116</v>
      </c>
      <c r="U10" s="30" t="s">
        <v>68</v>
      </c>
      <c r="V10" s="13" t="s">
        <v>65</v>
      </c>
      <c r="W10" s="31" t="s">
        <v>122</v>
      </c>
    </row>
    <row r="11" spans="2:25" ht="31.5">
      <c r="B11" s="48" t="str">
        <f>מניות!B7</f>
        <v>4. מניות</v>
      </c>
      <c r="C11" s="30" t="s">
        <v>51</v>
      </c>
      <c r="D11" s="13" t="s">
        <v>130</v>
      </c>
      <c r="E11" s="41" t="s">
        <v>128</v>
      </c>
      <c r="H11" s="30" t="s">
        <v>112</v>
      </c>
      <c r="S11" s="30" t="s">
        <v>0</v>
      </c>
      <c r="T11" s="13" t="s">
        <v>116</v>
      </c>
      <c r="U11" s="13" t="s">
        <v>68</v>
      </c>
      <c r="V11" s="13" t="s">
        <v>65</v>
      </c>
      <c r="W11" s="14" t="s">
        <v>122</v>
      </c>
    </row>
    <row r="12" spans="2:25" ht="31.5">
      <c r="B12" s="48" t="str">
        <f>'תעודות סל'!B7:N7</f>
        <v>5. תעודות סל</v>
      </c>
      <c r="C12" s="30" t="s">
        <v>51</v>
      </c>
      <c r="D12" s="13" t="s">
        <v>130</v>
      </c>
      <c r="E12" s="41" t="s">
        <v>128</v>
      </c>
      <c r="H12" s="30" t="s">
        <v>112</v>
      </c>
      <c r="S12" s="30" t="s">
        <v>0</v>
      </c>
      <c r="T12" s="30" t="s">
        <v>116</v>
      </c>
      <c r="U12" s="30" t="s">
        <v>68</v>
      </c>
      <c r="V12" s="30" t="s">
        <v>65</v>
      </c>
      <c r="W12" s="31" t="s">
        <v>122</v>
      </c>
    </row>
    <row r="13" spans="2:25" ht="31.5">
      <c r="B13" s="48" t="str">
        <f>'קרנות נאמנות'!B7:O7</f>
        <v>6. קרנות נאמנות</v>
      </c>
      <c r="C13" s="30" t="s">
        <v>51</v>
      </c>
      <c r="D13" s="30" t="s">
        <v>130</v>
      </c>
      <c r="G13" s="30" t="s">
        <v>71</v>
      </c>
      <c r="H13" s="30" t="s">
        <v>112</v>
      </c>
      <c r="S13" s="30" t="s">
        <v>0</v>
      </c>
      <c r="T13" s="30" t="s">
        <v>116</v>
      </c>
      <c r="U13" s="30" t="s">
        <v>68</v>
      </c>
      <c r="V13" s="30" t="s">
        <v>65</v>
      </c>
      <c r="W13" s="31" t="s">
        <v>122</v>
      </c>
    </row>
    <row r="14" spans="2:25" ht="31.5">
      <c r="B14" s="48" t="str">
        <f>'כתבי אופציה'!B7:L7</f>
        <v>7. כתבי אופציה</v>
      </c>
      <c r="C14" s="30" t="s">
        <v>51</v>
      </c>
      <c r="D14" s="30" t="s">
        <v>130</v>
      </c>
      <c r="G14" s="30" t="s">
        <v>71</v>
      </c>
      <c r="H14" s="30" t="s">
        <v>112</v>
      </c>
      <c r="S14" s="30" t="s">
        <v>0</v>
      </c>
      <c r="T14" s="30" t="s">
        <v>116</v>
      </c>
      <c r="U14" s="30" t="s">
        <v>68</v>
      </c>
      <c r="V14" s="30" t="s">
        <v>65</v>
      </c>
      <c r="W14" s="31" t="s">
        <v>122</v>
      </c>
    </row>
    <row r="15" spans="2:25" ht="31.5">
      <c r="B15" s="48" t="str">
        <f>אופציות!B7</f>
        <v>8. אופציות</v>
      </c>
      <c r="C15" s="30" t="s">
        <v>51</v>
      </c>
      <c r="D15" s="30" t="s">
        <v>130</v>
      </c>
      <c r="G15" s="30" t="s">
        <v>71</v>
      </c>
      <c r="H15" s="30" t="s">
        <v>112</v>
      </c>
      <c r="S15" s="30" t="s">
        <v>0</v>
      </c>
      <c r="T15" s="30" t="s">
        <v>116</v>
      </c>
      <c r="U15" s="30" t="s">
        <v>68</v>
      </c>
      <c r="V15" s="30" t="s">
        <v>65</v>
      </c>
      <c r="W15" s="31" t="s">
        <v>122</v>
      </c>
    </row>
    <row r="16" spans="2:25" ht="31.5">
      <c r="B16" s="48" t="str">
        <f>'חוזים עתידיים'!B7:I7</f>
        <v>9. חוזים עתידיים</v>
      </c>
      <c r="C16" s="30" t="s">
        <v>51</v>
      </c>
      <c r="D16" s="30" t="s">
        <v>130</v>
      </c>
      <c r="G16" s="30" t="s">
        <v>71</v>
      </c>
      <c r="H16" s="30" t="s">
        <v>112</v>
      </c>
      <c r="S16" s="30" t="s">
        <v>0</v>
      </c>
      <c r="T16" s="31" t="s">
        <v>116</v>
      </c>
    </row>
    <row r="17" spans="2:25" ht="31.5">
      <c r="B17" s="48" t="str">
        <f>'מוצרים מובנים'!B7:Q7</f>
        <v>10. מוצרים מובנים</v>
      </c>
      <c r="C17" s="30" t="s">
        <v>51</v>
      </c>
      <c r="F17" s="13" t="s">
        <v>56</v>
      </c>
      <c r="I17" s="30" t="s">
        <v>15</v>
      </c>
      <c r="J17" s="30" t="s">
        <v>72</v>
      </c>
      <c r="K17" s="30" t="s">
        <v>113</v>
      </c>
      <c r="L17" s="30" t="s">
        <v>18</v>
      </c>
      <c r="M17" s="30" t="s">
        <v>112</v>
      </c>
      <c r="Q17" s="30" t="s">
        <v>17</v>
      </c>
      <c r="R17" s="30" t="s">
        <v>19</v>
      </c>
      <c r="S17" s="30" t="s">
        <v>0</v>
      </c>
      <c r="T17" s="30" t="s">
        <v>116</v>
      </c>
      <c r="U17" s="30" t="s">
        <v>68</v>
      </c>
      <c r="V17" s="30" t="s">
        <v>65</v>
      </c>
      <c r="W17" s="31" t="s">
        <v>122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51</v>
      </c>
      <c r="I19" s="30" t="s">
        <v>15</v>
      </c>
      <c r="J19" s="30" t="s">
        <v>72</v>
      </c>
      <c r="K19" s="30" t="s">
        <v>113</v>
      </c>
      <c r="L19" s="30" t="s">
        <v>18</v>
      </c>
      <c r="M19" s="30" t="s">
        <v>112</v>
      </c>
      <c r="Q19" s="30" t="s">
        <v>17</v>
      </c>
      <c r="R19" s="30" t="s">
        <v>19</v>
      </c>
      <c r="S19" s="30" t="s">
        <v>0</v>
      </c>
      <c r="T19" s="30" t="s">
        <v>116</v>
      </c>
      <c r="U19" s="30" t="s">
        <v>121</v>
      </c>
      <c r="V19" s="30" t="s">
        <v>65</v>
      </c>
      <c r="W19" s="31" t="s">
        <v>122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51</v>
      </c>
      <c r="D20" s="41" t="s">
        <v>129</v>
      </c>
      <c r="E20" s="41" t="s">
        <v>128</v>
      </c>
      <c r="G20" s="30" t="s">
        <v>71</v>
      </c>
      <c r="I20" s="30" t="s">
        <v>15</v>
      </c>
      <c r="J20" s="30" t="s">
        <v>72</v>
      </c>
      <c r="K20" s="30" t="s">
        <v>113</v>
      </c>
      <c r="L20" s="30" t="s">
        <v>18</v>
      </c>
      <c r="M20" s="30" t="s">
        <v>112</v>
      </c>
      <c r="Q20" s="30" t="s">
        <v>17</v>
      </c>
      <c r="R20" s="30" t="s">
        <v>19</v>
      </c>
      <c r="S20" s="30" t="s">
        <v>0</v>
      </c>
      <c r="T20" s="30" t="s">
        <v>116</v>
      </c>
      <c r="U20" s="30" t="s">
        <v>121</v>
      </c>
      <c r="V20" s="30" t="s">
        <v>65</v>
      </c>
      <c r="W20" s="31" t="s">
        <v>122</v>
      </c>
    </row>
    <row r="21" spans="2:25" ht="31.5">
      <c r="B21" s="48" t="str">
        <f>'לא סחיר - אג"ח קונצרני'!B7:S7</f>
        <v>3. אג"ח קונצרני</v>
      </c>
      <c r="C21" s="30" t="s">
        <v>51</v>
      </c>
      <c r="D21" s="41" t="s">
        <v>129</v>
      </c>
      <c r="E21" s="41" t="s">
        <v>128</v>
      </c>
      <c r="G21" s="30" t="s">
        <v>71</v>
      </c>
      <c r="I21" s="30" t="s">
        <v>15</v>
      </c>
      <c r="J21" s="30" t="s">
        <v>72</v>
      </c>
      <c r="K21" s="30" t="s">
        <v>113</v>
      </c>
      <c r="L21" s="30" t="s">
        <v>18</v>
      </c>
      <c r="M21" s="30" t="s">
        <v>112</v>
      </c>
      <c r="Q21" s="30" t="s">
        <v>17</v>
      </c>
      <c r="R21" s="30" t="s">
        <v>19</v>
      </c>
      <c r="S21" s="30" t="s">
        <v>0</v>
      </c>
      <c r="T21" s="30" t="s">
        <v>116</v>
      </c>
      <c r="U21" s="30" t="s">
        <v>121</v>
      </c>
      <c r="V21" s="30" t="s">
        <v>65</v>
      </c>
      <c r="W21" s="31" t="s">
        <v>122</v>
      </c>
    </row>
    <row r="22" spans="2:25" ht="31.5">
      <c r="B22" s="48" t="str">
        <f>'לא סחיר - מניות'!B7:M7</f>
        <v>4. מניות</v>
      </c>
      <c r="C22" s="30" t="s">
        <v>51</v>
      </c>
      <c r="D22" s="41" t="s">
        <v>129</v>
      </c>
      <c r="E22" s="41" t="s">
        <v>128</v>
      </c>
      <c r="G22" s="30" t="s">
        <v>71</v>
      </c>
      <c r="H22" s="30" t="s">
        <v>112</v>
      </c>
      <c r="S22" s="30" t="s">
        <v>0</v>
      </c>
      <c r="T22" s="30" t="s">
        <v>116</v>
      </c>
      <c r="U22" s="30" t="s">
        <v>121</v>
      </c>
      <c r="V22" s="30" t="s">
        <v>65</v>
      </c>
      <c r="W22" s="31" t="s">
        <v>122</v>
      </c>
    </row>
    <row r="23" spans="2:25" ht="31.5">
      <c r="B23" s="48" t="str">
        <f>'לא סחיר - קרנות השקעה'!B7:K7</f>
        <v>5. קרנות השקעה</v>
      </c>
      <c r="C23" s="30" t="s">
        <v>51</v>
      </c>
      <c r="G23" s="30" t="s">
        <v>71</v>
      </c>
      <c r="H23" s="30" t="s">
        <v>112</v>
      </c>
      <c r="K23" s="30" t="s">
        <v>113</v>
      </c>
      <c r="S23" s="30" t="s">
        <v>0</v>
      </c>
      <c r="T23" s="30" t="s">
        <v>116</v>
      </c>
      <c r="U23" s="30" t="s">
        <v>121</v>
      </c>
      <c r="V23" s="30" t="s">
        <v>65</v>
      </c>
      <c r="W23" s="31" t="s">
        <v>122</v>
      </c>
    </row>
    <row r="24" spans="2:25" ht="31.5">
      <c r="B24" s="48" t="str">
        <f>'לא סחיר - כתבי אופציה'!B7:L7</f>
        <v>6. כתבי אופציה</v>
      </c>
      <c r="C24" s="30" t="s">
        <v>51</v>
      </c>
      <c r="G24" s="30" t="s">
        <v>71</v>
      </c>
      <c r="H24" s="30" t="s">
        <v>112</v>
      </c>
      <c r="K24" s="30" t="s">
        <v>113</v>
      </c>
      <c r="S24" s="30" t="s">
        <v>0</v>
      </c>
      <c r="T24" s="30" t="s">
        <v>116</v>
      </c>
      <c r="U24" s="30" t="s">
        <v>121</v>
      </c>
      <c r="V24" s="30" t="s">
        <v>65</v>
      </c>
      <c r="W24" s="31" t="s">
        <v>122</v>
      </c>
    </row>
    <row r="25" spans="2:25" ht="31.5">
      <c r="B25" s="48" t="str">
        <f>'לא סחיר - אופציות'!B7:L7</f>
        <v>7. אופציות</v>
      </c>
      <c r="C25" s="30" t="s">
        <v>51</v>
      </c>
      <c r="G25" s="30" t="s">
        <v>71</v>
      </c>
      <c r="H25" s="30" t="s">
        <v>112</v>
      </c>
      <c r="K25" s="30" t="s">
        <v>113</v>
      </c>
      <c r="S25" s="30" t="s">
        <v>0</v>
      </c>
      <c r="T25" s="30" t="s">
        <v>116</v>
      </c>
      <c r="U25" s="30" t="s">
        <v>121</v>
      </c>
      <c r="V25" s="30" t="s">
        <v>65</v>
      </c>
      <c r="W25" s="31" t="s">
        <v>122</v>
      </c>
    </row>
    <row r="26" spans="2:25" ht="31.5">
      <c r="B26" s="48" t="str">
        <f>'לא סחיר - חוזים עתידיים'!B7:K7</f>
        <v>8. חוזים עתידיים</v>
      </c>
      <c r="C26" s="30" t="s">
        <v>51</v>
      </c>
      <c r="G26" s="30" t="s">
        <v>71</v>
      </c>
      <c r="H26" s="30" t="s">
        <v>112</v>
      </c>
      <c r="K26" s="30" t="s">
        <v>113</v>
      </c>
      <c r="S26" s="30" t="s">
        <v>0</v>
      </c>
      <c r="T26" s="30" t="s">
        <v>116</v>
      </c>
      <c r="U26" s="30" t="s">
        <v>121</v>
      </c>
      <c r="V26" s="31" t="s">
        <v>122</v>
      </c>
    </row>
    <row r="27" spans="2:25" ht="31.5">
      <c r="B27" s="48" t="str">
        <f>'לא סחיר - מוצרים מובנים'!B7:Q7</f>
        <v>9. מוצרים מובנים</v>
      </c>
      <c r="C27" s="30" t="s">
        <v>51</v>
      </c>
      <c r="F27" s="30" t="s">
        <v>56</v>
      </c>
      <c r="I27" s="30" t="s">
        <v>15</v>
      </c>
      <c r="J27" s="30" t="s">
        <v>72</v>
      </c>
      <c r="K27" s="30" t="s">
        <v>113</v>
      </c>
      <c r="L27" s="30" t="s">
        <v>18</v>
      </c>
      <c r="M27" s="30" t="s">
        <v>112</v>
      </c>
      <c r="Q27" s="30" t="s">
        <v>17</v>
      </c>
      <c r="R27" s="30" t="s">
        <v>19</v>
      </c>
      <c r="S27" s="30" t="s">
        <v>0</v>
      </c>
      <c r="T27" s="30" t="s">
        <v>116</v>
      </c>
      <c r="U27" s="30" t="s">
        <v>121</v>
      </c>
      <c r="V27" s="30" t="s">
        <v>65</v>
      </c>
      <c r="W27" s="31" t="s">
        <v>122</v>
      </c>
    </row>
    <row r="28" spans="2:25" ht="31.5">
      <c r="B28" s="52" t="str">
        <f>הלוואות!B6</f>
        <v>1.ד. הלוואות:</v>
      </c>
      <c r="C28" s="30" t="s">
        <v>51</v>
      </c>
      <c r="I28" s="30" t="s">
        <v>15</v>
      </c>
      <c r="J28" s="30" t="s">
        <v>72</v>
      </c>
      <c r="L28" s="30" t="s">
        <v>18</v>
      </c>
      <c r="M28" s="30" t="s">
        <v>112</v>
      </c>
      <c r="Q28" s="13" t="s">
        <v>38</v>
      </c>
      <c r="R28" s="30" t="s">
        <v>19</v>
      </c>
      <c r="S28" s="30" t="s">
        <v>0</v>
      </c>
      <c r="T28" s="30" t="s">
        <v>116</v>
      </c>
      <c r="U28" s="30" t="s">
        <v>121</v>
      </c>
      <c r="V28" s="31" t="s">
        <v>122</v>
      </c>
    </row>
    <row r="29" spans="2:25" ht="47.25">
      <c r="B29" s="52" t="str">
        <f>'פקדונות מעל 3 חודשים'!B6:O6</f>
        <v>1.ה. פקדונות מעל 3 חודשים:</v>
      </c>
      <c r="C29" s="30" t="s">
        <v>51</v>
      </c>
      <c r="E29" s="30" t="s">
        <v>128</v>
      </c>
      <c r="I29" s="30" t="s">
        <v>15</v>
      </c>
      <c r="J29" s="30" t="s">
        <v>72</v>
      </c>
      <c r="L29" s="30" t="s">
        <v>18</v>
      </c>
      <c r="M29" s="30" t="s">
        <v>112</v>
      </c>
      <c r="O29" s="49" t="s">
        <v>58</v>
      </c>
      <c r="P29" s="50"/>
      <c r="R29" s="30" t="s">
        <v>19</v>
      </c>
      <c r="S29" s="30" t="s">
        <v>0</v>
      </c>
      <c r="T29" s="30" t="s">
        <v>116</v>
      </c>
      <c r="U29" s="30" t="s">
        <v>121</v>
      </c>
      <c r="V29" s="31" t="s">
        <v>122</v>
      </c>
    </row>
    <row r="30" spans="2:25" ht="63">
      <c r="B30" s="52" t="str">
        <f>'זכויות מקרקעין'!B6</f>
        <v>1. ו. זכויות במקרקעין:</v>
      </c>
      <c r="C30" s="13" t="s">
        <v>60</v>
      </c>
      <c r="N30" s="49" t="s">
        <v>96</v>
      </c>
      <c r="P30" s="50" t="s">
        <v>61</v>
      </c>
      <c r="U30" s="30" t="s">
        <v>121</v>
      </c>
      <c r="V30" s="14" t="s">
        <v>64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63</v>
      </c>
      <c r="R31" s="13" t="s">
        <v>59</v>
      </c>
      <c r="U31" s="30" t="s">
        <v>121</v>
      </c>
      <c r="V31" s="14" t="s">
        <v>64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118</v>
      </c>
      <c r="Y32" s="14" t="s">
        <v>117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189</v>
      </c>
      <c r="C1" s="76" t="s" vm="1">
        <v>262</v>
      </c>
    </row>
    <row r="2" spans="2:54">
      <c r="B2" s="56" t="s">
        <v>188</v>
      </c>
      <c r="C2" s="76" t="s">
        <v>263</v>
      </c>
    </row>
    <row r="3" spans="2:54">
      <c r="B3" s="56" t="s">
        <v>190</v>
      </c>
      <c r="C3" s="76" t="s">
        <v>264</v>
      </c>
    </row>
    <row r="4" spans="2:54">
      <c r="B4" s="56" t="s">
        <v>191</v>
      </c>
      <c r="C4" s="76">
        <v>2145</v>
      </c>
    </row>
    <row r="6" spans="2:54" ht="26.25" customHeight="1">
      <c r="B6" s="201" t="s">
        <v>220</v>
      </c>
      <c r="C6" s="202"/>
      <c r="D6" s="202"/>
      <c r="E6" s="202"/>
      <c r="F6" s="202"/>
      <c r="G6" s="202"/>
      <c r="H6" s="202"/>
      <c r="I6" s="202"/>
      <c r="J6" s="202"/>
      <c r="K6" s="202"/>
      <c r="L6" s="203"/>
    </row>
    <row r="7" spans="2:54" ht="26.25" customHeight="1">
      <c r="B7" s="201" t="s">
        <v>109</v>
      </c>
      <c r="C7" s="202"/>
      <c r="D7" s="202"/>
      <c r="E7" s="202"/>
      <c r="F7" s="202"/>
      <c r="G7" s="202"/>
      <c r="H7" s="202"/>
      <c r="I7" s="202"/>
      <c r="J7" s="202"/>
      <c r="K7" s="202"/>
      <c r="L7" s="203"/>
    </row>
    <row r="8" spans="2:54" s="3" customFormat="1" ht="78.75">
      <c r="B8" s="22" t="s">
        <v>127</v>
      </c>
      <c r="C8" s="30" t="s">
        <v>51</v>
      </c>
      <c r="D8" s="30" t="s">
        <v>71</v>
      </c>
      <c r="E8" s="30" t="s">
        <v>112</v>
      </c>
      <c r="F8" s="30" t="s">
        <v>113</v>
      </c>
      <c r="G8" s="30" t="s">
        <v>248</v>
      </c>
      <c r="H8" s="30" t="s">
        <v>247</v>
      </c>
      <c r="I8" s="30" t="s">
        <v>121</v>
      </c>
      <c r="J8" s="30" t="s">
        <v>65</v>
      </c>
      <c r="K8" s="30" t="s">
        <v>192</v>
      </c>
      <c r="L8" s="31" t="s">
        <v>194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257</v>
      </c>
      <c r="H9" s="16"/>
      <c r="I9" s="16" t="s">
        <v>251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97" t="s">
        <v>261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7" t="s">
        <v>123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7" t="s">
        <v>246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7" t="s">
        <v>256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15.2851562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10.140625" style="1" bestFit="1" customWidth="1"/>
    <col min="15" max="15" width="15.28515625" style="1" bestFit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189</v>
      </c>
      <c r="C1" s="76" t="s" vm="1">
        <v>262</v>
      </c>
    </row>
    <row r="2" spans="2:51">
      <c r="B2" s="56" t="s">
        <v>188</v>
      </c>
      <c r="C2" s="76" t="s">
        <v>263</v>
      </c>
    </row>
    <row r="3" spans="2:51">
      <c r="B3" s="56" t="s">
        <v>190</v>
      </c>
      <c r="C3" s="76" t="s">
        <v>264</v>
      </c>
    </row>
    <row r="4" spans="2:51">
      <c r="B4" s="56" t="s">
        <v>191</v>
      </c>
      <c r="C4" s="76">
        <v>2145</v>
      </c>
    </row>
    <row r="6" spans="2:51" ht="26.25" customHeight="1">
      <c r="B6" s="201" t="s">
        <v>220</v>
      </c>
      <c r="C6" s="202"/>
      <c r="D6" s="202"/>
      <c r="E6" s="202"/>
      <c r="F6" s="202"/>
      <c r="G6" s="202"/>
      <c r="H6" s="202"/>
      <c r="I6" s="202"/>
      <c r="J6" s="202"/>
      <c r="K6" s="203"/>
    </row>
    <row r="7" spans="2:51" ht="26.25" customHeight="1">
      <c r="B7" s="201" t="s">
        <v>110</v>
      </c>
      <c r="C7" s="202"/>
      <c r="D7" s="202"/>
      <c r="E7" s="202"/>
      <c r="F7" s="202"/>
      <c r="G7" s="202"/>
      <c r="H7" s="202"/>
      <c r="I7" s="202"/>
      <c r="J7" s="202"/>
      <c r="K7" s="203"/>
    </row>
    <row r="8" spans="2:51" s="3" customFormat="1" ht="63">
      <c r="B8" s="22" t="s">
        <v>127</v>
      </c>
      <c r="C8" s="30" t="s">
        <v>51</v>
      </c>
      <c r="D8" s="30" t="s">
        <v>71</v>
      </c>
      <c r="E8" s="30" t="s">
        <v>112</v>
      </c>
      <c r="F8" s="30" t="s">
        <v>113</v>
      </c>
      <c r="G8" s="30" t="s">
        <v>248</v>
      </c>
      <c r="H8" s="30" t="s">
        <v>247</v>
      </c>
      <c r="I8" s="30" t="s">
        <v>121</v>
      </c>
      <c r="J8" s="30" t="s">
        <v>192</v>
      </c>
      <c r="K8" s="31" t="s">
        <v>194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257</v>
      </c>
      <c r="H9" s="16"/>
      <c r="I9" s="16" t="s">
        <v>251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122" customFormat="1" ht="18" customHeight="1">
      <c r="B11" s="77" t="s">
        <v>55</v>
      </c>
      <c r="C11" s="78"/>
      <c r="D11" s="78"/>
      <c r="E11" s="78"/>
      <c r="F11" s="78"/>
      <c r="G11" s="86"/>
      <c r="H11" s="88"/>
      <c r="I11" s="86">
        <f>+I12+I38</f>
        <v>11.781760000000013</v>
      </c>
      <c r="J11" s="87">
        <v>1</v>
      </c>
      <c r="K11" s="87">
        <f>+I11/'סכום נכסי הקרן'!$C$42</f>
        <v>2.0257164074831574E-5</v>
      </c>
      <c r="AW11" s="140"/>
    </row>
    <row r="12" spans="2:51" s="140" customFormat="1" ht="19.5" customHeight="1">
      <c r="B12" s="79" t="s">
        <v>37</v>
      </c>
      <c r="C12" s="80"/>
      <c r="D12" s="80"/>
      <c r="E12" s="80"/>
      <c r="F12" s="80"/>
      <c r="G12" s="89"/>
      <c r="H12" s="91"/>
      <c r="I12" s="89">
        <v>-31.241619999999983</v>
      </c>
      <c r="J12" s="90">
        <v>-1.7188665532185516</v>
      </c>
      <c r="K12" s="90">
        <f>+I12/'סכום נכסי הקרן'!$C$42</f>
        <v>-5.3715796477227389E-5</v>
      </c>
    </row>
    <row r="13" spans="2:51" s="140" customFormat="1">
      <c r="B13" s="100" t="s">
        <v>1660</v>
      </c>
      <c r="C13" s="80"/>
      <c r="D13" s="80"/>
      <c r="E13" s="80"/>
      <c r="F13" s="80"/>
      <c r="G13" s="89"/>
      <c r="H13" s="91"/>
      <c r="I13" s="89">
        <v>21.450240000000004</v>
      </c>
      <c r="J13" s="90">
        <v>1.1801596746426957</v>
      </c>
      <c r="K13" s="90">
        <f>+I13/'סכום נכסי הקרן'!$C$42</f>
        <v>3.6880825201371854E-5</v>
      </c>
    </row>
    <row r="14" spans="2:51" s="140" customFormat="1">
      <c r="B14" s="85" t="s">
        <v>1661</v>
      </c>
      <c r="C14" s="82" t="s">
        <v>1662</v>
      </c>
      <c r="D14" s="95" t="s">
        <v>1566</v>
      </c>
      <c r="E14" s="95" t="s">
        <v>175</v>
      </c>
      <c r="F14" s="109">
        <v>42992</v>
      </c>
      <c r="G14" s="92">
        <v>1559809</v>
      </c>
      <c r="H14" s="94">
        <v>1.3077000000000001</v>
      </c>
      <c r="I14" s="92">
        <v>20.39818</v>
      </c>
      <c r="J14" s="93">
        <v>1.1222769289342747</v>
      </c>
      <c r="K14" s="93">
        <f>+I14/'סכום נכסי הקרן'!$C$42</f>
        <v>3.5071948426037152E-5</v>
      </c>
    </row>
    <row r="15" spans="2:51" s="140" customFormat="1">
      <c r="B15" s="85" t="s">
        <v>1663</v>
      </c>
      <c r="C15" s="82" t="s">
        <v>1664</v>
      </c>
      <c r="D15" s="95" t="s">
        <v>1566</v>
      </c>
      <c r="E15" s="95" t="s">
        <v>175</v>
      </c>
      <c r="F15" s="109">
        <v>42949</v>
      </c>
      <c r="G15" s="92">
        <v>822997.5</v>
      </c>
      <c r="H15" s="94">
        <v>1.4562999999999999</v>
      </c>
      <c r="I15" s="92">
        <v>11.98556</v>
      </c>
      <c r="J15" s="93">
        <v>0.6594273346130628</v>
      </c>
      <c r="K15" s="93">
        <f>+I15/'סכום נכסי הקרן'!$C$42</f>
        <v>2.0607570978252659E-5</v>
      </c>
    </row>
    <row r="16" spans="2:51" s="151" customFormat="1">
      <c r="B16" s="85" t="s">
        <v>1665</v>
      </c>
      <c r="C16" s="82" t="s">
        <v>1666</v>
      </c>
      <c r="D16" s="95" t="s">
        <v>1566</v>
      </c>
      <c r="E16" s="95" t="s">
        <v>173</v>
      </c>
      <c r="F16" s="109">
        <v>42997</v>
      </c>
      <c r="G16" s="92">
        <v>1052400</v>
      </c>
      <c r="H16" s="94">
        <v>-0.40289999999999998</v>
      </c>
      <c r="I16" s="92">
        <v>-4.2397900000000002</v>
      </c>
      <c r="J16" s="93">
        <v>-0.23326681598683061</v>
      </c>
      <c r="K16" s="93">
        <f>+I16/'סכום נכסי הקרן'!$C$42</f>
        <v>-7.2897531160734952E-6</v>
      </c>
      <c r="AW16" s="140"/>
      <c r="AY16" s="140"/>
    </row>
    <row r="17" spans="2:51" s="151" customFormat="1">
      <c r="B17" s="85" t="s">
        <v>1667</v>
      </c>
      <c r="C17" s="82" t="s">
        <v>1668</v>
      </c>
      <c r="D17" s="95" t="s">
        <v>1566</v>
      </c>
      <c r="E17" s="95" t="s">
        <v>173</v>
      </c>
      <c r="F17" s="109">
        <v>42906</v>
      </c>
      <c r="G17" s="92">
        <v>26721600</v>
      </c>
      <c r="H17" s="94">
        <v>-0.31680000000000003</v>
      </c>
      <c r="I17" s="92">
        <v>-84.658079999999998</v>
      </c>
      <c r="J17" s="93">
        <v>-4.6577591741945676</v>
      </c>
      <c r="K17" s="93">
        <f>+I17/'סכום נכסי הקרן'!$C$42</f>
        <v>-1.4555827115984499E-4</v>
      </c>
      <c r="AW17" s="140"/>
      <c r="AY17" s="140"/>
    </row>
    <row r="18" spans="2:51" s="151" customFormat="1">
      <c r="B18" s="85" t="s">
        <v>1669</v>
      </c>
      <c r="C18" s="82" t="s">
        <v>1670</v>
      </c>
      <c r="D18" s="95" t="s">
        <v>1566</v>
      </c>
      <c r="E18" s="95" t="s">
        <v>173</v>
      </c>
      <c r="F18" s="109">
        <v>42990</v>
      </c>
      <c r="G18" s="92">
        <v>1766400</v>
      </c>
      <c r="H18" s="94">
        <v>0.23130000000000001</v>
      </c>
      <c r="I18" s="92">
        <v>4.0863899999999997</v>
      </c>
      <c r="J18" s="93">
        <v>0.2248269806241405</v>
      </c>
      <c r="K18" s="93">
        <f>+I18/'סכום נכסי הקרן'!$C$42</f>
        <v>7.026002286903731E-6</v>
      </c>
      <c r="AW18" s="140"/>
      <c r="AY18" s="140"/>
    </row>
    <row r="19" spans="2:51" s="140" customFormat="1">
      <c r="B19" s="85" t="s">
        <v>1671</v>
      </c>
      <c r="C19" s="82" t="s">
        <v>1672</v>
      </c>
      <c r="D19" s="95" t="s">
        <v>1566</v>
      </c>
      <c r="E19" s="95" t="s">
        <v>173</v>
      </c>
      <c r="F19" s="109">
        <v>42933</v>
      </c>
      <c r="G19" s="92">
        <v>4741456</v>
      </c>
      <c r="H19" s="94">
        <v>0.38269999999999998</v>
      </c>
      <c r="I19" s="92">
        <v>18.143560000000001</v>
      </c>
      <c r="J19" s="93">
        <v>0.99823115575677579</v>
      </c>
      <c r="K19" s="93">
        <f>+I19/'סכום נכסי הקרן'!$C$42</f>
        <v>3.1195430209200555E-5</v>
      </c>
    </row>
    <row r="20" spans="2:51" s="140" customFormat="1">
      <c r="B20" s="85" t="s">
        <v>1673</v>
      </c>
      <c r="C20" s="82" t="s">
        <v>1674</v>
      </c>
      <c r="D20" s="95" t="s">
        <v>1566</v>
      </c>
      <c r="E20" s="95" t="s">
        <v>173</v>
      </c>
      <c r="F20" s="109">
        <v>42943</v>
      </c>
      <c r="G20" s="92">
        <v>1771000</v>
      </c>
      <c r="H20" s="94">
        <v>0.49049999999999999</v>
      </c>
      <c r="I20" s="92">
        <v>8.6859000000000002</v>
      </c>
      <c r="J20" s="93">
        <v>0.477885045481029</v>
      </c>
      <c r="K20" s="93">
        <f>+I20/'סכום נכסי הקרן'!$C$42</f>
        <v>1.4934245939280666E-5</v>
      </c>
    </row>
    <row r="21" spans="2:51" s="140" customFormat="1">
      <c r="B21" s="85" t="s">
        <v>1675</v>
      </c>
      <c r="C21" s="82" t="s">
        <v>1676</v>
      </c>
      <c r="D21" s="95" t="s">
        <v>1566</v>
      </c>
      <c r="E21" s="95" t="s">
        <v>173</v>
      </c>
      <c r="F21" s="109">
        <v>42942</v>
      </c>
      <c r="G21" s="92">
        <v>1777850</v>
      </c>
      <c r="H21" s="94">
        <v>0.87380000000000002</v>
      </c>
      <c r="I21" s="92">
        <v>15.535170000000001</v>
      </c>
      <c r="J21" s="93">
        <v>0.85472149368580319</v>
      </c>
      <c r="K21" s="93">
        <f>+I21/'סכום נכסי הקרן'!$C$42</f>
        <v>2.671065168704853E-5</v>
      </c>
    </row>
    <row r="22" spans="2:51" s="140" customFormat="1">
      <c r="B22" s="85" t="s">
        <v>1677</v>
      </c>
      <c r="C22" s="82" t="s">
        <v>1678</v>
      </c>
      <c r="D22" s="95" t="s">
        <v>1566</v>
      </c>
      <c r="E22" s="95" t="s">
        <v>173</v>
      </c>
      <c r="F22" s="109">
        <v>42940</v>
      </c>
      <c r="G22" s="92">
        <v>1069800</v>
      </c>
      <c r="H22" s="94">
        <v>1.1600999999999999</v>
      </c>
      <c r="I22" s="92">
        <v>12.410770000000001</v>
      </c>
      <c r="J22" s="93">
        <v>0.6828217439648846</v>
      </c>
      <c r="K22" s="93">
        <f>+I22/'סכום נכסי הקרן'!$C$42</f>
        <v>2.133866283008627E-5</v>
      </c>
    </row>
    <row r="23" spans="2:51" s="140" customFormat="1">
      <c r="B23" s="85" t="s">
        <v>1679</v>
      </c>
      <c r="C23" s="82" t="s">
        <v>1680</v>
      </c>
      <c r="D23" s="95" t="s">
        <v>1566</v>
      </c>
      <c r="E23" s="95" t="s">
        <v>173</v>
      </c>
      <c r="F23" s="109">
        <v>42954</v>
      </c>
      <c r="G23" s="92">
        <v>2702625</v>
      </c>
      <c r="H23" s="94">
        <v>2.1886000000000001</v>
      </c>
      <c r="I23" s="92">
        <v>59.148919999999997</v>
      </c>
      <c r="J23" s="93">
        <v>3.2542838766683642</v>
      </c>
      <c r="K23" s="93">
        <f>+I23/'סכום נכסי הקרן'!$C$42</f>
        <v>1.0169867467076952E-4</v>
      </c>
    </row>
    <row r="24" spans="2:51" s="140" customFormat="1">
      <c r="B24" s="85" t="s">
        <v>1681</v>
      </c>
      <c r="C24" s="82" t="s">
        <v>1682</v>
      </c>
      <c r="D24" s="95" t="s">
        <v>1566</v>
      </c>
      <c r="E24" s="95" t="s">
        <v>173</v>
      </c>
      <c r="F24" s="109">
        <v>42961</v>
      </c>
      <c r="G24" s="92">
        <v>2823200</v>
      </c>
      <c r="H24" s="94">
        <v>-1.4185000000000001</v>
      </c>
      <c r="I24" s="92">
        <v>-40.046339999999994</v>
      </c>
      <c r="J24" s="93">
        <v>-2.2032888949042411</v>
      </c>
      <c r="K24" s="93">
        <f>+I24/'סכום נכסי הקרן'!$C$42</f>
        <v>-6.885433755028872E-5</v>
      </c>
    </row>
    <row r="25" spans="2:51" s="140" customFormat="1">
      <c r="B25" s="81"/>
      <c r="C25" s="82"/>
      <c r="D25" s="82"/>
      <c r="E25" s="82"/>
      <c r="F25" s="82"/>
      <c r="G25" s="92"/>
      <c r="H25" s="94"/>
      <c r="I25" s="82"/>
      <c r="J25" s="93"/>
      <c r="K25" s="82"/>
    </row>
    <row r="26" spans="2:51" s="140" customFormat="1">
      <c r="B26" s="100" t="s">
        <v>239</v>
      </c>
      <c r="C26" s="80"/>
      <c r="D26" s="80"/>
      <c r="E26" s="80"/>
      <c r="F26" s="80"/>
      <c r="G26" s="89"/>
      <c r="H26" s="91"/>
      <c r="I26" s="89">
        <v>-52.691859999999998</v>
      </c>
      <c r="J26" s="90">
        <v>-2.8990262278612478</v>
      </c>
      <c r="K26" s="90">
        <f>+I26/'סכום נכסי הקרן'!$C$42</f>
        <v>-9.0596621678599263E-5</v>
      </c>
    </row>
    <row r="27" spans="2:51" s="140" customFormat="1">
      <c r="B27" s="85" t="s">
        <v>1683</v>
      </c>
      <c r="C27" s="82" t="s">
        <v>1684</v>
      </c>
      <c r="D27" s="95" t="s">
        <v>1566</v>
      </c>
      <c r="E27" s="95" t="s">
        <v>175</v>
      </c>
      <c r="F27" s="109">
        <v>42901</v>
      </c>
      <c r="G27" s="92">
        <v>1110370.21</v>
      </c>
      <c r="H27" s="94">
        <v>-4.8952999999999998</v>
      </c>
      <c r="I27" s="92">
        <v>-54.356360000000002</v>
      </c>
      <c r="J27" s="93">
        <v>-2.9906044935796161</v>
      </c>
      <c r="K27" s="93">
        <f>+I27/'סכום נכסי הקרן'!$C$42</f>
        <v>-9.3458507305411992E-5</v>
      </c>
    </row>
    <row r="28" spans="2:51" s="140" customFormat="1">
      <c r="B28" s="85" t="s">
        <v>1685</v>
      </c>
      <c r="C28" s="82" t="s">
        <v>1686</v>
      </c>
      <c r="D28" s="95" t="s">
        <v>1566</v>
      </c>
      <c r="E28" s="95" t="s">
        <v>175</v>
      </c>
      <c r="F28" s="109">
        <v>42926</v>
      </c>
      <c r="G28" s="92">
        <v>323194.28999999998</v>
      </c>
      <c r="H28" s="94">
        <v>-2.9666000000000001</v>
      </c>
      <c r="I28" s="92">
        <v>-9.5879399999999997</v>
      </c>
      <c r="J28" s="93">
        <v>-0.52751391830085281</v>
      </c>
      <c r="K28" s="93">
        <f>+I28/'סכום נכסי הקרן'!$C$42</f>
        <v>-1.6485183344393404E-5</v>
      </c>
    </row>
    <row r="29" spans="2:51" s="140" customFormat="1">
      <c r="B29" s="85" t="s">
        <v>1687</v>
      </c>
      <c r="C29" s="82" t="s">
        <v>1688</v>
      </c>
      <c r="D29" s="95" t="s">
        <v>1566</v>
      </c>
      <c r="E29" s="95" t="s">
        <v>175</v>
      </c>
      <c r="F29" s="109">
        <v>42929</v>
      </c>
      <c r="G29" s="92">
        <v>202622.83</v>
      </c>
      <c r="H29" s="94">
        <v>-2.7747000000000002</v>
      </c>
      <c r="I29" s="92">
        <v>-5.6221499999999995</v>
      </c>
      <c r="J29" s="93">
        <v>-0.30932216678193014</v>
      </c>
      <c r="K29" s="93">
        <f>+I29/'סכום נכסי הקרן'!$C$42</f>
        <v>-9.6665366637339585E-6</v>
      </c>
    </row>
    <row r="30" spans="2:51" s="140" customFormat="1">
      <c r="B30" s="85" t="s">
        <v>1689</v>
      </c>
      <c r="C30" s="82" t="s">
        <v>1690</v>
      </c>
      <c r="D30" s="95" t="s">
        <v>1566</v>
      </c>
      <c r="E30" s="95" t="s">
        <v>175</v>
      </c>
      <c r="F30" s="109">
        <v>42942</v>
      </c>
      <c r="G30" s="92">
        <v>1693280.9</v>
      </c>
      <c r="H30" s="94">
        <v>-0.86240000000000006</v>
      </c>
      <c r="I30" s="92">
        <v>-14.603299999999999</v>
      </c>
      <c r="J30" s="93">
        <v>-0.80345141950438193</v>
      </c>
      <c r="K30" s="93">
        <f>+I30/'סכום נכסי הקרן'!$C$42</f>
        <v>-2.5108425577671551E-5</v>
      </c>
    </row>
    <row r="31" spans="2:51" s="140" customFormat="1">
      <c r="B31" s="85" t="s">
        <v>1691</v>
      </c>
      <c r="C31" s="82" t="s">
        <v>1692</v>
      </c>
      <c r="D31" s="95" t="s">
        <v>1566</v>
      </c>
      <c r="E31" s="95" t="s">
        <v>175</v>
      </c>
      <c r="F31" s="109">
        <v>42954</v>
      </c>
      <c r="G31" s="92">
        <v>230546.04</v>
      </c>
      <c r="H31" s="94">
        <v>0.54059999999999997</v>
      </c>
      <c r="I31" s="92">
        <v>1.2463299999999999</v>
      </c>
      <c r="J31" s="93">
        <v>6.8571186490101299E-2</v>
      </c>
      <c r="K31" s="93">
        <f>+I31/'סכום נכסי הקרן'!$C$42</f>
        <v>2.1428981155094661E-6</v>
      </c>
    </row>
    <row r="32" spans="2:51" s="140" customFormat="1">
      <c r="B32" s="85" t="s">
        <v>1693</v>
      </c>
      <c r="C32" s="82" t="s">
        <v>1694</v>
      </c>
      <c r="D32" s="95" t="s">
        <v>1566</v>
      </c>
      <c r="E32" s="95" t="s">
        <v>175</v>
      </c>
      <c r="F32" s="109">
        <v>42955</v>
      </c>
      <c r="G32" s="92">
        <v>285314.71000000002</v>
      </c>
      <c r="H32" s="94">
        <v>0.627</v>
      </c>
      <c r="I32" s="92">
        <v>1.78888</v>
      </c>
      <c r="J32" s="93">
        <v>9.8421464691062888E-2</v>
      </c>
      <c r="K32" s="93">
        <f>+I32/'סכום נכסי הקרן'!$C$42</f>
        <v>3.0757404386258646E-6</v>
      </c>
    </row>
    <row r="33" spans="2:15" s="140" customFormat="1">
      <c r="B33" s="85" t="s">
        <v>1695</v>
      </c>
      <c r="C33" s="82" t="s">
        <v>1696</v>
      </c>
      <c r="D33" s="95" t="s">
        <v>1566</v>
      </c>
      <c r="E33" s="95" t="s">
        <v>175</v>
      </c>
      <c r="F33" s="109">
        <v>42996</v>
      </c>
      <c r="G33" s="92">
        <v>212092.9</v>
      </c>
      <c r="H33" s="94">
        <v>1.6303000000000001</v>
      </c>
      <c r="I33" s="92">
        <v>3.4576700000000002</v>
      </c>
      <c r="J33" s="93">
        <v>0.19023575970347226</v>
      </c>
      <c r="K33" s="93">
        <f>+I33/'סכום נכסי הקרן'!$C$42</f>
        <v>5.9450021479492716E-6</v>
      </c>
    </row>
    <row r="34" spans="2:15" s="140" customFormat="1">
      <c r="B34" s="85" t="s">
        <v>1697</v>
      </c>
      <c r="C34" s="82" t="s">
        <v>1698</v>
      </c>
      <c r="D34" s="95" t="s">
        <v>1566</v>
      </c>
      <c r="E34" s="95" t="s">
        <v>175</v>
      </c>
      <c r="F34" s="109">
        <v>42990</v>
      </c>
      <c r="G34" s="92">
        <v>1442471.69</v>
      </c>
      <c r="H34" s="94">
        <v>1.6466000000000001</v>
      </c>
      <c r="I34" s="92">
        <v>23.7514</v>
      </c>
      <c r="J34" s="93">
        <v>1.3067660080404002</v>
      </c>
      <c r="K34" s="93">
        <f>+I34/'סכום נכסי הקרן'!$C$42</f>
        <v>4.0837362737566725E-5</v>
      </c>
    </row>
    <row r="35" spans="2:15" s="140" customFormat="1">
      <c r="B35" s="85" t="s">
        <v>1699</v>
      </c>
      <c r="C35" s="82" t="s">
        <v>1700</v>
      </c>
      <c r="D35" s="95" t="s">
        <v>1566</v>
      </c>
      <c r="E35" s="95" t="s">
        <v>173</v>
      </c>
      <c r="F35" s="109">
        <v>43003</v>
      </c>
      <c r="G35" s="92">
        <v>229385</v>
      </c>
      <c r="H35" s="94">
        <v>0.36570000000000003</v>
      </c>
      <c r="I35" s="92">
        <v>0.83884000000000003</v>
      </c>
      <c r="J35" s="93">
        <v>4.6151704665182237E-2</v>
      </c>
      <c r="K35" s="93">
        <f>+I35/'סכום נכסי הקרן'!$C$42</f>
        <v>1.4422734389880374E-6</v>
      </c>
    </row>
    <row r="36" spans="2:15" s="140" customFormat="1">
      <c r="B36" s="85" t="s">
        <v>1701</v>
      </c>
      <c r="C36" s="82" t="s">
        <v>1702</v>
      </c>
      <c r="D36" s="95" t="s">
        <v>1566</v>
      </c>
      <c r="E36" s="95" t="s">
        <v>173</v>
      </c>
      <c r="F36" s="109">
        <v>43005</v>
      </c>
      <c r="G36" s="92">
        <v>2276540.96</v>
      </c>
      <c r="H36" s="94">
        <v>1.7299999999999999E-2</v>
      </c>
      <c r="I36" s="92">
        <v>0.39476999999999995</v>
      </c>
      <c r="J36" s="93">
        <v>2.1719646715313991E-2</v>
      </c>
      <c r="K36" s="93">
        <f>+I36/'סכום נכסי הקרן'!$C$42</f>
        <v>6.7875433397228012E-7</v>
      </c>
    </row>
    <row r="37" spans="2:15" s="140" customFormat="1">
      <c r="B37" s="81"/>
      <c r="C37" s="82"/>
      <c r="D37" s="82"/>
      <c r="E37" s="82"/>
      <c r="F37" s="82"/>
      <c r="G37" s="92"/>
      <c r="H37" s="94"/>
      <c r="I37" s="82"/>
      <c r="J37" s="93"/>
      <c r="K37" s="82"/>
    </row>
    <row r="38" spans="2:15" s="140" customFormat="1">
      <c r="B38" s="79" t="s">
        <v>245</v>
      </c>
      <c r="C38" s="80"/>
      <c r="D38" s="80"/>
      <c r="E38" s="80"/>
      <c r="F38" s="80"/>
      <c r="G38" s="89"/>
      <c r="H38" s="91"/>
      <c r="I38" s="89">
        <v>43.023379999999996</v>
      </c>
      <c r="J38" s="90">
        <v>2.7188665532185516</v>
      </c>
      <c r="K38" s="90">
        <f>+I38/'סכום נכסי הקרן'!$C$42</f>
        <v>7.3972960552058957E-5</v>
      </c>
    </row>
    <row r="39" spans="2:15" s="140" customFormat="1">
      <c r="B39" s="100" t="s">
        <v>237</v>
      </c>
      <c r="C39" s="80"/>
      <c r="D39" s="80"/>
      <c r="E39" s="80"/>
      <c r="F39" s="80"/>
      <c r="G39" s="89"/>
      <c r="H39" s="91"/>
      <c r="I39" s="89">
        <v>43.023379999999996</v>
      </c>
      <c r="J39" s="90">
        <v>2.7188665532185516</v>
      </c>
      <c r="K39" s="90">
        <f>+I39/'סכום נכסי הקרן'!$C$42</f>
        <v>7.3972960552058957E-5</v>
      </c>
    </row>
    <row r="40" spans="2:15" s="140" customFormat="1">
      <c r="B40" s="85" t="s">
        <v>1703</v>
      </c>
      <c r="C40" s="82" t="s">
        <v>1704</v>
      </c>
      <c r="D40" s="95" t="s">
        <v>1566</v>
      </c>
      <c r="E40" s="95" t="s">
        <v>173</v>
      </c>
      <c r="F40" s="109">
        <v>42844</v>
      </c>
      <c r="G40" s="92">
        <v>2062425.77</v>
      </c>
      <c r="H40" s="94">
        <v>2.3961000000000001</v>
      </c>
      <c r="I40" s="92">
        <v>43.023379999999996</v>
      </c>
      <c r="J40" s="93">
        <v>2.7188665532185516</v>
      </c>
      <c r="K40" s="93">
        <f>+I40/'סכום נכסי הקרן'!$C$42</f>
        <v>7.3972960552058957E-5</v>
      </c>
    </row>
    <row r="41" spans="2:15" s="140" customFormat="1">
      <c r="B41" s="149"/>
    </row>
    <row r="42" spans="2:15" s="140" customFormat="1">
      <c r="B42" s="149"/>
    </row>
    <row r="43" spans="2:15" s="140" customFormat="1">
      <c r="B43" s="149"/>
      <c r="O43" s="152"/>
    </row>
    <row r="44" spans="2:15" s="140" customFormat="1">
      <c r="B44" s="149"/>
    </row>
    <row r="45" spans="2:15" s="140" customFormat="1">
      <c r="B45" s="141"/>
    </row>
    <row r="46" spans="2:15" s="140" customFormat="1">
      <c r="B46" s="141"/>
    </row>
    <row r="47" spans="2:15" s="140" customFormat="1">
      <c r="B47" s="141"/>
    </row>
    <row r="48" spans="2:15" s="140" customFormat="1">
      <c r="B48" s="142" t="s">
        <v>261</v>
      </c>
    </row>
    <row r="49" spans="2:4" s="140" customFormat="1">
      <c r="B49" s="142" t="s">
        <v>123</v>
      </c>
    </row>
    <row r="50" spans="2:4">
      <c r="B50" s="97" t="s">
        <v>246</v>
      </c>
      <c r="C50" s="1"/>
      <c r="D50" s="1"/>
    </row>
    <row r="51" spans="2:4">
      <c r="B51" s="97" t="s">
        <v>256</v>
      </c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AH41:XFD44 P41:AF44 D41:O42 D44:O44 D43:G43 J43:O4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189</v>
      </c>
      <c r="C1" s="76" t="s" vm="1">
        <v>262</v>
      </c>
    </row>
    <row r="2" spans="2:78">
      <c r="B2" s="56" t="s">
        <v>188</v>
      </c>
      <c r="C2" s="76" t="s">
        <v>263</v>
      </c>
    </row>
    <row r="3" spans="2:78">
      <c r="B3" s="56" t="s">
        <v>190</v>
      </c>
      <c r="C3" s="76" t="s">
        <v>264</v>
      </c>
    </row>
    <row r="4" spans="2:78">
      <c r="B4" s="56" t="s">
        <v>191</v>
      </c>
      <c r="C4" s="76">
        <v>2145</v>
      </c>
    </row>
    <row r="6" spans="2:78" ht="26.25" customHeight="1">
      <c r="B6" s="201" t="s">
        <v>220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3"/>
    </row>
    <row r="7" spans="2:78" ht="26.25" customHeight="1">
      <c r="B7" s="201" t="s">
        <v>111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3"/>
    </row>
    <row r="8" spans="2:78" s="3" customFormat="1" ht="47.25">
      <c r="B8" s="22" t="s">
        <v>127</v>
      </c>
      <c r="C8" s="30" t="s">
        <v>51</v>
      </c>
      <c r="D8" s="30" t="s">
        <v>56</v>
      </c>
      <c r="E8" s="30" t="s">
        <v>15</v>
      </c>
      <c r="F8" s="30" t="s">
        <v>72</v>
      </c>
      <c r="G8" s="30" t="s">
        <v>113</v>
      </c>
      <c r="H8" s="30" t="s">
        <v>18</v>
      </c>
      <c r="I8" s="30" t="s">
        <v>112</v>
      </c>
      <c r="J8" s="30" t="s">
        <v>17</v>
      </c>
      <c r="K8" s="30" t="s">
        <v>19</v>
      </c>
      <c r="L8" s="30" t="s">
        <v>248</v>
      </c>
      <c r="M8" s="30" t="s">
        <v>247</v>
      </c>
      <c r="N8" s="30" t="s">
        <v>121</v>
      </c>
      <c r="O8" s="30" t="s">
        <v>65</v>
      </c>
      <c r="P8" s="30" t="s">
        <v>192</v>
      </c>
      <c r="Q8" s="31" t="s">
        <v>194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257</v>
      </c>
      <c r="M9" s="16"/>
      <c r="N9" s="16" t="s">
        <v>251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124</v>
      </c>
      <c r="R10" s="1"/>
      <c r="S10" s="1"/>
      <c r="T10" s="1"/>
      <c r="U10" s="1"/>
      <c r="V10" s="1"/>
    </row>
    <row r="11" spans="2:7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BZ11" s="1"/>
    </row>
    <row r="12" spans="2:78" ht="18" customHeight="1">
      <c r="B12" s="97" t="s">
        <v>261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78">
      <c r="B13" s="97" t="s">
        <v>123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78">
      <c r="B14" s="97" t="s">
        <v>246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78">
      <c r="B15" s="97" t="s">
        <v>256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7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7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A165"/>
  <sheetViews>
    <sheetView rightToLeft="1" zoomScale="90" zoomScaleNormal="90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9.140625" style="1"/>
    <col min="2" max="2" width="46" style="2" bestFit="1" customWidth="1"/>
    <col min="3" max="3" width="41.7109375" style="2" bestFit="1" customWidth="1"/>
    <col min="4" max="4" width="10.140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8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3.140625" style="1" bestFit="1" customWidth="1"/>
    <col min="14" max="14" width="7.28515625" style="1" bestFit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3">
      <c r="B1" s="56" t="s">
        <v>189</v>
      </c>
      <c r="C1" s="76" t="s" vm="1">
        <v>262</v>
      </c>
    </row>
    <row r="2" spans="2:53">
      <c r="B2" s="56" t="s">
        <v>188</v>
      </c>
      <c r="C2" s="76" t="s">
        <v>263</v>
      </c>
    </row>
    <row r="3" spans="2:53">
      <c r="B3" s="56" t="s">
        <v>190</v>
      </c>
      <c r="C3" s="76" t="s">
        <v>264</v>
      </c>
    </row>
    <row r="4" spans="2:53">
      <c r="B4" s="56" t="s">
        <v>191</v>
      </c>
      <c r="C4" s="76">
        <v>2145</v>
      </c>
    </row>
    <row r="6" spans="2:53" ht="26.25" customHeight="1">
      <c r="B6" s="201" t="s">
        <v>221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3"/>
    </row>
    <row r="7" spans="2:53" s="3" customFormat="1" ht="63">
      <c r="B7" s="22" t="s">
        <v>127</v>
      </c>
      <c r="C7" s="30" t="s">
        <v>233</v>
      </c>
      <c r="D7" s="30" t="s">
        <v>51</v>
      </c>
      <c r="E7" s="30" t="s">
        <v>128</v>
      </c>
      <c r="F7" s="30" t="s">
        <v>15</v>
      </c>
      <c r="G7" s="30" t="s">
        <v>113</v>
      </c>
      <c r="H7" s="30" t="s">
        <v>72</v>
      </c>
      <c r="I7" s="30" t="s">
        <v>18</v>
      </c>
      <c r="J7" s="30" t="s">
        <v>112</v>
      </c>
      <c r="K7" s="13" t="s">
        <v>38</v>
      </c>
      <c r="L7" s="70" t="s">
        <v>19</v>
      </c>
      <c r="M7" s="30" t="s">
        <v>248</v>
      </c>
      <c r="N7" s="30" t="s">
        <v>247</v>
      </c>
      <c r="O7" s="30" t="s">
        <v>121</v>
      </c>
      <c r="P7" s="30" t="s">
        <v>192</v>
      </c>
      <c r="Q7" s="31" t="s">
        <v>194</v>
      </c>
      <c r="R7" s="1"/>
      <c r="AZ7" s="3" t="s">
        <v>1771</v>
      </c>
      <c r="BA7" s="3" t="s">
        <v>174</v>
      </c>
    </row>
    <row r="8" spans="2:53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257</v>
      </c>
      <c r="N8" s="16"/>
      <c r="O8" s="16" t="s">
        <v>251</v>
      </c>
      <c r="P8" s="32" t="s">
        <v>20</v>
      </c>
      <c r="Q8" s="17" t="s">
        <v>20</v>
      </c>
      <c r="R8" s="1"/>
      <c r="AZ8" s="3" t="s">
        <v>171</v>
      </c>
      <c r="BA8" s="3" t="s">
        <v>173</v>
      </c>
    </row>
    <row r="9" spans="2:53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124</v>
      </c>
      <c r="R9" s="1"/>
      <c r="AZ9" s="4" t="s">
        <v>172</v>
      </c>
      <c r="BA9" s="4" t="s">
        <v>175</v>
      </c>
    </row>
    <row r="10" spans="2:53" s="122" customFormat="1" ht="18" customHeight="1">
      <c r="B10" s="77" t="s">
        <v>44</v>
      </c>
      <c r="C10" s="78"/>
      <c r="D10" s="78"/>
      <c r="E10" s="78"/>
      <c r="F10" s="78"/>
      <c r="G10" s="78"/>
      <c r="H10" s="78"/>
      <c r="I10" s="86">
        <v>5.675916355256974</v>
      </c>
      <c r="J10" s="78"/>
      <c r="K10" s="78"/>
      <c r="L10" s="101">
        <v>2.3054920724354402E-2</v>
      </c>
      <c r="M10" s="86"/>
      <c r="N10" s="88"/>
      <c r="O10" s="86">
        <v>26283.833649999993</v>
      </c>
      <c r="P10" s="87">
        <v>1</v>
      </c>
      <c r="Q10" s="87">
        <f>+O10/'סכום נכסי הקרן'!$C$42</f>
        <v>4.51915444520707E-2</v>
      </c>
      <c r="R10" s="140"/>
      <c r="AZ10" s="140" t="s">
        <v>30</v>
      </c>
      <c r="BA10" s="122" t="s">
        <v>176</v>
      </c>
    </row>
    <row r="11" spans="2:53" s="140" customFormat="1" ht="21.75" customHeight="1">
      <c r="B11" s="79" t="s">
        <v>42</v>
      </c>
      <c r="C11" s="80"/>
      <c r="D11" s="80"/>
      <c r="E11" s="80"/>
      <c r="F11" s="80"/>
      <c r="G11" s="80"/>
      <c r="H11" s="80"/>
      <c r="I11" s="89">
        <v>5.7467100040619838</v>
      </c>
      <c r="J11" s="80"/>
      <c r="K11" s="80"/>
      <c r="L11" s="102">
        <v>2.1654542457899391E-2</v>
      </c>
      <c r="M11" s="89"/>
      <c r="N11" s="91"/>
      <c r="O11" s="89">
        <v>24923.999649999994</v>
      </c>
      <c r="P11" s="90">
        <v>0.94826348324571752</v>
      </c>
      <c r="Q11" s="90">
        <f>+O11/'סכום נכסי הקרן'!$C$42</f>
        <v>4.2853491355374244E-2</v>
      </c>
      <c r="BA11" s="140" t="s">
        <v>182</v>
      </c>
    </row>
    <row r="12" spans="2:53" s="140" customFormat="1">
      <c r="B12" s="100" t="s">
        <v>39</v>
      </c>
      <c r="C12" s="80"/>
      <c r="D12" s="80"/>
      <c r="E12" s="80"/>
      <c r="F12" s="80"/>
      <c r="G12" s="80"/>
      <c r="H12" s="80"/>
      <c r="I12" s="89">
        <v>8.3832023931915423</v>
      </c>
      <c r="J12" s="80"/>
      <c r="K12" s="80"/>
      <c r="L12" s="102">
        <v>3.2660979213478158E-2</v>
      </c>
      <c r="M12" s="89"/>
      <c r="N12" s="91"/>
      <c r="O12" s="89">
        <f>SUM(O13:O20)</f>
        <v>3942.92904</v>
      </c>
      <c r="P12" s="148">
        <f>SUM(P13:P20)</f>
        <v>0.15001886644492596</v>
      </c>
      <c r="Q12" s="148">
        <f>+O12/'סכום נכסי הקרן'!$C$42</f>
        <v>6.7793403106749806E-3</v>
      </c>
      <c r="BA12" s="140" t="s">
        <v>177</v>
      </c>
    </row>
    <row r="13" spans="2:53" s="140" customFormat="1">
      <c r="B13" s="85" t="s">
        <v>1808</v>
      </c>
      <c r="C13" s="95" t="s">
        <v>1746</v>
      </c>
      <c r="D13" s="82">
        <v>5212</v>
      </c>
      <c r="E13" s="82"/>
      <c r="F13" s="82" t="s">
        <v>1532</v>
      </c>
      <c r="G13" s="109">
        <v>42643</v>
      </c>
      <c r="H13" s="82"/>
      <c r="I13" s="92">
        <v>8.9599999999999991</v>
      </c>
      <c r="J13" s="95" t="s">
        <v>174</v>
      </c>
      <c r="K13" s="96">
        <v>3.1599999999999996E-2</v>
      </c>
      <c r="L13" s="96">
        <v>3.1599999999999996E-2</v>
      </c>
      <c r="M13" s="92">
        <v>595518.1</v>
      </c>
      <c r="N13" s="94">
        <v>97.48</v>
      </c>
      <c r="O13" s="92">
        <v>580.48523</v>
      </c>
      <c r="P13" s="93">
        <v>2.2086239310832052E-2</v>
      </c>
      <c r="Q13" s="93">
        <f>+O13/'סכום נכסי הקרן'!$C$42</f>
        <v>9.9806688874381501E-4</v>
      </c>
      <c r="BA13" s="140" t="s">
        <v>178</v>
      </c>
    </row>
    <row r="14" spans="2:53" s="140" customFormat="1">
      <c r="B14" s="85" t="s">
        <v>1808</v>
      </c>
      <c r="C14" s="95" t="s">
        <v>1746</v>
      </c>
      <c r="D14" s="82">
        <v>5211</v>
      </c>
      <c r="E14" s="82"/>
      <c r="F14" s="82" t="s">
        <v>1532</v>
      </c>
      <c r="G14" s="109">
        <v>42643</v>
      </c>
      <c r="H14" s="82"/>
      <c r="I14" s="92">
        <v>6.18</v>
      </c>
      <c r="J14" s="95" t="s">
        <v>174</v>
      </c>
      <c r="K14" s="96">
        <v>3.73E-2</v>
      </c>
      <c r="L14" s="96">
        <v>3.73E-2</v>
      </c>
      <c r="M14" s="92">
        <v>634746.15</v>
      </c>
      <c r="N14" s="94">
        <v>100.64</v>
      </c>
      <c r="O14" s="92">
        <v>638.80853000000002</v>
      </c>
      <c r="P14" s="93">
        <v>2.4304237293025183E-2</v>
      </c>
      <c r="Q14" s="93">
        <f>+O14/'סכום נכסי הקרן'!$C$42</f>
        <v>1.098346020001422E-3</v>
      </c>
      <c r="BA14" s="140" t="s">
        <v>179</v>
      </c>
    </row>
    <row r="15" spans="2:53" s="140" customFormat="1">
      <c r="B15" s="85" t="s">
        <v>1808</v>
      </c>
      <c r="C15" s="95" t="s">
        <v>1746</v>
      </c>
      <c r="D15" s="82">
        <v>5025</v>
      </c>
      <c r="E15" s="82"/>
      <c r="F15" s="82" t="s">
        <v>1532</v>
      </c>
      <c r="G15" s="109">
        <v>42551</v>
      </c>
      <c r="H15" s="82"/>
      <c r="I15" s="92">
        <v>9.8900000000000023</v>
      </c>
      <c r="J15" s="95" t="s">
        <v>174</v>
      </c>
      <c r="K15" s="96">
        <v>3.4599999999999999E-2</v>
      </c>
      <c r="L15" s="96">
        <v>3.4599999999999999E-2</v>
      </c>
      <c r="M15" s="92">
        <v>580435.30000000005</v>
      </c>
      <c r="N15" s="94">
        <v>95.73</v>
      </c>
      <c r="O15" s="92">
        <v>555.62849000000006</v>
      </c>
      <c r="P15" s="93">
        <v>2.1140398215843986E-2</v>
      </c>
      <c r="Q15" s="93">
        <f>+O15/'סכום נכסי הקרן'!$C$42</f>
        <v>9.5532904138099085E-4</v>
      </c>
      <c r="BA15" s="140" t="s">
        <v>181</v>
      </c>
    </row>
    <row r="16" spans="2:53" s="140" customFormat="1">
      <c r="B16" s="85" t="s">
        <v>1808</v>
      </c>
      <c r="C16" s="95" t="s">
        <v>1746</v>
      </c>
      <c r="D16" s="82">
        <v>5024</v>
      </c>
      <c r="E16" s="82"/>
      <c r="F16" s="82" t="s">
        <v>1532</v>
      </c>
      <c r="G16" s="109">
        <v>42551</v>
      </c>
      <c r="H16" s="82"/>
      <c r="I16" s="92">
        <v>7.27</v>
      </c>
      <c r="J16" s="95" t="s">
        <v>174</v>
      </c>
      <c r="K16" s="96">
        <v>4.2000000000000003E-2</v>
      </c>
      <c r="L16" s="96">
        <v>4.2000000000000003E-2</v>
      </c>
      <c r="M16" s="92">
        <v>481605.86</v>
      </c>
      <c r="N16" s="94">
        <v>101.21</v>
      </c>
      <c r="O16" s="92">
        <v>487.40631999999999</v>
      </c>
      <c r="P16" s="93">
        <v>1.8544984589795564E-2</v>
      </c>
      <c r="Q16" s="93">
        <f>+O16/'סכום נכסי הקרן'!$C$42</f>
        <v>8.3803012413678866E-4</v>
      </c>
      <c r="BA16" s="140" t="s">
        <v>180</v>
      </c>
    </row>
    <row r="17" spans="2:53" s="140" customFormat="1">
      <c r="B17" s="85" t="s">
        <v>1808</v>
      </c>
      <c r="C17" s="95" t="s">
        <v>1746</v>
      </c>
      <c r="D17" s="82">
        <v>5023</v>
      </c>
      <c r="E17" s="82"/>
      <c r="F17" s="82" t="s">
        <v>1532</v>
      </c>
      <c r="G17" s="109">
        <v>42551</v>
      </c>
      <c r="H17" s="82"/>
      <c r="I17" s="92">
        <v>10.1</v>
      </c>
      <c r="J17" s="95" t="s">
        <v>174</v>
      </c>
      <c r="K17" s="96">
        <v>3.0400000000000003E-2</v>
      </c>
      <c r="L17" s="96">
        <v>3.0400000000000003E-2</v>
      </c>
      <c r="M17" s="92">
        <v>520515.61</v>
      </c>
      <c r="N17" s="94">
        <v>95.06</v>
      </c>
      <c r="O17" s="92">
        <v>494.77738999999997</v>
      </c>
      <c r="P17" s="93">
        <v>1.8825332962796322E-2</v>
      </c>
      <c r="Q17" s="93">
        <f>+O17/'סכום נכסי הקרן'!$C$42</f>
        <v>8.507036953517063E-4</v>
      </c>
      <c r="BA17" s="140" t="s">
        <v>183</v>
      </c>
    </row>
    <row r="18" spans="2:53" s="140" customFormat="1">
      <c r="B18" s="85" t="s">
        <v>1808</v>
      </c>
      <c r="C18" s="95" t="s">
        <v>1746</v>
      </c>
      <c r="D18" s="82">
        <v>5210</v>
      </c>
      <c r="E18" s="82"/>
      <c r="F18" s="82" t="s">
        <v>1532</v>
      </c>
      <c r="G18" s="109">
        <v>42643</v>
      </c>
      <c r="H18" s="82"/>
      <c r="I18" s="92">
        <v>9.2399999999999984</v>
      </c>
      <c r="J18" s="95" t="s">
        <v>174</v>
      </c>
      <c r="K18" s="96">
        <v>2.3700000000000002E-2</v>
      </c>
      <c r="L18" s="96">
        <v>2.3700000000000002E-2</v>
      </c>
      <c r="M18" s="92">
        <v>437186.25</v>
      </c>
      <c r="N18" s="94">
        <v>102.92</v>
      </c>
      <c r="O18" s="92">
        <v>449.95190000000002</v>
      </c>
      <c r="P18" s="93">
        <v>1.7118960117905029E-2</v>
      </c>
      <c r="Q18" s="93">
        <f>+O18/'סכום נכסי הקרן'!$C$42</f>
        <v>7.7363224714153056E-4</v>
      </c>
      <c r="BA18" s="140" t="s">
        <v>184</v>
      </c>
    </row>
    <row r="19" spans="2:53" s="140" customFormat="1">
      <c r="B19" s="85" t="s">
        <v>1808</v>
      </c>
      <c r="C19" s="95" t="s">
        <v>1746</v>
      </c>
      <c r="D19" s="82">
        <v>5022</v>
      </c>
      <c r="E19" s="82"/>
      <c r="F19" s="82" t="s">
        <v>1532</v>
      </c>
      <c r="G19" s="109">
        <v>42551</v>
      </c>
      <c r="H19" s="82"/>
      <c r="I19" s="92">
        <v>8.41</v>
      </c>
      <c r="J19" s="95" t="s">
        <v>174</v>
      </c>
      <c r="K19" s="96">
        <v>3.0500000000000003E-2</v>
      </c>
      <c r="L19" s="96">
        <v>3.0500000000000003E-2</v>
      </c>
      <c r="M19" s="92">
        <v>394793.86</v>
      </c>
      <c r="N19" s="94">
        <v>96.95</v>
      </c>
      <c r="O19" s="92">
        <v>382.75254999999999</v>
      </c>
      <c r="P19" s="93">
        <v>1.4562280187007655E-2</v>
      </c>
      <c r="Q19" s="93">
        <f>+O19/'סכום נכסי הקרן'!$C$42</f>
        <v>6.5809193239466492E-4</v>
      </c>
      <c r="BA19" s="140" t="s">
        <v>185</v>
      </c>
    </row>
    <row r="20" spans="2:53" s="140" customFormat="1">
      <c r="B20" s="85" t="s">
        <v>1808</v>
      </c>
      <c r="C20" s="95" t="s">
        <v>1746</v>
      </c>
      <c r="D20" s="82">
        <v>5209</v>
      </c>
      <c r="E20" s="82"/>
      <c r="F20" s="82" t="s">
        <v>1532</v>
      </c>
      <c r="G20" s="109">
        <v>42643</v>
      </c>
      <c r="H20" s="82"/>
      <c r="I20" s="92">
        <v>7.06</v>
      </c>
      <c r="J20" s="95" t="s">
        <v>174</v>
      </c>
      <c r="K20" s="96">
        <v>2.6999999999999996E-2</v>
      </c>
      <c r="L20" s="96">
        <v>2.6999999999999996E-2</v>
      </c>
      <c r="M20" s="92">
        <v>357341.78</v>
      </c>
      <c r="N20" s="94">
        <v>98.83</v>
      </c>
      <c r="O20" s="92">
        <v>353.11863000000005</v>
      </c>
      <c r="P20" s="93">
        <v>1.3436433767720184E-2</v>
      </c>
      <c r="Q20" s="93">
        <f>+O20/'סכום נכסי הקרן'!$C$42</f>
        <v>6.0714036152406225E-4</v>
      </c>
      <c r="BA20" s="140" t="s">
        <v>186</v>
      </c>
    </row>
    <row r="21" spans="2:53" s="140" customFormat="1">
      <c r="B21" s="81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92"/>
      <c r="N21" s="94"/>
      <c r="O21" s="82"/>
      <c r="P21" s="93"/>
      <c r="Q21" s="82"/>
      <c r="BA21" s="140" t="s">
        <v>187</v>
      </c>
    </row>
    <row r="22" spans="2:53" s="140" customFormat="1">
      <c r="B22" s="100" t="s">
        <v>41</v>
      </c>
      <c r="C22" s="80"/>
      <c r="D22" s="80"/>
      <c r="E22" s="80"/>
      <c r="F22" s="80"/>
      <c r="G22" s="80"/>
      <c r="H22" s="80"/>
      <c r="I22" s="89">
        <v>5.3188609293675189</v>
      </c>
      <c r="J22" s="80"/>
      <c r="K22" s="80"/>
      <c r="L22" s="102">
        <v>1.9573954119673772E-2</v>
      </c>
      <c r="M22" s="89"/>
      <c r="N22" s="91"/>
      <c r="O22" s="89">
        <f>SUM(O23:O138)</f>
        <v>20571.243340000001</v>
      </c>
      <c r="P22" s="148">
        <f>SUM(P23:P138)</f>
        <v>0.7826576447686503</v>
      </c>
      <c r="Q22" s="148">
        <f>+O22/'סכום נכסי הקרן'!$C$42</f>
        <v>3.5369507744315437E-2</v>
      </c>
      <c r="BA22" s="140" t="s">
        <v>30</v>
      </c>
    </row>
    <row r="23" spans="2:53" s="140" customFormat="1">
      <c r="B23" s="85" t="s">
        <v>1809</v>
      </c>
      <c r="C23" s="95" t="s">
        <v>1745</v>
      </c>
      <c r="D23" s="82">
        <v>90148620</v>
      </c>
      <c r="E23" s="82"/>
      <c r="F23" s="82" t="s">
        <v>1773</v>
      </c>
      <c r="G23" s="109">
        <v>42368</v>
      </c>
      <c r="H23" s="82" t="s">
        <v>1771</v>
      </c>
      <c r="I23" s="92">
        <v>10.389999999999999</v>
      </c>
      <c r="J23" s="95" t="s">
        <v>174</v>
      </c>
      <c r="K23" s="96">
        <v>3.1699999999999999E-2</v>
      </c>
      <c r="L23" s="96">
        <v>1.8599999999999998E-2</v>
      </c>
      <c r="M23" s="92">
        <v>64961.74</v>
      </c>
      <c r="N23" s="94">
        <v>114.38</v>
      </c>
      <c r="O23" s="92">
        <v>74.303240000000002</v>
      </c>
      <c r="P23" s="93">
        <v>2.8269559528276813E-3</v>
      </c>
      <c r="Q23" s="93">
        <f>+O23/'סכום נכסי הקרן'!$C$42</f>
        <v>1.2775450560625803E-4</v>
      </c>
    </row>
    <row r="24" spans="2:53" s="140" customFormat="1">
      <c r="B24" s="85" t="s">
        <v>1809</v>
      </c>
      <c r="C24" s="95" t="s">
        <v>1745</v>
      </c>
      <c r="D24" s="82">
        <v>90148621</v>
      </c>
      <c r="E24" s="82"/>
      <c r="F24" s="82" t="s">
        <v>1773</v>
      </c>
      <c r="G24" s="109">
        <v>42388</v>
      </c>
      <c r="H24" s="82" t="s">
        <v>1771</v>
      </c>
      <c r="I24" s="92">
        <v>10.37</v>
      </c>
      <c r="J24" s="95" t="s">
        <v>174</v>
      </c>
      <c r="K24" s="96">
        <v>3.1899999999999998E-2</v>
      </c>
      <c r="L24" s="96">
        <v>1.8599999999999995E-2</v>
      </c>
      <c r="M24" s="92">
        <v>90946.44</v>
      </c>
      <c r="N24" s="94">
        <v>114.57</v>
      </c>
      <c r="O24" s="92">
        <v>104.19733000000001</v>
      </c>
      <c r="P24" s="93">
        <v>3.964312489095366E-3</v>
      </c>
      <c r="Q24" s="93">
        <f>+O24/'סכום נכסי הקרן'!$C$42</f>
        <v>1.7915340407285228E-4</v>
      </c>
    </row>
    <row r="25" spans="2:53" s="140" customFormat="1">
      <c r="B25" s="85" t="s">
        <v>1809</v>
      </c>
      <c r="C25" s="95" t="s">
        <v>1745</v>
      </c>
      <c r="D25" s="82">
        <v>90148622</v>
      </c>
      <c r="E25" s="82"/>
      <c r="F25" s="82" t="s">
        <v>1773</v>
      </c>
      <c r="G25" s="109">
        <v>42509</v>
      </c>
      <c r="H25" s="82" t="s">
        <v>1771</v>
      </c>
      <c r="I25" s="92">
        <v>10.49</v>
      </c>
      <c r="J25" s="95" t="s">
        <v>174</v>
      </c>
      <c r="K25" s="96">
        <v>2.7400000000000001E-2</v>
      </c>
      <c r="L25" s="96">
        <v>0.02</v>
      </c>
      <c r="M25" s="92">
        <v>90946.44</v>
      </c>
      <c r="N25" s="94">
        <v>108.78</v>
      </c>
      <c r="O25" s="92">
        <v>98.931539999999998</v>
      </c>
      <c r="P25" s="93">
        <v>3.7639691879574814E-3</v>
      </c>
      <c r="Q25" s="93">
        <f>+O25/'סכום נכסי הקרן'!$C$42</f>
        <v>1.7009958087380497E-4</v>
      </c>
    </row>
    <row r="26" spans="2:53" s="140" customFormat="1">
      <c r="B26" s="85" t="s">
        <v>1809</v>
      </c>
      <c r="C26" s="95" t="s">
        <v>1745</v>
      </c>
      <c r="D26" s="82">
        <v>90148623</v>
      </c>
      <c r="E26" s="82"/>
      <c r="F26" s="82" t="s">
        <v>1773</v>
      </c>
      <c r="G26" s="109">
        <v>42723</v>
      </c>
      <c r="H26" s="82" t="s">
        <v>1771</v>
      </c>
      <c r="I26" s="92">
        <v>10.260000000000002</v>
      </c>
      <c r="J26" s="95" t="s">
        <v>174</v>
      </c>
      <c r="K26" s="96">
        <v>3.15E-2</v>
      </c>
      <c r="L26" s="96">
        <v>2.3099999999999996E-2</v>
      </c>
      <c r="M26" s="92">
        <v>12992.35</v>
      </c>
      <c r="N26" s="94">
        <v>109.29</v>
      </c>
      <c r="O26" s="92">
        <v>14.19933</v>
      </c>
      <c r="P26" s="93">
        <v>5.4023055346798709E-4</v>
      </c>
      <c r="Q26" s="93">
        <f>+O26/'סכום נכסי הקרן'!$C$42</f>
        <v>2.4413853071415298E-5</v>
      </c>
    </row>
    <row r="27" spans="2:53" s="140" customFormat="1">
      <c r="B27" s="85" t="s">
        <v>1809</v>
      </c>
      <c r="C27" s="95" t="s">
        <v>1745</v>
      </c>
      <c r="D27" s="82">
        <v>90148624</v>
      </c>
      <c r="E27" s="82"/>
      <c r="F27" s="82" t="s">
        <v>1773</v>
      </c>
      <c r="G27" s="109">
        <v>42918</v>
      </c>
      <c r="H27" s="82" t="s">
        <v>1771</v>
      </c>
      <c r="I27" s="92">
        <v>10.130000000000001</v>
      </c>
      <c r="J27" s="95" t="s">
        <v>174</v>
      </c>
      <c r="K27" s="96">
        <v>3.15E-2</v>
      </c>
      <c r="L27" s="96">
        <v>2.7899999999999994E-2</v>
      </c>
      <c r="M27" s="92">
        <v>64961.74</v>
      </c>
      <c r="N27" s="94">
        <v>104</v>
      </c>
      <c r="O27" s="92">
        <v>67.560210000000012</v>
      </c>
      <c r="P27" s="93">
        <v>2.5704092827417519E-3</v>
      </c>
      <c r="Q27" s="93">
        <f>+O27/'סכום נכסי הקרן'!$C$42</f>
        <v>1.1616076536103906E-4</v>
      </c>
    </row>
    <row r="28" spans="2:53" s="140" customFormat="1">
      <c r="B28" s="85" t="s">
        <v>1810</v>
      </c>
      <c r="C28" s="95" t="s">
        <v>1745</v>
      </c>
      <c r="D28" s="82">
        <v>90150400</v>
      </c>
      <c r="E28" s="82"/>
      <c r="F28" s="82" t="s">
        <v>1774</v>
      </c>
      <c r="G28" s="109">
        <v>42229</v>
      </c>
      <c r="H28" s="82" t="s">
        <v>171</v>
      </c>
      <c r="I28" s="92">
        <v>4.7200000000000006</v>
      </c>
      <c r="J28" s="95" t="s">
        <v>173</v>
      </c>
      <c r="K28" s="96">
        <v>9.8519999999999996E-2</v>
      </c>
      <c r="L28" s="96">
        <v>3.4399999999999993E-2</v>
      </c>
      <c r="M28" s="92">
        <v>128397.85</v>
      </c>
      <c r="N28" s="94">
        <v>135.29</v>
      </c>
      <c r="O28" s="92">
        <v>613.02065000000005</v>
      </c>
      <c r="P28" s="93">
        <v>2.3323106444938263E-2</v>
      </c>
      <c r="Q28" s="93">
        <f>+O28/'סכום נכסי הקרן'!$C$42</f>
        <v>1.0540072016668042E-3</v>
      </c>
    </row>
    <row r="29" spans="2:53" s="140" customFormat="1">
      <c r="B29" s="85" t="s">
        <v>1810</v>
      </c>
      <c r="C29" s="95" t="s">
        <v>1745</v>
      </c>
      <c r="D29" s="82">
        <v>90150520</v>
      </c>
      <c r="E29" s="82"/>
      <c r="F29" s="82" t="s">
        <v>1774</v>
      </c>
      <c r="G29" s="109">
        <v>41274</v>
      </c>
      <c r="H29" s="82" t="s">
        <v>171</v>
      </c>
      <c r="I29" s="92">
        <v>4.87</v>
      </c>
      <c r="J29" s="95" t="s">
        <v>174</v>
      </c>
      <c r="K29" s="96">
        <v>3.8662000000000002E-2</v>
      </c>
      <c r="L29" s="96">
        <v>9.300000000000001E-3</v>
      </c>
      <c r="M29" s="92">
        <v>471968.9</v>
      </c>
      <c r="N29" s="94">
        <v>147.03</v>
      </c>
      <c r="O29" s="92">
        <v>693.93615</v>
      </c>
      <c r="P29" s="93">
        <v>2.6401633766237147E-2</v>
      </c>
      <c r="Q29" s="93">
        <f>+O29/'סכום נכסי הקרן'!$C$42</f>
        <v>1.1931306059541969E-3</v>
      </c>
    </row>
    <row r="30" spans="2:53" s="140" customFormat="1">
      <c r="B30" s="85" t="s">
        <v>1811</v>
      </c>
      <c r="C30" s="95" t="s">
        <v>1745</v>
      </c>
      <c r="D30" s="82">
        <v>92321020</v>
      </c>
      <c r="E30" s="82"/>
      <c r="F30" s="82" t="s">
        <v>1774</v>
      </c>
      <c r="G30" s="109">
        <v>41416</v>
      </c>
      <c r="H30" s="82" t="s">
        <v>1771</v>
      </c>
      <c r="I30" s="92">
        <v>1.2100000000000002</v>
      </c>
      <c r="J30" s="95" t="s">
        <v>173</v>
      </c>
      <c r="K30" s="96">
        <v>4.5486000000000006E-2</v>
      </c>
      <c r="L30" s="96">
        <v>2.4300000000000002E-2</v>
      </c>
      <c r="M30" s="92">
        <v>47387.040000000001</v>
      </c>
      <c r="N30" s="94">
        <v>103.87</v>
      </c>
      <c r="O30" s="92">
        <v>173.70061999999999</v>
      </c>
      <c r="P30" s="93">
        <v>6.6086485827382352E-3</v>
      </c>
      <c r="Q30" s="93">
        <f>+O30/'סכום נכסי הקרן'!$C$42</f>
        <v>2.9865503619492899E-4</v>
      </c>
    </row>
    <row r="31" spans="2:53" s="140" customFormat="1">
      <c r="B31" s="85" t="s">
        <v>1812</v>
      </c>
      <c r="C31" s="95" t="s">
        <v>1746</v>
      </c>
      <c r="D31" s="82">
        <v>455531</v>
      </c>
      <c r="E31" s="82"/>
      <c r="F31" s="82" t="s">
        <v>381</v>
      </c>
      <c r="G31" s="109">
        <v>42723</v>
      </c>
      <c r="H31" s="82" t="s">
        <v>172</v>
      </c>
      <c r="I31" s="92">
        <v>1.2399999999999998</v>
      </c>
      <c r="J31" s="95" t="s">
        <v>174</v>
      </c>
      <c r="K31" s="96">
        <v>2.0119999999999999E-2</v>
      </c>
      <c r="L31" s="96">
        <v>1.21E-2</v>
      </c>
      <c r="M31" s="92">
        <v>1214118.3999999999</v>
      </c>
      <c r="N31" s="94">
        <v>101.57</v>
      </c>
      <c r="O31" s="92">
        <v>1233.1800800000001</v>
      </c>
      <c r="P31" s="93">
        <v>4.6917816343735701E-2</v>
      </c>
      <c r="Q31" s="93">
        <f>+O31/'סכום נכסי הקרן'!$C$42</f>
        <v>2.1202885828920212E-3</v>
      </c>
    </row>
    <row r="32" spans="2:53" s="140" customFormat="1">
      <c r="B32" s="85" t="s">
        <v>1813</v>
      </c>
      <c r="C32" s="95" t="s">
        <v>1746</v>
      </c>
      <c r="D32" s="82">
        <v>14811160</v>
      </c>
      <c r="E32" s="82"/>
      <c r="F32" s="82" t="s">
        <v>381</v>
      </c>
      <c r="G32" s="109">
        <v>42201</v>
      </c>
      <c r="H32" s="82" t="s">
        <v>172</v>
      </c>
      <c r="I32" s="92">
        <v>7.91</v>
      </c>
      <c r="J32" s="95" t="s">
        <v>174</v>
      </c>
      <c r="K32" s="96">
        <v>4.2030000000000005E-2</v>
      </c>
      <c r="L32" s="96">
        <v>2.1099999999999997E-2</v>
      </c>
      <c r="M32" s="92">
        <v>36203.040000000001</v>
      </c>
      <c r="N32" s="94">
        <v>118.51</v>
      </c>
      <c r="O32" s="92">
        <v>42.904220000000002</v>
      </c>
      <c r="P32" s="93">
        <v>1.6323425483253282E-3</v>
      </c>
      <c r="Q32" s="93">
        <f>+O32/'סכום נכסי הקרן'!$C$42</f>
        <v>7.3768080833650445E-5</v>
      </c>
    </row>
    <row r="33" spans="2:17" s="140" customFormat="1">
      <c r="B33" s="85" t="s">
        <v>1814</v>
      </c>
      <c r="C33" s="95" t="s">
        <v>1745</v>
      </c>
      <c r="D33" s="82">
        <v>14760843</v>
      </c>
      <c r="E33" s="82"/>
      <c r="F33" s="82" t="s">
        <v>381</v>
      </c>
      <c r="G33" s="109">
        <v>40742</v>
      </c>
      <c r="H33" s="82" t="s">
        <v>172</v>
      </c>
      <c r="I33" s="92">
        <v>5.93</v>
      </c>
      <c r="J33" s="95" t="s">
        <v>174</v>
      </c>
      <c r="K33" s="96">
        <v>4.4999999999999998E-2</v>
      </c>
      <c r="L33" s="96">
        <v>9.5999999999999992E-3</v>
      </c>
      <c r="M33" s="92">
        <v>477083.69</v>
      </c>
      <c r="N33" s="94">
        <v>126.09</v>
      </c>
      <c r="O33" s="92">
        <v>601.5548</v>
      </c>
      <c r="P33" s="93">
        <v>2.2886874419097543E-2</v>
      </c>
      <c r="Q33" s="93">
        <f>+O33/'סכום נכסי הקרן'!$C$42</f>
        <v>1.0342932026796063E-3</v>
      </c>
    </row>
    <row r="34" spans="2:17" s="140" customFormat="1">
      <c r="B34" s="85" t="s">
        <v>1815</v>
      </c>
      <c r="C34" s="95" t="s">
        <v>1746</v>
      </c>
      <c r="D34" s="82">
        <v>472710</v>
      </c>
      <c r="E34" s="82"/>
      <c r="F34" s="82" t="s">
        <v>460</v>
      </c>
      <c r="G34" s="109">
        <v>42901</v>
      </c>
      <c r="H34" s="82" t="s">
        <v>172</v>
      </c>
      <c r="I34" s="92">
        <v>4.24</v>
      </c>
      <c r="J34" s="95" t="s">
        <v>174</v>
      </c>
      <c r="K34" s="96">
        <v>0.04</v>
      </c>
      <c r="L34" s="96">
        <v>2.3099999999999999E-2</v>
      </c>
      <c r="M34" s="92">
        <v>677827</v>
      </c>
      <c r="N34" s="94">
        <v>108.55</v>
      </c>
      <c r="O34" s="92">
        <v>735.7811999999999</v>
      </c>
      <c r="P34" s="93">
        <v>2.7993678920578621E-2</v>
      </c>
      <c r="Q34" s="93">
        <f>+O34/'סכום נכסי הקרן'!$C$42</f>
        <v>1.2650775853163235E-3</v>
      </c>
    </row>
    <row r="35" spans="2:17" s="140" customFormat="1">
      <c r="B35" s="85" t="s">
        <v>1816</v>
      </c>
      <c r="C35" s="95" t="s">
        <v>1746</v>
      </c>
      <c r="D35" s="82">
        <v>454099</v>
      </c>
      <c r="E35" s="82"/>
      <c r="F35" s="82" t="s">
        <v>460</v>
      </c>
      <c r="G35" s="109">
        <v>42719</v>
      </c>
      <c r="H35" s="82" t="s">
        <v>172</v>
      </c>
      <c r="I35" s="92">
        <v>4.22</v>
      </c>
      <c r="J35" s="95" t="s">
        <v>174</v>
      </c>
      <c r="K35" s="96">
        <v>4.1500000000000002E-2</v>
      </c>
      <c r="L35" s="96">
        <v>0.02</v>
      </c>
      <c r="M35" s="92">
        <v>1785545</v>
      </c>
      <c r="N35" s="94">
        <v>110.63</v>
      </c>
      <c r="O35" s="92">
        <v>1975.34851</v>
      </c>
      <c r="P35" s="93">
        <v>7.5154505096329455E-2</v>
      </c>
      <c r="Q35" s="93">
        <f>+O35/'סכום נכסי הקרן'!$C$42</f>
        <v>3.3963481578341463E-3</v>
      </c>
    </row>
    <row r="36" spans="2:17" s="140" customFormat="1">
      <c r="B36" s="85" t="s">
        <v>1817</v>
      </c>
      <c r="C36" s="95" t="s">
        <v>1745</v>
      </c>
      <c r="D36" s="82">
        <v>90145563</v>
      </c>
      <c r="E36" s="82"/>
      <c r="F36" s="82" t="s">
        <v>1775</v>
      </c>
      <c r="G36" s="109">
        <v>42122</v>
      </c>
      <c r="H36" s="82" t="s">
        <v>171</v>
      </c>
      <c r="I36" s="92">
        <v>6.59</v>
      </c>
      <c r="J36" s="95" t="s">
        <v>174</v>
      </c>
      <c r="K36" s="96">
        <v>2.4799999999999999E-2</v>
      </c>
      <c r="L36" s="96">
        <v>1.9000000000000003E-2</v>
      </c>
      <c r="M36" s="92">
        <v>1946385.39</v>
      </c>
      <c r="N36" s="94">
        <v>104.25</v>
      </c>
      <c r="O36" s="92">
        <v>2029.1067800000001</v>
      </c>
      <c r="P36" s="93">
        <v>7.7199803005144979E-2</v>
      </c>
      <c r="Q36" s="93">
        <f>+O36/'סכום נכסי הקרן'!$C$42</f>
        <v>3.4887783291981103E-3</v>
      </c>
    </row>
    <row r="37" spans="2:17" s="140" customFormat="1">
      <c r="B37" s="85" t="s">
        <v>1818</v>
      </c>
      <c r="C37" s="95" t="s">
        <v>1745</v>
      </c>
      <c r="D37" s="82">
        <v>455954</v>
      </c>
      <c r="E37" s="82"/>
      <c r="F37" s="82" t="s">
        <v>460</v>
      </c>
      <c r="G37" s="109">
        <v>42732</v>
      </c>
      <c r="H37" s="82" t="s">
        <v>172</v>
      </c>
      <c r="I37" s="92">
        <v>4.57</v>
      </c>
      <c r="J37" s="95" t="s">
        <v>174</v>
      </c>
      <c r="K37" s="96">
        <v>2.1613000000000004E-2</v>
      </c>
      <c r="L37" s="96">
        <v>1.3999999999999999E-2</v>
      </c>
      <c r="M37" s="92">
        <v>374616.91</v>
      </c>
      <c r="N37" s="94">
        <v>103.77</v>
      </c>
      <c r="O37" s="92">
        <v>388.74</v>
      </c>
      <c r="P37" s="93">
        <v>1.479007990906228E-2</v>
      </c>
      <c r="Q37" s="93">
        <f>+O37/'סכום נכסי הקרן'!$C$42</f>
        <v>6.683865536600658E-4</v>
      </c>
    </row>
    <row r="38" spans="2:17" s="140" customFormat="1">
      <c r="B38" s="85" t="s">
        <v>1819</v>
      </c>
      <c r="C38" s="95" t="s">
        <v>1745</v>
      </c>
      <c r="D38" s="82">
        <v>90145980</v>
      </c>
      <c r="E38" s="82"/>
      <c r="F38" s="82" t="s">
        <v>460</v>
      </c>
      <c r="G38" s="109">
        <v>42242</v>
      </c>
      <c r="H38" s="82" t="s">
        <v>172</v>
      </c>
      <c r="I38" s="92">
        <v>5.8500000000000005</v>
      </c>
      <c r="J38" s="95" t="s">
        <v>174</v>
      </c>
      <c r="K38" s="96">
        <v>2.3599999999999999E-2</v>
      </c>
      <c r="L38" s="96">
        <v>1.2299999999999998E-2</v>
      </c>
      <c r="M38" s="92">
        <v>632258.36</v>
      </c>
      <c r="N38" s="94">
        <v>107.37</v>
      </c>
      <c r="O38" s="92">
        <v>678.85581000000002</v>
      </c>
      <c r="P38" s="93">
        <v>2.5827884129832796E-2</v>
      </c>
      <c r="Q38" s="93">
        <f>+O38/'סכום נכסי הקרן'!$C$42</f>
        <v>1.1672019737562702E-3</v>
      </c>
    </row>
    <row r="39" spans="2:17" s="140" customFormat="1">
      <c r="B39" s="85" t="s">
        <v>1820</v>
      </c>
      <c r="C39" s="95" t="s">
        <v>1745</v>
      </c>
      <c r="D39" s="82">
        <v>90143221</v>
      </c>
      <c r="E39" s="82"/>
      <c r="F39" s="82" t="s">
        <v>1775</v>
      </c>
      <c r="G39" s="109">
        <v>42516</v>
      </c>
      <c r="H39" s="82" t="s">
        <v>1771</v>
      </c>
      <c r="I39" s="92">
        <v>6.0999999999999988</v>
      </c>
      <c r="J39" s="95" t="s">
        <v>174</v>
      </c>
      <c r="K39" s="96">
        <v>2.3269999999999999E-2</v>
      </c>
      <c r="L39" s="96">
        <v>1.5899999999999997E-2</v>
      </c>
      <c r="M39" s="92">
        <v>599869.12</v>
      </c>
      <c r="N39" s="94">
        <v>105.31</v>
      </c>
      <c r="O39" s="92">
        <v>631.72212999999999</v>
      </c>
      <c r="P39" s="93">
        <v>2.4034626699138317E-2</v>
      </c>
      <c r="Q39" s="93">
        <f>+O39/'סכום נכסי הקרן'!$C$42</f>
        <v>1.0861619008630345E-3</v>
      </c>
    </row>
    <row r="40" spans="2:17" s="140" customFormat="1">
      <c r="B40" s="85" t="s">
        <v>1821</v>
      </c>
      <c r="C40" s="95" t="s">
        <v>1745</v>
      </c>
      <c r="D40" s="82">
        <v>95350502</v>
      </c>
      <c r="E40" s="82"/>
      <c r="F40" s="82" t="s">
        <v>1775</v>
      </c>
      <c r="G40" s="109">
        <v>41767</v>
      </c>
      <c r="H40" s="82" t="s">
        <v>171</v>
      </c>
      <c r="I40" s="92">
        <v>7.18</v>
      </c>
      <c r="J40" s="95" t="s">
        <v>174</v>
      </c>
      <c r="K40" s="96">
        <v>5.3499999999999999E-2</v>
      </c>
      <c r="L40" s="96">
        <v>2.0199999999999999E-2</v>
      </c>
      <c r="M40" s="92">
        <v>9600.2199999999993</v>
      </c>
      <c r="N40" s="94">
        <v>125.46</v>
      </c>
      <c r="O40" s="92">
        <v>12.04443</v>
      </c>
      <c r="P40" s="93">
        <v>4.5824479641690336E-4</v>
      </c>
      <c r="Q40" s="93">
        <f>+O40/'סכום נכסי הקרן'!$C$42</f>
        <v>2.0708790087204576E-5</v>
      </c>
    </row>
    <row r="41" spans="2:17" s="140" customFormat="1">
      <c r="B41" s="85" t="s">
        <v>1821</v>
      </c>
      <c r="C41" s="95" t="s">
        <v>1745</v>
      </c>
      <c r="D41" s="82">
        <v>95350101</v>
      </c>
      <c r="E41" s="82"/>
      <c r="F41" s="82" t="s">
        <v>1775</v>
      </c>
      <c r="G41" s="109">
        <v>41269</v>
      </c>
      <c r="H41" s="82" t="s">
        <v>171</v>
      </c>
      <c r="I41" s="92">
        <v>7.31</v>
      </c>
      <c r="J41" s="95" t="s">
        <v>174</v>
      </c>
      <c r="K41" s="96">
        <v>5.3499999999999999E-2</v>
      </c>
      <c r="L41" s="96">
        <v>1.32E-2</v>
      </c>
      <c r="M41" s="92">
        <v>47679.97</v>
      </c>
      <c r="N41" s="94">
        <v>132.91999999999999</v>
      </c>
      <c r="O41" s="92">
        <v>63.37621</v>
      </c>
      <c r="P41" s="93">
        <v>2.4112239806387613E-3</v>
      </c>
      <c r="Q41" s="93">
        <f>+O41/'סכום נכסי הקרן'!$C$42</f>
        <v>1.0896693570493544E-4</v>
      </c>
    </row>
    <row r="42" spans="2:17" s="140" customFormat="1">
      <c r="B42" s="85" t="s">
        <v>1821</v>
      </c>
      <c r="C42" s="95" t="s">
        <v>1745</v>
      </c>
      <c r="D42" s="82">
        <v>95350102</v>
      </c>
      <c r="E42" s="82"/>
      <c r="F42" s="82" t="s">
        <v>1775</v>
      </c>
      <c r="G42" s="109">
        <v>41767</v>
      </c>
      <c r="H42" s="82" t="s">
        <v>171</v>
      </c>
      <c r="I42" s="92">
        <v>7.18</v>
      </c>
      <c r="J42" s="95" t="s">
        <v>174</v>
      </c>
      <c r="K42" s="96">
        <v>5.3499999999999999E-2</v>
      </c>
      <c r="L42" s="96">
        <v>2.0199999999999999E-2</v>
      </c>
      <c r="M42" s="92">
        <v>7513.23</v>
      </c>
      <c r="N42" s="94">
        <v>125.46</v>
      </c>
      <c r="O42" s="92">
        <v>9.4260999999999999</v>
      </c>
      <c r="P42" s="93">
        <v>3.5862728875549714E-4</v>
      </c>
      <c r="Q42" s="93">
        <f>+O42/'סכום נכסי הקרן'!$C$42</f>
        <v>1.6206921061519644E-5</v>
      </c>
    </row>
    <row r="43" spans="2:17" s="140" customFormat="1">
      <c r="B43" s="85" t="s">
        <v>1821</v>
      </c>
      <c r="C43" s="95" t="s">
        <v>1745</v>
      </c>
      <c r="D43" s="82">
        <v>95350202</v>
      </c>
      <c r="E43" s="82"/>
      <c r="F43" s="82" t="s">
        <v>1775</v>
      </c>
      <c r="G43" s="109">
        <v>41767</v>
      </c>
      <c r="H43" s="82" t="s">
        <v>171</v>
      </c>
      <c r="I43" s="92">
        <v>7.18</v>
      </c>
      <c r="J43" s="95" t="s">
        <v>174</v>
      </c>
      <c r="K43" s="96">
        <v>5.3499999999999999E-2</v>
      </c>
      <c r="L43" s="96">
        <v>2.0199999999999999E-2</v>
      </c>
      <c r="M43" s="92">
        <v>9600.08</v>
      </c>
      <c r="N43" s="94">
        <v>125.46</v>
      </c>
      <c r="O43" s="92">
        <v>12.04426</v>
      </c>
      <c r="P43" s="93">
        <v>4.5823832856285035E-4</v>
      </c>
      <c r="Q43" s="93">
        <f>+O43/'סכום נכסי הקרן'!$C$42</f>
        <v>2.0708497794890631E-5</v>
      </c>
    </row>
    <row r="44" spans="2:17" s="140" customFormat="1">
      <c r="B44" s="85" t="s">
        <v>1821</v>
      </c>
      <c r="C44" s="95" t="s">
        <v>1745</v>
      </c>
      <c r="D44" s="82">
        <v>95350201</v>
      </c>
      <c r="E44" s="82"/>
      <c r="F44" s="82" t="s">
        <v>1775</v>
      </c>
      <c r="G44" s="109">
        <v>41269</v>
      </c>
      <c r="H44" s="82" t="s">
        <v>171</v>
      </c>
      <c r="I44" s="92">
        <v>7.3100000000000005</v>
      </c>
      <c r="J44" s="95" t="s">
        <v>174</v>
      </c>
      <c r="K44" s="96">
        <v>5.3499999999999999E-2</v>
      </c>
      <c r="L44" s="96">
        <v>1.32E-2</v>
      </c>
      <c r="M44" s="92">
        <v>50659.33</v>
      </c>
      <c r="N44" s="94">
        <v>132.91999999999999</v>
      </c>
      <c r="O44" s="92">
        <v>67.336370000000002</v>
      </c>
      <c r="P44" s="93">
        <v>2.561893021264043E-3</v>
      </c>
      <c r="Q44" s="93">
        <f>+O44/'סכום נכסי הקרן'!$C$42</f>
        <v>1.1577590235190371E-4</v>
      </c>
    </row>
    <row r="45" spans="2:17" s="140" customFormat="1">
      <c r="B45" s="85" t="s">
        <v>1821</v>
      </c>
      <c r="C45" s="95" t="s">
        <v>1745</v>
      </c>
      <c r="D45" s="82">
        <v>95350301</v>
      </c>
      <c r="E45" s="82"/>
      <c r="F45" s="82" t="s">
        <v>1775</v>
      </c>
      <c r="G45" s="109">
        <v>41281</v>
      </c>
      <c r="H45" s="82" t="s">
        <v>171</v>
      </c>
      <c r="I45" s="92">
        <v>7.31</v>
      </c>
      <c r="J45" s="95" t="s">
        <v>174</v>
      </c>
      <c r="K45" s="96">
        <v>5.3499999999999999E-2</v>
      </c>
      <c r="L45" s="96">
        <v>1.3399999999999999E-2</v>
      </c>
      <c r="M45" s="92">
        <v>63824.25</v>
      </c>
      <c r="N45" s="94">
        <v>132.76</v>
      </c>
      <c r="O45" s="92">
        <v>84.733070000000012</v>
      </c>
      <c r="P45" s="93">
        <v>3.2237713542217624E-3</v>
      </c>
      <c r="Q45" s="93">
        <f>+O45/'סכום נכסי הקרן'!$C$42</f>
        <v>1.4568720645762495E-4</v>
      </c>
    </row>
    <row r="46" spans="2:17" s="140" customFormat="1">
      <c r="B46" s="85" t="s">
        <v>1821</v>
      </c>
      <c r="C46" s="95" t="s">
        <v>1745</v>
      </c>
      <c r="D46" s="82">
        <v>95350302</v>
      </c>
      <c r="E46" s="82"/>
      <c r="F46" s="82" t="s">
        <v>1775</v>
      </c>
      <c r="G46" s="109">
        <v>41767</v>
      </c>
      <c r="H46" s="82" t="s">
        <v>171</v>
      </c>
      <c r="I46" s="92">
        <v>7.1800000000000006</v>
      </c>
      <c r="J46" s="95" t="s">
        <v>174</v>
      </c>
      <c r="K46" s="96">
        <v>5.3499999999999999E-2</v>
      </c>
      <c r="L46" s="96">
        <v>2.0199999999999999E-2</v>
      </c>
      <c r="M46" s="92">
        <v>11269.8</v>
      </c>
      <c r="N46" s="94">
        <v>125.46</v>
      </c>
      <c r="O46" s="92">
        <v>14.139089999999999</v>
      </c>
      <c r="P46" s="93">
        <v>5.3793865036122696E-4</v>
      </c>
      <c r="Q46" s="93">
        <f>+O46/'סכום נכסי הקרן'!$C$42</f>
        <v>2.431027843028631E-5</v>
      </c>
    </row>
    <row r="47" spans="2:17" s="140" customFormat="1">
      <c r="B47" s="85" t="s">
        <v>1821</v>
      </c>
      <c r="C47" s="95" t="s">
        <v>1745</v>
      </c>
      <c r="D47" s="82">
        <v>95350401</v>
      </c>
      <c r="E47" s="82"/>
      <c r="F47" s="82" t="s">
        <v>1775</v>
      </c>
      <c r="G47" s="109">
        <v>41281</v>
      </c>
      <c r="H47" s="82" t="s">
        <v>171</v>
      </c>
      <c r="I47" s="92">
        <v>7.3100000000000005</v>
      </c>
      <c r="J47" s="95" t="s">
        <v>174</v>
      </c>
      <c r="K47" s="96">
        <v>5.3499999999999999E-2</v>
      </c>
      <c r="L47" s="96">
        <v>1.34E-2</v>
      </c>
      <c r="M47" s="92">
        <v>45975.09</v>
      </c>
      <c r="N47" s="94">
        <v>132.76</v>
      </c>
      <c r="O47" s="92">
        <v>61.036519999999996</v>
      </c>
      <c r="P47" s="93">
        <v>2.3222076662321295E-3</v>
      </c>
      <c r="Q47" s="93">
        <f>+O47/'סכום נכסי הקרן'!$C$42</f>
        <v>1.0494415097546863E-4</v>
      </c>
    </row>
    <row r="48" spans="2:17" s="140" customFormat="1">
      <c r="B48" s="85" t="s">
        <v>1821</v>
      </c>
      <c r="C48" s="95" t="s">
        <v>1745</v>
      </c>
      <c r="D48" s="82">
        <v>95350402</v>
      </c>
      <c r="E48" s="82"/>
      <c r="F48" s="82" t="s">
        <v>1775</v>
      </c>
      <c r="G48" s="109">
        <v>41767</v>
      </c>
      <c r="H48" s="82" t="s">
        <v>171</v>
      </c>
      <c r="I48" s="92">
        <v>7.1800000000000006</v>
      </c>
      <c r="J48" s="95" t="s">
        <v>174</v>
      </c>
      <c r="K48" s="96">
        <v>5.3499999999999999E-2</v>
      </c>
      <c r="L48" s="96">
        <v>2.0199999999999999E-2</v>
      </c>
      <c r="M48" s="92">
        <v>9182.82</v>
      </c>
      <c r="N48" s="94">
        <v>125.46</v>
      </c>
      <c r="O48" s="92">
        <v>11.520760000000001</v>
      </c>
      <c r="P48" s="93">
        <v>4.3832114269982091E-4</v>
      </c>
      <c r="Q48" s="93">
        <f>+O48/'סכום נכסי הקרן'!$C$42</f>
        <v>1.980840940460138E-5</v>
      </c>
    </row>
    <row r="49" spans="2:17" s="140" customFormat="1">
      <c r="B49" s="85" t="s">
        <v>1821</v>
      </c>
      <c r="C49" s="95" t="s">
        <v>1745</v>
      </c>
      <c r="D49" s="82">
        <v>95350501</v>
      </c>
      <c r="E49" s="82"/>
      <c r="F49" s="82" t="s">
        <v>1775</v>
      </c>
      <c r="G49" s="109">
        <v>41281</v>
      </c>
      <c r="H49" s="82" t="s">
        <v>171</v>
      </c>
      <c r="I49" s="92">
        <v>7.31</v>
      </c>
      <c r="J49" s="95" t="s">
        <v>174</v>
      </c>
      <c r="K49" s="96">
        <v>5.3499999999999999E-2</v>
      </c>
      <c r="L49" s="96">
        <v>1.34E-2</v>
      </c>
      <c r="M49" s="92">
        <v>55215.199999999997</v>
      </c>
      <c r="N49" s="94">
        <v>132.76</v>
      </c>
      <c r="O49" s="92">
        <v>73.303690000000003</v>
      </c>
      <c r="P49" s="93">
        <v>2.7889268733063991E-3</v>
      </c>
      <c r="Q49" s="93">
        <f>+O49/'סכום נכסי הקרן'!$C$42</f>
        <v>1.260359127686007E-4</v>
      </c>
    </row>
    <row r="50" spans="2:17" s="140" customFormat="1">
      <c r="B50" s="85" t="s">
        <v>1822</v>
      </c>
      <c r="C50" s="95" t="s">
        <v>1746</v>
      </c>
      <c r="D50" s="82">
        <v>4069</v>
      </c>
      <c r="E50" s="82"/>
      <c r="F50" s="82" t="s">
        <v>1776</v>
      </c>
      <c r="G50" s="109">
        <v>42052</v>
      </c>
      <c r="H50" s="82" t="s">
        <v>171</v>
      </c>
      <c r="I50" s="92">
        <v>6.2100000000000009</v>
      </c>
      <c r="J50" s="95" t="s">
        <v>174</v>
      </c>
      <c r="K50" s="96">
        <v>2.9779E-2</v>
      </c>
      <c r="L50" s="96">
        <v>1.43E-2</v>
      </c>
      <c r="M50" s="92">
        <v>290997.5</v>
      </c>
      <c r="N50" s="94">
        <v>111.39</v>
      </c>
      <c r="O50" s="92">
        <v>324.14213000000001</v>
      </c>
      <c r="P50" s="93">
        <v>1.2332376407351067E-2</v>
      </c>
      <c r="Q50" s="93">
        <f>+O50/'סכום נכסי הקרן'!$C$42</f>
        <v>5.5731913661247374E-4</v>
      </c>
    </row>
    <row r="51" spans="2:17" s="140" customFormat="1">
      <c r="B51" s="85" t="s">
        <v>1823</v>
      </c>
      <c r="C51" s="95" t="s">
        <v>1746</v>
      </c>
      <c r="D51" s="82">
        <v>2963</v>
      </c>
      <c r="E51" s="82"/>
      <c r="F51" s="82" t="s">
        <v>1776</v>
      </c>
      <c r="G51" s="109">
        <v>41423</v>
      </c>
      <c r="H51" s="82" t="s">
        <v>171</v>
      </c>
      <c r="I51" s="92">
        <v>5.38</v>
      </c>
      <c r="J51" s="95" t="s">
        <v>174</v>
      </c>
      <c r="K51" s="96">
        <v>0.05</v>
      </c>
      <c r="L51" s="96">
        <v>1.3999999999999999E-2</v>
      </c>
      <c r="M51" s="92">
        <v>138106.82</v>
      </c>
      <c r="N51" s="94">
        <v>121.88</v>
      </c>
      <c r="O51" s="92">
        <v>168.3246</v>
      </c>
      <c r="P51" s="93">
        <v>6.4041114489400237E-3</v>
      </c>
      <c r="Q51" s="93">
        <f>+O51/'סכום נכסי הקרן'!$C$42</f>
        <v>2.8941168722078798E-4</v>
      </c>
    </row>
    <row r="52" spans="2:17" s="140" customFormat="1">
      <c r="B52" s="85" t="s">
        <v>1823</v>
      </c>
      <c r="C52" s="95" t="s">
        <v>1746</v>
      </c>
      <c r="D52" s="82">
        <v>2968</v>
      </c>
      <c r="E52" s="82"/>
      <c r="F52" s="82" t="s">
        <v>1776</v>
      </c>
      <c r="G52" s="109">
        <v>41423</v>
      </c>
      <c r="H52" s="82" t="s">
        <v>171</v>
      </c>
      <c r="I52" s="92">
        <v>5.38</v>
      </c>
      <c r="J52" s="95" t="s">
        <v>174</v>
      </c>
      <c r="K52" s="96">
        <v>0.05</v>
      </c>
      <c r="L52" s="96">
        <v>1.4000000000000002E-2</v>
      </c>
      <c r="M52" s="92">
        <v>44417.9</v>
      </c>
      <c r="N52" s="94">
        <v>121.88</v>
      </c>
      <c r="O52" s="92">
        <v>54.13653</v>
      </c>
      <c r="P52" s="93">
        <v>2.0596892645453192E-3</v>
      </c>
      <c r="Q52" s="93">
        <f>+O52/'סכום נכסי הקרן'!$C$42</f>
        <v>9.3080538956152612E-5</v>
      </c>
    </row>
    <row r="53" spans="2:17" s="140" customFormat="1">
      <c r="B53" s="85" t="s">
        <v>1823</v>
      </c>
      <c r="C53" s="95" t="s">
        <v>1746</v>
      </c>
      <c r="D53" s="82">
        <v>4605</v>
      </c>
      <c r="E53" s="82"/>
      <c r="F53" s="82" t="s">
        <v>1776</v>
      </c>
      <c r="G53" s="109">
        <v>42352</v>
      </c>
      <c r="H53" s="82" t="s">
        <v>171</v>
      </c>
      <c r="I53" s="92">
        <v>7.34</v>
      </c>
      <c r="J53" s="95" t="s">
        <v>174</v>
      </c>
      <c r="K53" s="96">
        <v>0.05</v>
      </c>
      <c r="L53" s="96">
        <v>2.1900000000000003E-2</v>
      </c>
      <c r="M53" s="92">
        <v>129156.31</v>
      </c>
      <c r="N53" s="94">
        <v>123.01</v>
      </c>
      <c r="O53" s="92">
        <v>158.87518</v>
      </c>
      <c r="P53" s="93">
        <v>6.0445969227932638E-3</v>
      </c>
      <c r="Q53" s="93">
        <f>+O53/'סכום נכסי הקרן'!$C$42</f>
        <v>2.7316467053126154E-4</v>
      </c>
    </row>
    <row r="54" spans="2:17" s="140" customFormat="1">
      <c r="B54" s="85" t="s">
        <v>1823</v>
      </c>
      <c r="C54" s="95" t="s">
        <v>1746</v>
      </c>
      <c r="D54" s="82">
        <v>4606</v>
      </c>
      <c r="E54" s="82"/>
      <c r="F54" s="82" t="s">
        <v>1776</v>
      </c>
      <c r="G54" s="109">
        <v>42352</v>
      </c>
      <c r="H54" s="82" t="s">
        <v>171</v>
      </c>
      <c r="I54" s="92">
        <v>9.490000000000002</v>
      </c>
      <c r="J54" s="95" t="s">
        <v>174</v>
      </c>
      <c r="K54" s="96">
        <v>4.0999999999999995E-2</v>
      </c>
      <c r="L54" s="96">
        <v>2.23E-2</v>
      </c>
      <c r="M54" s="92">
        <v>329531.99</v>
      </c>
      <c r="N54" s="94">
        <v>119.73</v>
      </c>
      <c r="O54" s="92">
        <v>394.54865999999998</v>
      </c>
      <c r="P54" s="93">
        <v>1.5011077350963225E-2</v>
      </c>
      <c r="Q54" s="93">
        <f>+O54/'סכום נכסי הקרן'!$C$42</f>
        <v>6.7837376937952636E-4</v>
      </c>
    </row>
    <row r="55" spans="2:17" s="140" customFormat="1">
      <c r="B55" s="85" t="s">
        <v>1823</v>
      </c>
      <c r="C55" s="95" t="s">
        <v>1746</v>
      </c>
      <c r="D55" s="82">
        <v>5150</v>
      </c>
      <c r="E55" s="82"/>
      <c r="F55" s="82" t="s">
        <v>1776</v>
      </c>
      <c r="G55" s="109">
        <v>42631</v>
      </c>
      <c r="H55" s="82" t="s">
        <v>171</v>
      </c>
      <c r="I55" s="92">
        <v>9.1900000000000013</v>
      </c>
      <c r="J55" s="95" t="s">
        <v>174</v>
      </c>
      <c r="K55" s="96">
        <v>4.0999999999999995E-2</v>
      </c>
      <c r="L55" s="96">
        <v>3.1E-2</v>
      </c>
      <c r="M55" s="92">
        <v>97788.86</v>
      </c>
      <c r="N55" s="94">
        <v>110.58</v>
      </c>
      <c r="O55" s="92">
        <v>108.13493</v>
      </c>
      <c r="P55" s="93">
        <v>4.114123207441622E-3</v>
      </c>
      <c r="Q55" s="93">
        <f>+O55/'סכום נכסי הקרן'!$C$42</f>
        <v>1.8592358181039373E-4</v>
      </c>
    </row>
    <row r="56" spans="2:17" s="140" customFormat="1">
      <c r="B56" s="85" t="s">
        <v>1824</v>
      </c>
      <c r="C56" s="95" t="s">
        <v>1745</v>
      </c>
      <c r="D56" s="82">
        <v>90135664</v>
      </c>
      <c r="E56" s="82"/>
      <c r="F56" s="82" t="s">
        <v>539</v>
      </c>
      <c r="G56" s="109">
        <v>42093</v>
      </c>
      <c r="H56" s="82" t="s">
        <v>172</v>
      </c>
      <c r="I56" s="92">
        <v>2.2400000000000002</v>
      </c>
      <c r="J56" s="95" t="s">
        <v>174</v>
      </c>
      <c r="K56" s="96">
        <v>4.4000000000000004E-2</v>
      </c>
      <c r="L56" s="96">
        <v>2.9399999999999999E-2</v>
      </c>
      <c r="M56" s="92">
        <v>32764.41</v>
      </c>
      <c r="N56" s="94">
        <v>103.42</v>
      </c>
      <c r="O56" s="92">
        <v>33.884949999999996</v>
      </c>
      <c r="P56" s="93">
        <v>1.2891935952425268E-3</v>
      </c>
      <c r="Q56" s="93">
        <f>+O56/'סכום נכסי הקרן'!$C$42</f>
        <v>5.8260649666727493E-5</v>
      </c>
    </row>
    <row r="57" spans="2:17" s="140" customFormat="1">
      <c r="B57" s="85" t="s">
        <v>1824</v>
      </c>
      <c r="C57" s="95" t="s">
        <v>1745</v>
      </c>
      <c r="D57" s="82">
        <v>90135667</v>
      </c>
      <c r="E57" s="82"/>
      <c r="F57" s="82" t="s">
        <v>539</v>
      </c>
      <c r="G57" s="109">
        <v>42093</v>
      </c>
      <c r="H57" s="82" t="s">
        <v>172</v>
      </c>
      <c r="I57" s="92">
        <v>2.37</v>
      </c>
      <c r="J57" s="95" t="s">
        <v>174</v>
      </c>
      <c r="K57" s="96">
        <v>4.4500000000000005E-2</v>
      </c>
      <c r="L57" s="96">
        <v>2.9699999999999997E-2</v>
      </c>
      <c r="M57" s="92">
        <v>18202.45</v>
      </c>
      <c r="N57" s="94">
        <v>103.6</v>
      </c>
      <c r="O57" s="92">
        <v>18.857740000000003</v>
      </c>
      <c r="P57" s="93">
        <v>7.1746535346071971E-4</v>
      </c>
      <c r="Q57" s="93">
        <f>+O57/'סכום נכסי הקרן'!$C$42</f>
        <v>3.2423367413740733E-5</v>
      </c>
    </row>
    <row r="58" spans="2:17" s="140" customFormat="1">
      <c r="B58" s="85" t="s">
        <v>1824</v>
      </c>
      <c r="C58" s="95" t="s">
        <v>1745</v>
      </c>
      <c r="D58" s="82">
        <v>4985</v>
      </c>
      <c r="E58" s="82"/>
      <c r="F58" s="82" t="s">
        <v>539</v>
      </c>
      <c r="G58" s="109">
        <v>42551</v>
      </c>
      <c r="H58" s="82" t="s">
        <v>172</v>
      </c>
      <c r="I58" s="92">
        <v>2.37</v>
      </c>
      <c r="J58" s="95" t="s">
        <v>174</v>
      </c>
      <c r="K58" s="96">
        <v>4.4500000000000005E-2</v>
      </c>
      <c r="L58" s="96">
        <v>2.9699999999999997E-2</v>
      </c>
      <c r="M58" s="92">
        <v>20840.080000000002</v>
      </c>
      <c r="N58" s="94">
        <v>103.6</v>
      </c>
      <c r="O58" s="92">
        <v>21.590319999999998</v>
      </c>
      <c r="P58" s="93">
        <v>8.2142963950770573E-4</v>
      </c>
      <c r="Q58" s="93">
        <f>+O58/'סכום נכסי הקרן'!$C$42</f>
        <v>3.7121674068060896E-5</v>
      </c>
    </row>
    <row r="59" spans="2:17" s="140" customFormat="1">
      <c r="B59" s="85" t="s">
        <v>1824</v>
      </c>
      <c r="C59" s="95" t="s">
        <v>1745</v>
      </c>
      <c r="D59" s="82">
        <v>4987</v>
      </c>
      <c r="E59" s="82"/>
      <c r="F59" s="82" t="s">
        <v>539</v>
      </c>
      <c r="G59" s="109">
        <v>42551</v>
      </c>
      <c r="H59" s="82" t="s">
        <v>172</v>
      </c>
      <c r="I59" s="92">
        <v>3.02</v>
      </c>
      <c r="J59" s="95" t="s">
        <v>174</v>
      </c>
      <c r="K59" s="96">
        <v>3.4000000000000002E-2</v>
      </c>
      <c r="L59" s="96">
        <v>1.9400000000000001E-2</v>
      </c>
      <c r="M59" s="92">
        <v>77371.78</v>
      </c>
      <c r="N59" s="94">
        <v>105.13</v>
      </c>
      <c r="O59" s="92">
        <v>81.340949999999992</v>
      </c>
      <c r="P59" s="93">
        <v>3.0947140772213805E-3</v>
      </c>
      <c r="Q59" s="93">
        <f>+O59/'סכום נכסי הקרן'!$C$42</f>
        <v>1.3985490878719897E-4</v>
      </c>
    </row>
    <row r="60" spans="2:17" s="140" customFormat="1">
      <c r="B60" s="85" t="s">
        <v>1824</v>
      </c>
      <c r="C60" s="95" t="s">
        <v>1745</v>
      </c>
      <c r="D60" s="82">
        <v>90135663</v>
      </c>
      <c r="E60" s="82"/>
      <c r="F60" s="82" t="s">
        <v>539</v>
      </c>
      <c r="G60" s="109">
        <v>42093</v>
      </c>
      <c r="H60" s="82" t="s">
        <v>172</v>
      </c>
      <c r="I60" s="92">
        <v>3.02</v>
      </c>
      <c r="J60" s="95" t="s">
        <v>174</v>
      </c>
      <c r="K60" s="96">
        <v>3.4000000000000002E-2</v>
      </c>
      <c r="L60" s="96">
        <v>1.9400000000000001E-2</v>
      </c>
      <c r="M60" s="92">
        <v>70351.64</v>
      </c>
      <c r="N60" s="94">
        <v>105.13</v>
      </c>
      <c r="O60" s="92">
        <v>73.960669999999993</v>
      </c>
      <c r="P60" s="93">
        <v>2.8139224659869972E-3</v>
      </c>
      <c r="Q60" s="93">
        <f>+O60/'סכום נכסי הקרן'!$C$42</f>
        <v>1.2716550220633177E-4</v>
      </c>
    </row>
    <row r="61" spans="2:17" s="140" customFormat="1">
      <c r="B61" s="85" t="s">
        <v>1824</v>
      </c>
      <c r="C61" s="95" t="s">
        <v>1745</v>
      </c>
      <c r="D61" s="82">
        <v>90135666</v>
      </c>
      <c r="E61" s="82"/>
      <c r="F61" s="82" t="s">
        <v>539</v>
      </c>
      <c r="G61" s="109">
        <v>42093</v>
      </c>
      <c r="H61" s="82" t="s">
        <v>172</v>
      </c>
      <c r="I61" s="92">
        <v>2.2399999999999998</v>
      </c>
      <c r="J61" s="95" t="s">
        <v>174</v>
      </c>
      <c r="K61" s="96">
        <v>4.4000000000000004E-2</v>
      </c>
      <c r="L61" s="96">
        <v>2.9399999999999999E-2</v>
      </c>
      <c r="M61" s="92">
        <v>14561.92</v>
      </c>
      <c r="N61" s="94">
        <v>103.42</v>
      </c>
      <c r="O61" s="92">
        <v>15.059940000000001</v>
      </c>
      <c r="P61" s="93">
        <v>5.729734939180002E-4</v>
      </c>
      <c r="Q61" s="93">
        <f>+O61/'סכום נכסי הקרן'!$C$42</f>
        <v>2.589355712025357E-5</v>
      </c>
    </row>
    <row r="62" spans="2:17" s="140" customFormat="1">
      <c r="B62" s="85" t="s">
        <v>1824</v>
      </c>
      <c r="C62" s="95" t="s">
        <v>1745</v>
      </c>
      <c r="D62" s="82">
        <v>4983</v>
      </c>
      <c r="E62" s="82"/>
      <c r="F62" s="82" t="s">
        <v>539</v>
      </c>
      <c r="G62" s="109">
        <v>42551</v>
      </c>
      <c r="H62" s="82" t="s">
        <v>172</v>
      </c>
      <c r="I62" s="92">
        <v>2.2399999999999998</v>
      </c>
      <c r="J62" s="95" t="s">
        <v>174</v>
      </c>
      <c r="K62" s="96">
        <v>4.4000000000000004E-2</v>
      </c>
      <c r="L62" s="96">
        <v>2.9400000000000003E-2</v>
      </c>
      <c r="M62" s="92">
        <v>17396.919999999998</v>
      </c>
      <c r="N62" s="94">
        <v>103.42</v>
      </c>
      <c r="O62" s="92">
        <v>17.991889999999998</v>
      </c>
      <c r="P62" s="93">
        <v>6.8452305092107457E-4</v>
      </c>
      <c r="Q62" s="93">
        <f>+O62/'סכום נכסי הקרן'!$C$42</f>
        <v>3.0934653884166796E-5</v>
      </c>
    </row>
    <row r="63" spans="2:17" s="140" customFormat="1">
      <c r="B63" s="85" t="s">
        <v>1824</v>
      </c>
      <c r="C63" s="95" t="s">
        <v>1745</v>
      </c>
      <c r="D63" s="82">
        <v>90135661</v>
      </c>
      <c r="E63" s="82"/>
      <c r="F63" s="82" t="s">
        <v>539</v>
      </c>
      <c r="G63" s="109">
        <v>42093</v>
      </c>
      <c r="H63" s="82" t="s">
        <v>172</v>
      </c>
      <c r="I63" s="92">
        <v>2.92</v>
      </c>
      <c r="J63" s="95" t="s">
        <v>174</v>
      </c>
      <c r="K63" s="96">
        <v>3.5000000000000003E-2</v>
      </c>
      <c r="L63" s="96">
        <v>1.7899999999999999E-2</v>
      </c>
      <c r="M63" s="92">
        <v>28314.9</v>
      </c>
      <c r="N63" s="94">
        <v>114.74</v>
      </c>
      <c r="O63" s="92">
        <v>32.488520000000001</v>
      </c>
      <c r="P63" s="93">
        <v>1.2360647397416475E-3</v>
      </c>
      <c r="Q63" s="93">
        <f>+O63/'סכום נכסי הקרן'!$C$42</f>
        <v>5.5859674631671871E-5</v>
      </c>
    </row>
    <row r="64" spans="2:17" s="140" customFormat="1">
      <c r="B64" s="85" t="s">
        <v>1824</v>
      </c>
      <c r="C64" s="95" t="s">
        <v>1745</v>
      </c>
      <c r="D64" s="82">
        <v>4989</v>
      </c>
      <c r="E64" s="82"/>
      <c r="F64" s="82" t="s">
        <v>539</v>
      </c>
      <c r="G64" s="109">
        <v>42551</v>
      </c>
      <c r="H64" s="82" t="s">
        <v>172</v>
      </c>
      <c r="I64" s="92">
        <v>2.92</v>
      </c>
      <c r="J64" s="95" t="s">
        <v>174</v>
      </c>
      <c r="K64" s="96">
        <v>3.5000000000000003E-2</v>
      </c>
      <c r="L64" s="96">
        <v>1.7900000000000003E-2</v>
      </c>
      <c r="M64" s="92">
        <v>27786.77</v>
      </c>
      <c r="N64" s="94">
        <v>114.74</v>
      </c>
      <c r="O64" s="92">
        <v>31.882549999999998</v>
      </c>
      <c r="P64" s="93">
        <v>1.213009883738935E-3</v>
      </c>
      <c r="Q64" s="93">
        <f>+O64/'סכום נכסי הקרן'!$C$42</f>
        <v>5.4817790081789191E-5</v>
      </c>
    </row>
    <row r="65" spans="2:17" s="140" customFormat="1">
      <c r="B65" s="85" t="s">
        <v>1824</v>
      </c>
      <c r="C65" s="95" t="s">
        <v>1745</v>
      </c>
      <c r="D65" s="82">
        <v>4986</v>
      </c>
      <c r="E65" s="82"/>
      <c r="F65" s="82" t="s">
        <v>539</v>
      </c>
      <c r="G65" s="109">
        <v>42551</v>
      </c>
      <c r="H65" s="82" t="s">
        <v>172</v>
      </c>
      <c r="I65" s="92">
        <v>2.2400000000000002</v>
      </c>
      <c r="J65" s="95" t="s">
        <v>174</v>
      </c>
      <c r="K65" s="96">
        <v>4.4000000000000004E-2</v>
      </c>
      <c r="L65" s="96">
        <v>2.9399999999999999E-2</v>
      </c>
      <c r="M65" s="92">
        <v>39143.089999999997</v>
      </c>
      <c r="N65" s="94">
        <v>103.42</v>
      </c>
      <c r="O65" s="92">
        <v>40.481780000000001</v>
      </c>
      <c r="P65" s="93">
        <v>1.5401779108429265E-3</v>
      </c>
      <c r="Q65" s="93">
        <f>+O65/'סכום נכסי הקרן'!$C$42</f>
        <v>6.9603018521955499E-5</v>
      </c>
    </row>
    <row r="66" spans="2:17" s="140" customFormat="1">
      <c r="B66" s="85" t="s">
        <v>1824</v>
      </c>
      <c r="C66" s="95" t="s">
        <v>1746</v>
      </c>
      <c r="D66" s="82">
        <v>469284</v>
      </c>
      <c r="E66" s="82"/>
      <c r="F66" s="82" t="s">
        <v>539</v>
      </c>
      <c r="G66" s="109">
        <v>42871</v>
      </c>
      <c r="H66" s="82" t="s">
        <v>172</v>
      </c>
      <c r="I66" s="92">
        <v>0.48</v>
      </c>
      <c r="J66" s="95" t="s">
        <v>174</v>
      </c>
      <c r="K66" s="96">
        <v>0.03</v>
      </c>
      <c r="L66" s="96">
        <v>2.9299999999999996E-2</v>
      </c>
      <c r="M66" s="92">
        <v>140254.16</v>
      </c>
      <c r="N66" s="94">
        <v>100.42</v>
      </c>
      <c r="O66" s="92">
        <v>140.84322</v>
      </c>
      <c r="P66" s="93">
        <v>5.3585493606257105E-3</v>
      </c>
      <c r="Q66" s="93">
        <f>+O66/'סכום נכסי הקרן'!$C$42</f>
        <v>2.4216112162933184E-4</v>
      </c>
    </row>
    <row r="67" spans="2:17" s="140" customFormat="1">
      <c r="B67" s="85" t="s">
        <v>1824</v>
      </c>
      <c r="C67" s="95" t="s">
        <v>1746</v>
      </c>
      <c r="D67" s="82">
        <v>469285</v>
      </c>
      <c r="E67" s="82"/>
      <c r="F67" s="82" t="s">
        <v>539</v>
      </c>
      <c r="G67" s="109">
        <v>42871</v>
      </c>
      <c r="H67" s="82" t="s">
        <v>172</v>
      </c>
      <c r="I67" s="92">
        <v>3.5300000000000002</v>
      </c>
      <c r="J67" s="95" t="s">
        <v>174</v>
      </c>
      <c r="K67" s="96">
        <v>4.7E-2</v>
      </c>
      <c r="L67" s="96">
        <v>4.36E-2</v>
      </c>
      <c r="M67" s="92">
        <v>168321.19</v>
      </c>
      <c r="N67" s="94">
        <v>101.39</v>
      </c>
      <c r="O67" s="92">
        <v>170.66085999999999</v>
      </c>
      <c r="P67" s="93">
        <v>6.4929972648795865E-3</v>
      </c>
      <c r="Q67" s="93">
        <f>+O67/'סכום נכסי הקרן'!$C$42</f>
        <v>2.934285745229793E-4</v>
      </c>
    </row>
    <row r="68" spans="2:17" s="140" customFormat="1">
      <c r="B68" s="85" t="s">
        <v>1825</v>
      </c>
      <c r="C68" s="95" t="s">
        <v>1746</v>
      </c>
      <c r="D68" s="82">
        <v>4099</v>
      </c>
      <c r="E68" s="82"/>
      <c r="F68" s="82" t="s">
        <v>1776</v>
      </c>
      <c r="G68" s="109">
        <v>42052</v>
      </c>
      <c r="H68" s="82" t="s">
        <v>171</v>
      </c>
      <c r="I68" s="92">
        <v>6.2</v>
      </c>
      <c r="J68" s="95" t="s">
        <v>174</v>
      </c>
      <c r="K68" s="96">
        <v>2.9779E-2</v>
      </c>
      <c r="L68" s="96">
        <v>1.44E-2</v>
      </c>
      <c r="M68" s="92">
        <v>213093.14</v>
      </c>
      <c r="N68" s="94">
        <v>111.35</v>
      </c>
      <c r="O68" s="92">
        <v>237.27922000000001</v>
      </c>
      <c r="P68" s="93">
        <v>9.0275727338580258E-3</v>
      </c>
      <c r="Q68" s="93">
        <f>+O68/'סכום נכסי הקרן'!$C$42</f>
        <v>4.079699544964464E-4</v>
      </c>
    </row>
    <row r="69" spans="2:17" s="140" customFormat="1">
      <c r="B69" s="85" t="s">
        <v>1825</v>
      </c>
      <c r="C69" s="95" t="s">
        <v>1746</v>
      </c>
      <c r="D69" s="82">
        <v>40999</v>
      </c>
      <c r="E69" s="82"/>
      <c r="F69" s="82" t="s">
        <v>1776</v>
      </c>
      <c r="G69" s="109">
        <v>42054</v>
      </c>
      <c r="H69" s="82" t="s">
        <v>171</v>
      </c>
      <c r="I69" s="92">
        <v>6.2</v>
      </c>
      <c r="J69" s="95" t="s">
        <v>174</v>
      </c>
      <c r="K69" s="96">
        <v>2.9779E-2</v>
      </c>
      <c r="L69" s="96">
        <v>1.4499999999999999E-2</v>
      </c>
      <c r="M69" s="92">
        <v>6026.39</v>
      </c>
      <c r="N69" s="94">
        <v>111.29</v>
      </c>
      <c r="O69" s="92">
        <v>6.7067700000000006</v>
      </c>
      <c r="P69" s="93">
        <v>2.5516711486263735E-4</v>
      </c>
      <c r="Q69" s="93">
        <f>+O69/'סכום נכסי הקרן'!$C$42</f>
        <v>1.1531396014021506E-5</v>
      </c>
    </row>
    <row r="70" spans="2:17" s="140" customFormat="1">
      <c r="B70" s="85" t="s">
        <v>1814</v>
      </c>
      <c r="C70" s="95" t="s">
        <v>1746</v>
      </c>
      <c r="D70" s="82">
        <v>14760844</v>
      </c>
      <c r="E70" s="82"/>
      <c r="F70" s="82" t="s">
        <v>539</v>
      </c>
      <c r="G70" s="109">
        <v>40742</v>
      </c>
      <c r="H70" s="82" t="s">
        <v>172</v>
      </c>
      <c r="I70" s="92">
        <v>8.8699999999999992</v>
      </c>
      <c r="J70" s="95" t="s">
        <v>174</v>
      </c>
      <c r="K70" s="96">
        <v>0.06</v>
      </c>
      <c r="L70" s="96">
        <v>1.34E-2</v>
      </c>
      <c r="M70" s="92">
        <v>436143.96</v>
      </c>
      <c r="N70" s="94">
        <v>152.97</v>
      </c>
      <c r="O70" s="92">
        <v>667.1694</v>
      </c>
      <c r="P70" s="93">
        <v>2.5383260634051386E-2</v>
      </c>
      <c r="Q70" s="93">
        <f>+O70/'סכום נכסי הקרן'!$C$42</f>
        <v>1.1471087512822296E-3</v>
      </c>
    </row>
    <row r="71" spans="2:17" s="140" customFormat="1">
      <c r="B71" s="85" t="s">
        <v>1826</v>
      </c>
      <c r="C71" s="95" t="s">
        <v>1745</v>
      </c>
      <c r="D71" s="82">
        <v>90136004</v>
      </c>
      <c r="E71" s="82"/>
      <c r="F71" s="82" t="s">
        <v>539</v>
      </c>
      <c r="G71" s="109">
        <v>42680</v>
      </c>
      <c r="H71" s="82" t="s">
        <v>172</v>
      </c>
      <c r="I71" s="92">
        <v>4.58</v>
      </c>
      <c r="J71" s="95" t="s">
        <v>174</v>
      </c>
      <c r="K71" s="96">
        <v>2.3E-2</v>
      </c>
      <c r="L71" s="96">
        <v>2.0799999999999999E-2</v>
      </c>
      <c r="M71" s="92">
        <v>63143.37</v>
      </c>
      <c r="N71" s="94">
        <v>101.82</v>
      </c>
      <c r="O71" s="92">
        <v>64.292580000000001</v>
      </c>
      <c r="P71" s="93">
        <v>2.446088377218139E-3</v>
      </c>
      <c r="Q71" s="93">
        <f>+O71/'סכום נכסי הקרן'!$C$42</f>
        <v>1.1054251163274702E-4</v>
      </c>
    </row>
    <row r="72" spans="2:17" s="140" customFormat="1">
      <c r="B72" s="85" t="s">
        <v>1827</v>
      </c>
      <c r="C72" s="95" t="s">
        <v>1746</v>
      </c>
      <c r="D72" s="82">
        <v>4100</v>
      </c>
      <c r="E72" s="82"/>
      <c r="F72" s="82" t="s">
        <v>1776</v>
      </c>
      <c r="G72" s="109">
        <v>42052</v>
      </c>
      <c r="H72" s="82" t="s">
        <v>171</v>
      </c>
      <c r="I72" s="92">
        <v>6.18</v>
      </c>
      <c r="J72" s="95" t="s">
        <v>174</v>
      </c>
      <c r="K72" s="96">
        <v>2.9779E-2</v>
      </c>
      <c r="L72" s="96">
        <v>1.43E-2</v>
      </c>
      <c r="M72" s="92">
        <v>242754.04</v>
      </c>
      <c r="N72" s="94">
        <v>111.34</v>
      </c>
      <c r="O72" s="92">
        <v>270.28234999999995</v>
      </c>
      <c r="P72" s="93">
        <v>1.0283216428741932E-2</v>
      </c>
      <c r="Q72" s="93">
        <f>+O72/'סכום נכסי הקרן'!$C$42</f>
        <v>4.6471443234975476E-4</v>
      </c>
    </row>
    <row r="73" spans="2:17" s="140" customFormat="1">
      <c r="B73" s="85" t="s">
        <v>1828</v>
      </c>
      <c r="C73" s="95" t="s">
        <v>1746</v>
      </c>
      <c r="D73" s="82">
        <v>482154</v>
      </c>
      <c r="E73" s="82"/>
      <c r="F73" s="82" t="s">
        <v>539</v>
      </c>
      <c r="G73" s="109">
        <v>42978</v>
      </c>
      <c r="H73" s="82" t="s">
        <v>172</v>
      </c>
      <c r="I73" s="92">
        <v>3.9699999999999998</v>
      </c>
      <c r="J73" s="95" t="s">
        <v>174</v>
      </c>
      <c r="K73" s="96">
        <v>2.3E-2</v>
      </c>
      <c r="L73" s="96">
        <v>2.1499999999999998E-2</v>
      </c>
      <c r="M73" s="92">
        <v>58334.09</v>
      </c>
      <c r="N73" s="94">
        <v>100.81</v>
      </c>
      <c r="O73" s="92">
        <v>58.806599999999996</v>
      </c>
      <c r="P73" s="93">
        <v>2.2373676832336828E-3</v>
      </c>
      <c r="Q73" s="93">
        <f>+O73/'סכום נכסי הקרן'!$C$42</f>
        <v>1.0111010111248141E-4</v>
      </c>
    </row>
    <row r="74" spans="2:17" s="140" customFormat="1">
      <c r="B74" s="85" t="s">
        <v>1828</v>
      </c>
      <c r="C74" s="95" t="s">
        <v>1746</v>
      </c>
      <c r="D74" s="82">
        <v>482153</v>
      </c>
      <c r="E74" s="82"/>
      <c r="F74" s="82" t="s">
        <v>539</v>
      </c>
      <c r="G74" s="109">
        <v>42978</v>
      </c>
      <c r="H74" s="82" t="s">
        <v>172</v>
      </c>
      <c r="I74" s="92">
        <v>3.93</v>
      </c>
      <c r="J74" s="95" t="s">
        <v>174</v>
      </c>
      <c r="K74" s="96">
        <v>2.76E-2</v>
      </c>
      <c r="L74" s="96">
        <v>2.6100000000000002E-2</v>
      </c>
      <c r="M74" s="92">
        <v>136112.89000000001</v>
      </c>
      <c r="N74" s="94">
        <v>100.86</v>
      </c>
      <c r="O74" s="92">
        <v>137.28345999999999</v>
      </c>
      <c r="P74" s="93">
        <v>5.2231140186051218E-3</v>
      </c>
      <c r="Q74" s="93">
        <f>+O74/'סכום נכסי הקרן'!$C$42</f>
        <v>2.36040589350027E-4</v>
      </c>
    </row>
    <row r="75" spans="2:17" s="140" customFormat="1">
      <c r="B75" s="85" t="s">
        <v>1829</v>
      </c>
      <c r="C75" s="95" t="s">
        <v>1745</v>
      </c>
      <c r="D75" s="82">
        <v>90839511</v>
      </c>
      <c r="E75" s="82"/>
      <c r="F75" s="82" t="s">
        <v>1776</v>
      </c>
      <c r="G75" s="109">
        <v>41816</v>
      </c>
      <c r="H75" s="82" t="s">
        <v>171</v>
      </c>
      <c r="I75" s="92">
        <v>8.9</v>
      </c>
      <c r="J75" s="95" t="s">
        <v>174</v>
      </c>
      <c r="K75" s="96">
        <v>4.4999999999999998E-2</v>
      </c>
      <c r="L75" s="96">
        <v>2.0200000000000006E-2</v>
      </c>
      <c r="M75" s="92">
        <v>73704.33</v>
      </c>
      <c r="N75" s="94">
        <v>123.85</v>
      </c>
      <c r="O75" s="92">
        <v>91.282809999999998</v>
      </c>
      <c r="P75" s="93">
        <v>3.4729640742494966E-3</v>
      </c>
      <c r="Q75" s="93">
        <f>+O75/'סכום נכסי הקרן'!$C$42</f>
        <v>1.569486103418907E-4</v>
      </c>
    </row>
    <row r="76" spans="2:17" s="140" customFormat="1">
      <c r="B76" s="85" t="s">
        <v>1829</v>
      </c>
      <c r="C76" s="95" t="s">
        <v>1745</v>
      </c>
      <c r="D76" s="82">
        <v>90839541</v>
      </c>
      <c r="E76" s="82"/>
      <c r="F76" s="82" t="s">
        <v>1776</v>
      </c>
      <c r="G76" s="109">
        <v>42625</v>
      </c>
      <c r="H76" s="82" t="s">
        <v>171</v>
      </c>
      <c r="I76" s="92">
        <v>8.59</v>
      </c>
      <c r="J76" s="95" t="s">
        <v>174</v>
      </c>
      <c r="K76" s="96">
        <v>4.4999999999999998E-2</v>
      </c>
      <c r="L76" s="96">
        <v>3.4099999999999998E-2</v>
      </c>
      <c r="M76" s="92">
        <v>20523.61</v>
      </c>
      <c r="N76" s="94">
        <v>110.46</v>
      </c>
      <c r="O76" s="92">
        <v>22.670380000000002</v>
      </c>
      <c r="P76" s="93">
        <v>8.6252181861606045E-4</v>
      </c>
      <c r="Q76" s="93">
        <f>+O76/'סכום נכסי הקרן'!$C$42</f>
        <v>3.8978693106868562E-5</v>
      </c>
    </row>
    <row r="77" spans="2:17" s="140" customFormat="1">
      <c r="B77" s="85" t="s">
        <v>1829</v>
      </c>
      <c r="C77" s="95" t="s">
        <v>1745</v>
      </c>
      <c r="D77" s="82">
        <v>90839542</v>
      </c>
      <c r="E77" s="82"/>
      <c r="F77" s="82" t="s">
        <v>1776</v>
      </c>
      <c r="G77" s="109">
        <v>42716</v>
      </c>
      <c r="H77" s="82" t="s">
        <v>171</v>
      </c>
      <c r="I77" s="92">
        <v>8.64</v>
      </c>
      <c r="J77" s="95" t="s">
        <v>174</v>
      </c>
      <c r="K77" s="96">
        <v>4.4999999999999998E-2</v>
      </c>
      <c r="L77" s="96">
        <v>3.1600000000000003E-2</v>
      </c>
      <c r="M77" s="92">
        <v>15527.31</v>
      </c>
      <c r="N77" s="94">
        <v>112.72</v>
      </c>
      <c r="O77" s="92">
        <v>17.502389999999998</v>
      </c>
      <c r="P77" s="93">
        <v>6.6589943586863336E-4</v>
      </c>
      <c r="Q77" s="93">
        <f>+O77/'סכום נכסי הקרן'!$C$42</f>
        <v>3.0093023956666147E-5</v>
      </c>
    </row>
    <row r="78" spans="2:17" s="140" customFormat="1">
      <c r="B78" s="85" t="s">
        <v>1829</v>
      </c>
      <c r="C78" s="95" t="s">
        <v>1745</v>
      </c>
      <c r="D78" s="82">
        <v>90839544</v>
      </c>
      <c r="E78" s="82"/>
      <c r="F78" s="82" t="s">
        <v>1776</v>
      </c>
      <c r="G78" s="109">
        <v>42803</v>
      </c>
      <c r="H78" s="82" t="s">
        <v>171</v>
      </c>
      <c r="I78" s="92">
        <v>8.52</v>
      </c>
      <c r="J78" s="95" t="s">
        <v>174</v>
      </c>
      <c r="K78" s="96">
        <v>4.4999999999999998E-2</v>
      </c>
      <c r="L78" s="96">
        <v>3.7399999999999996E-2</v>
      </c>
      <c r="M78" s="92">
        <v>99510.56</v>
      </c>
      <c r="N78" s="94">
        <v>107.88</v>
      </c>
      <c r="O78" s="92">
        <v>107.35199</v>
      </c>
      <c r="P78" s="93">
        <v>4.0843353153697968E-3</v>
      </c>
      <c r="Q78" s="93">
        <f>+O78/'סכום נכסי הקרן'!$C$42</f>
        <v>1.8457742096169639E-4</v>
      </c>
    </row>
    <row r="79" spans="2:17" s="140" customFormat="1">
      <c r="B79" s="85" t="s">
        <v>1829</v>
      </c>
      <c r="C79" s="95" t="s">
        <v>1745</v>
      </c>
      <c r="D79" s="82">
        <v>90839545</v>
      </c>
      <c r="E79" s="82"/>
      <c r="F79" s="82" t="s">
        <v>1776</v>
      </c>
      <c r="G79" s="109">
        <v>42898</v>
      </c>
      <c r="H79" s="82" t="s">
        <v>171</v>
      </c>
      <c r="I79" s="92">
        <v>8.3800000000000008</v>
      </c>
      <c r="J79" s="95" t="s">
        <v>174</v>
      </c>
      <c r="K79" s="96">
        <v>4.4999999999999998E-2</v>
      </c>
      <c r="L79" s="96">
        <v>4.3700000000000003E-2</v>
      </c>
      <c r="M79" s="92">
        <v>18715.41</v>
      </c>
      <c r="N79" s="94">
        <v>102.12</v>
      </c>
      <c r="O79" s="92">
        <v>19.112169999999999</v>
      </c>
      <c r="P79" s="93">
        <v>7.2714544820595467E-4</v>
      </c>
      <c r="Q79" s="93">
        <f>+O79/'סכום נכסי הקרן'!$C$42</f>
        <v>3.2860825845720274E-5</v>
      </c>
    </row>
    <row r="80" spans="2:17" s="140" customFormat="1">
      <c r="B80" s="85" t="s">
        <v>1829</v>
      </c>
      <c r="C80" s="95" t="s">
        <v>1745</v>
      </c>
      <c r="D80" s="82">
        <v>90839546</v>
      </c>
      <c r="E80" s="82"/>
      <c r="F80" s="82" t="s">
        <v>1776</v>
      </c>
      <c r="G80" s="109">
        <v>42989</v>
      </c>
      <c r="H80" s="82" t="s">
        <v>171</v>
      </c>
      <c r="I80" s="92">
        <v>8.33</v>
      </c>
      <c r="J80" s="95" t="s">
        <v>174</v>
      </c>
      <c r="K80" s="96">
        <v>4.4999999999999998E-2</v>
      </c>
      <c r="L80" s="96">
        <v>4.6100000000000002E-2</v>
      </c>
      <c r="M80" s="92">
        <v>23583.77</v>
      </c>
      <c r="N80" s="94">
        <v>100.44</v>
      </c>
      <c r="O80" s="92">
        <v>23.687549999999998</v>
      </c>
      <c r="P80" s="93">
        <v>9.0122127218682973E-4</v>
      </c>
      <c r="Q80" s="93">
        <f>+O80/'סכום נכסי הקרן'!$C$42</f>
        <v>4.0727581183182822E-5</v>
      </c>
    </row>
    <row r="81" spans="2:17" s="140" customFormat="1">
      <c r="B81" s="85" t="s">
        <v>1829</v>
      </c>
      <c r="C81" s="95" t="s">
        <v>1745</v>
      </c>
      <c r="D81" s="82">
        <v>90839512</v>
      </c>
      <c r="E81" s="82"/>
      <c r="F81" s="82" t="s">
        <v>1776</v>
      </c>
      <c r="G81" s="109">
        <v>41893</v>
      </c>
      <c r="H81" s="82" t="s">
        <v>171</v>
      </c>
      <c r="I81" s="92">
        <v>8.92</v>
      </c>
      <c r="J81" s="95" t="s">
        <v>174</v>
      </c>
      <c r="K81" s="96">
        <v>4.4999999999999998E-2</v>
      </c>
      <c r="L81" s="96">
        <v>1.95E-2</v>
      </c>
      <c r="M81" s="92">
        <v>14459.99</v>
      </c>
      <c r="N81" s="94">
        <v>124.63</v>
      </c>
      <c r="O81" s="92">
        <v>18.02149</v>
      </c>
      <c r="P81" s="93">
        <v>6.8564921845029277E-4</v>
      </c>
      <c r="Q81" s="93">
        <f>+O81/'סכום נכסי הקרן'!$C$42</f>
        <v>3.0985547134123939E-5</v>
      </c>
    </row>
    <row r="82" spans="2:17" s="140" customFormat="1">
      <c r="B82" s="85" t="s">
        <v>1830</v>
      </c>
      <c r="C82" s="95" t="s">
        <v>1745</v>
      </c>
      <c r="D82" s="82">
        <v>90839513</v>
      </c>
      <c r="E82" s="82"/>
      <c r="F82" s="82" t="s">
        <v>1776</v>
      </c>
      <c r="G82" s="109">
        <v>42151</v>
      </c>
      <c r="H82" s="82" t="s">
        <v>171</v>
      </c>
      <c r="I82" s="92">
        <v>8.8699999999999992</v>
      </c>
      <c r="J82" s="95" t="s">
        <v>174</v>
      </c>
      <c r="K82" s="96">
        <v>4.4999999999999998E-2</v>
      </c>
      <c r="L82" s="96">
        <v>2.1400000000000002E-2</v>
      </c>
      <c r="M82" s="92">
        <v>52955.14</v>
      </c>
      <c r="N82" s="94">
        <v>122.96</v>
      </c>
      <c r="O82" s="92">
        <v>65.113640000000004</v>
      </c>
      <c r="P82" s="93">
        <v>2.4773265904458356E-3</v>
      </c>
      <c r="Q82" s="93">
        <f>+O82/'סכום נכסי הקרן'!$C$42</f>
        <v>1.1195421473442972E-4</v>
      </c>
    </row>
    <row r="83" spans="2:17" s="140" customFormat="1">
      <c r="B83" s="85" t="s">
        <v>1830</v>
      </c>
      <c r="C83" s="95" t="s">
        <v>1745</v>
      </c>
      <c r="D83" s="82">
        <v>90839515</v>
      </c>
      <c r="E83" s="82"/>
      <c r="F83" s="82" t="s">
        <v>1776</v>
      </c>
      <c r="G83" s="109">
        <v>42166</v>
      </c>
      <c r="H83" s="82" t="s">
        <v>171</v>
      </c>
      <c r="I83" s="92">
        <v>8.8800000000000008</v>
      </c>
      <c r="J83" s="95" t="s">
        <v>174</v>
      </c>
      <c r="K83" s="96">
        <v>4.4999999999999998E-2</v>
      </c>
      <c r="L83" s="96">
        <v>2.0799999999999999E-2</v>
      </c>
      <c r="M83" s="92">
        <v>49824.98</v>
      </c>
      <c r="N83" s="94">
        <v>123.64</v>
      </c>
      <c r="O83" s="92">
        <v>61.603610000000003</v>
      </c>
      <c r="P83" s="93">
        <v>2.3437832859667341E-3</v>
      </c>
      <c r="Q83" s="93">
        <f>+O83/'סכום נכסי הקרן'!$C$42</f>
        <v>1.05919186553786E-4</v>
      </c>
    </row>
    <row r="84" spans="2:17" s="140" customFormat="1">
      <c r="B84" s="85" t="s">
        <v>1830</v>
      </c>
      <c r="C84" s="95" t="s">
        <v>1745</v>
      </c>
      <c r="D84" s="82">
        <v>90839516</v>
      </c>
      <c r="E84" s="82"/>
      <c r="F84" s="82" t="s">
        <v>1776</v>
      </c>
      <c r="G84" s="109">
        <v>42257</v>
      </c>
      <c r="H84" s="82" t="s">
        <v>171</v>
      </c>
      <c r="I84" s="92">
        <v>8.879999999999999</v>
      </c>
      <c r="J84" s="95" t="s">
        <v>174</v>
      </c>
      <c r="K84" s="96">
        <v>4.4999999999999998E-2</v>
      </c>
      <c r="L84" s="96">
        <v>2.0999999999999998E-2</v>
      </c>
      <c r="M84" s="92">
        <v>26477.23</v>
      </c>
      <c r="N84" s="94">
        <v>123.45</v>
      </c>
      <c r="O84" s="92">
        <v>32.686150000000005</v>
      </c>
      <c r="P84" s="93">
        <v>1.243583810309194E-3</v>
      </c>
      <c r="Q84" s="93">
        <f>+O84/'סכום נכסי הקרן'!$C$42</f>
        <v>5.6199473043463404E-5</v>
      </c>
    </row>
    <row r="85" spans="2:17" s="140" customFormat="1">
      <c r="B85" s="85" t="s">
        <v>1829</v>
      </c>
      <c r="C85" s="95" t="s">
        <v>1745</v>
      </c>
      <c r="D85" s="82">
        <v>90839517</v>
      </c>
      <c r="E85" s="82"/>
      <c r="F85" s="82" t="s">
        <v>1776</v>
      </c>
      <c r="G85" s="109">
        <v>42348</v>
      </c>
      <c r="H85" s="82" t="s">
        <v>171</v>
      </c>
      <c r="I85" s="92">
        <v>8.86</v>
      </c>
      <c r="J85" s="95" t="s">
        <v>174</v>
      </c>
      <c r="K85" s="96">
        <v>4.4999999999999998E-2</v>
      </c>
      <c r="L85" s="96">
        <v>2.1899999999999999E-2</v>
      </c>
      <c r="M85" s="92">
        <v>45850.27</v>
      </c>
      <c r="N85" s="94">
        <v>122.49</v>
      </c>
      <c r="O85" s="92">
        <v>56.161999999999999</v>
      </c>
      <c r="P85" s="93">
        <v>2.1367507018900957E-3</v>
      </c>
      <c r="Q85" s="93">
        <f>+O85/'סכום נכסי הקרן'!$C$42</f>
        <v>9.6563064327459528E-5</v>
      </c>
    </row>
    <row r="86" spans="2:17" s="140" customFormat="1">
      <c r="B86" s="85" t="s">
        <v>1829</v>
      </c>
      <c r="C86" s="95" t="s">
        <v>1745</v>
      </c>
      <c r="D86" s="82">
        <v>90839518</v>
      </c>
      <c r="E86" s="82"/>
      <c r="F86" s="82" t="s">
        <v>1776</v>
      </c>
      <c r="G86" s="109">
        <v>42439</v>
      </c>
      <c r="H86" s="82" t="s">
        <v>171</v>
      </c>
      <c r="I86" s="92">
        <v>8.84</v>
      </c>
      <c r="J86" s="95" t="s">
        <v>174</v>
      </c>
      <c r="K86" s="96">
        <v>4.4999999999999998E-2</v>
      </c>
      <c r="L86" s="96">
        <v>2.2799999999999997E-2</v>
      </c>
      <c r="M86" s="92">
        <v>54455.67</v>
      </c>
      <c r="N86" s="94">
        <v>122.14</v>
      </c>
      <c r="O86" s="92">
        <v>66.512160000000009</v>
      </c>
      <c r="P86" s="93">
        <v>2.5305349625053659E-3</v>
      </c>
      <c r="Q86" s="93">
        <f>+O86/'סכום נכסי הקרן'!$C$42</f>
        <v>1.1435878324558031E-4</v>
      </c>
    </row>
    <row r="87" spans="2:17" s="140" customFormat="1">
      <c r="B87" s="85" t="s">
        <v>1829</v>
      </c>
      <c r="C87" s="95" t="s">
        <v>1745</v>
      </c>
      <c r="D87" s="82">
        <v>90839519</v>
      </c>
      <c r="E87" s="82"/>
      <c r="F87" s="82" t="s">
        <v>1776</v>
      </c>
      <c r="G87" s="109">
        <v>42549</v>
      </c>
      <c r="H87" s="82" t="s">
        <v>171</v>
      </c>
      <c r="I87" s="92">
        <v>8.67</v>
      </c>
      <c r="J87" s="95" t="s">
        <v>174</v>
      </c>
      <c r="K87" s="96">
        <v>4.4999999999999998E-2</v>
      </c>
      <c r="L87" s="96">
        <v>3.0500000000000003E-2</v>
      </c>
      <c r="M87" s="92">
        <v>38303.5</v>
      </c>
      <c r="N87" s="94">
        <v>114.18</v>
      </c>
      <c r="O87" s="92">
        <v>43.734940000000002</v>
      </c>
      <c r="P87" s="93">
        <v>1.6639482878480329E-3</v>
      </c>
      <c r="Q87" s="93">
        <f>+O87/'סכום נכסי הקרן'!$C$42</f>
        <v>7.5196393016231311E-5</v>
      </c>
    </row>
    <row r="88" spans="2:17" s="140" customFormat="1">
      <c r="B88" s="85" t="s">
        <v>1829</v>
      </c>
      <c r="C88" s="95" t="s">
        <v>1745</v>
      </c>
      <c r="D88" s="82">
        <v>90839520</v>
      </c>
      <c r="E88" s="82"/>
      <c r="F88" s="82" t="s">
        <v>1776</v>
      </c>
      <c r="G88" s="109">
        <v>42604</v>
      </c>
      <c r="H88" s="82" t="s">
        <v>171</v>
      </c>
      <c r="I88" s="92">
        <v>8.59</v>
      </c>
      <c r="J88" s="95" t="s">
        <v>174</v>
      </c>
      <c r="K88" s="96">
        <v>4.4999999999999998E-2</v>
      </c>
      <c r="L88" s="96">
        <v>3.4000000000000002E-2</v>
      </c>
      <c r="M88" s="92">
        <v>50088.5</v>
      </c>
      <c r="N88" s="94">
        <v>110.48</v>
      </c>
      <c r="O88" s="92">
        <v>55.337769999999999</v>
      </c>
      <c r="P88" s="93">
        <v>2.105391882207412E-3</v>
      </c>
      <c r="Q88" s="93">
        <f>+O88/'סכום נכסי הקרן'!$C$42</f>
        <v>9.5145910833805065E-5</v>
      </c>
    </row>
    <row r="89" spans="2:17" s="140" customFormat="1">
      <c r="B89" s="85" t="s">
        <v>1826</v>
      </c>
      <c r="C89" s="95" t="s">
        <v>1745</v>
      </c>
      <c r="D89" s="82">
        <v>90136001</v>
      </c>
      <c r="E89" s="82"/>
      <c r="F89" s="82" t="s">
        <v>539</v>
      </c>
      <c r="G89" s="109">
        <v>42680</v>
      </c>
      <c r="H89" s="82" t="s">
        <v>172</v>
      </c>
      <c r="I89" s="92">
        <v>3.41</v>
      </c>
      <c r="J89" s="95" t="s">
        <v>174</v>
      </c>
      <c r="K89" s="96">
        <v>2.2000000000000002E-2</v>
      </c>
      <c r="L89" s="96">
        <v>1.4800000000000001E-2</v>
      </c>
      <c r="M89" s="92">
        <v>141716.10999999999</v>
      </c>
      <c r="N89" s="94">
        <v>102.59</v>
      </c>
      <c r="O89" s="92">
        <v>145.38656</v>
      </c>
      <c r="P89" s="93">
        <v>5.5314061843486076E-3</v>
      </c>
      <c r="Q89" s="93">
        <f>+O89/'סכום נכסי הקרן'!$C$42</f>
        <v>2.4997278846244892E-4</v>
      </c>
    </row>
    <row r="90" spans="2:17" s="140" customFormat="1">
      <c r="B90" s="85" t="s">
        <v>1826</v>
      </c>
      <c r="C90" s="95" t="s">
        <v>1745</v>
      </c>
      <c r="D90" s="82">
        <v>90136005</v>
      </c>
      <c r="E90" s="82"/>
      <c r="F90" s="82" t="s">
        <v>539</v>
      </c>
      <c r="G90" s="109">
        <v>42680</v>
      </c>
      <c r="H90" s="82" t="s">
        <v>172</v>
      </c>
      <c r="I90" s="92">
        <v>4.5399999999999991</v>
      </c>
      <c r="J90" s="95" t="s">
        <v>174</v>
      </c>
      <c r="K90" s="96">
        <v>3.3700000000000001E-2</v>
      </c>
      <c r="L90" s="96">
        <v>2.7900000000000001E-2</v>
      </c>
      <c r="M90" s="92">
        <v>31830.58</v>
      </c>
      <c r="N90" s="94">
        <v>102.95</v>
      </c>
      <c r="O90" s="92">
        <v>32.769580000000005</v>
      </c>
      <c r="P90" s="93">
        <v>1.2467580048011761E-3</v>
      </c>
      <c r="Q90" s="93">
        <f>+O90/'סכום נכסי הקרן'!$C$42</f>
        <v>5.6342919794947324E-5</v>
      </c>
    </row>
    <row r="91" spans="2:17" s="140" customFormat="1">
      <c r="B91" s="85" t="s">
        <v>1826</v>
      </c>
      <c r="C91" s="95" t="s">
        <v>1745</v>
      </c>
      <c r="D91" s="82">
        <v>90136035</v>
      </c>
      <c r="E91" s="82"/>
      <c r="F91" s="82" t="s">
        <v>539</v>
      </c>
      <c r="G91" s="109">
        <v>42717</v>
      </c>
      <c r="H91" s="82" t="s">
        <v>172</v>
      </c>
      <c r="I91" s="92">
        <v>4.13</v>
      </c>
      <c r="J91" s="95" t="s">
        <v>174</v>
      </c>
      <c r="K91" s="96">
        <v>3.85E-2</v>
      </c>
      <c r="L91" s="96">
        <v>3.8000000000000006E-2</v>
      </c>
      <c r="M91" s="92">
        <v>8769</v>
      </c>
      <c r="N91" s="94">
        <v>100.63</v>
      </c>
      <c r="O91" s="92">
        <v>8.8242499999999993</v>
      </c>
      <c r="P91" s="93">
        <v>3.3572918309806763E-4</v>
      </c>
      <c r="Q91" s="93">
        <f>+O91/'סכום נכסי הקרן'!$C$42</f>
        <v>1.5172120301833707E-5</v>
      </c>
    </row>
    <row r="92" spans="2:17" s="140" customFormat="1">
      <c r="B92" s="85" t="s">
        <v>1826</v>
      </c>
      <c r="C92" s="95" t="s">
        <v>1745</v>
      </c>
      <c r="D92" s="82">
        <v>90136025</v>
      </c>
      <c r="E92" s="82"/>
      <c r="F92" s="82" t="s">
        <v>539</v>
      </c>
      <c r="G92" s="109">
        <v>42710</v>
      </c>
      <c r="H92" s="82" t="s">
        <v>172</v>
      </c>
      <c r="I92" s="92">
        <v>4.1400000000000006</v>
      </c>
      <c r="J92" s="95" t="s">
        <v>174</v>
      </c>
      <c r="K92" s="96">
        <v>3.8399999999999997E-2</v>
      </c>
      <c r="L92" s="96">
        <v>3.6000000000000004E-2</v>
      </c>
      <c r="M92" s="92">
        <v>26216.87</v>
      </c>
      <c r="N92" s="94">
        <v>101.39</v>
      </c>
      <c r="O92" s="92">
        <v>26.58128</v>
      </c>
      <c r="P92" s="93">
        <v>1.0113167034140017E-3</v>
      </c>
      <c r="Q92" s="93">
        <f>+O92/'סכום נכסי הקרן'!$C$42</f>
        <v>4.5702963757455457E-5</v>
      </c>
    </row>
    <row r="93" spans="2:17" s="140" customFormat="1">
      <c r="B93" s="85" t="s">
        <v>1826</v>
      </c>
      <c r="C93" s="95" t="s">
        <v>1745</v>
      </c>
      <c r="D93" s="82">
        <v>90136003</v>
      </c>
      <c r="E93" s="82"/>
      <c r="F93" s="82" t="s">
        <v>539</v>
      </c>
      <c r="G93" s="109">
        <v>42680</v>
      </c>
      <c r="H93" s="82" t="s">
        <v>172</v>
      </c>
      <c r="I93" s="92">
        <v>5.49</v>
      </c>
      <c r="J93" s="95" t="s">
        <v>174</v>
      </c>
      <c r="K93" s="96">
        <v>3.6699999999999997E-2</v>
      </c>
      <c r="L93" s="96">
        <v>3.1600000000000003E-2</v>
      </c>
      <c r="M93" s="92">
        <v>101513.47</v>
      </c>
      <c r="N93" s="94">
        <v>103.2</v>
      </c>
      <c r="O93" s="92">
        <v>104.7619</v>
      </c>
      <c r="P93" s="93">
        <v>3.9857922324051847E-3</v>
      </c>
      <c r="Q93" s="93">
        <f>+O93/'סכום נכסי הקרן'!$C$42</f>
        <v>1.8012410684745703E-4</v>
      </c>
    </row>
    <row r="94" spans="2:17" s="140" customFormat="1">
      <c r="B94" s="85" t="s">
        <v>1826</v>
      </c>
      <c r="C94" s="95" t="s">
        <v>1745</v>
      </c>
      <c r="D94" s="82">
        <v>90136002</v>
      </c>
      <c r="E94" s="82"/>
      <c r="F94" s="82" t="s">
        <v>539</v>
      </c>
      <c r="G94" s="109">
        <v>42680</v>
      </c>
      <c r="H94" s="82" t="s">
        <v>172</v>
      </c>
      <c r="I94" s="92">
        <v>3.37</v>
      </c>
      <c r="J94" s="95" t="s">
        <v>174</v>
      </c>
      <c r="K94" s="96">
        <v>3.1800000000000002E-2</v>
      </c>
      <c r="L94" s="96">
        <v>2.5500000000000002E-2</v>
      </c>
      <c r="M94" s="92">
        <v>142841.17000000001</v>
      </c>
      <c r="N94" s="94">
        <v>102.37</v>
      </c>
      <c r="O94" s="92">
        <v>146.22649999999999</v>
      </c>
      <c r="P94" s="93">
        <v>5.5633627098381835E-3</v>
      </c>
      <c r="Q94" s="93">
        <f>+O94/'סכום נכסי הקרן'!$C$42</f>
        <v>2.5141695320464479E-4</v>
      </c>
    </row>
    <row r="95" spans="2:17" s="140" customFormat="1">
      <c r="B95" s="85" t="s">
        <v>1831</v>
      </c>
      <c r="C95" s="95" t="s">
        <v>1746</v>
      </c>
      <c r="D95" s="82">
        <v>470540</v>
      </c>
      <c r="E95" s="82"/>
      <c r="F95" s="82" t="s">
        <v>539</v>
      </c>
      <c r="G95" s="109">
        <v>42884</v>
      </c>
      <c r="H95" s="82" t="s">
        <v>172</v>
      </c>
      <c r="I95" s="92">
        <v>1.8699999999999999</v>
      </c>
      <c r="J95" s="95" t="s">
        <v>174</v>
      </c>
      <c r="K95" s="96">
        <v>2.2099999999999998E-2</v>
      </c>
      <c r="L95" s="96">
        <v>1.8800000000000004E-2</v>
      </c>
      <c r="M95" s="92">
        <v>142279.45000000001</v>
      </c>
      <c r="N95" s="94">
        <v>100.83</v>
      </c>
      <c r="O95" s="92">
        <v>143.46036999999998</v>
      </c>
      <c r="P95" s="93">
        <v>5.4581219737707487E-3</v>
      </c>
      <c r="Q95" s="93">
        <f>+O95/'סכום נכסי הקרן'!$C$42</f>
        <v>2.4666096180248466E-4</v>
      </c>
    </row>
    <row r="96" spans="2:17" s="140" customFormat="1">
      <c r="B96" s="85" t="s">
        <v>1831</v>
      </c>
      <c r="C96" s="95" t="s">
        <v>1746</v>
      </c>
      <c r="D96" s="82">
        <v>484097</v>
      </c>
      <c r="E96" s="82"/>
      <c r="F96" s="82" t="s">
        <v>539</v>
      </c>
      <c r="G96" s="109">
        <v>43006</v>
      </c>
      <c r="H96" s="82" t="s">
        <v>172</v>
      </c>
      <c r="I96" s="92">
        <v>2.0699999999999998</v>
      </c>
      <c r="J96" s="95" t="s">
        <v>174</v>
      </c>
      <c r="K96" s="96">
        <v>2.0799999999999999E-2</v>
      </c>
      <c r="L96" s="96">
        <v>2.0999999999999998E-2</v>
      </c>
      <c r="M96" s="92">
        <v>151764.75</v>
      </c>
      <c r="N96" s="94">
        <v>100</v>
      </c>
      <c r="O96" s="92">
        <v>151.76474999999999</v>
      </c>
      <c r="P96" s="93">
        <v>5.7740720787129171E-3</v>
      </c>
      <c r="Q96" s="93">
        <f>+O96/'סכום נכסי הקרן'!$C$42</f>
        <v>2.609392350146151E-4</v>
      </c>
    </row>
    <row r="97" spans="2:17" s="140" customFormat="1">
      <c r="B97" s="85" t="s">
        <v>1831</v>
      </c>
      <c r="C97" s="95" t="s">
        <v>1746</v>
      </c>
      <c r="D97" s="82">
        <v>465782</v>
      </c>
      <c r="E97" s="82"/>
      <c r="F97" s="82" t="s">
        <v>539</v>
      </c>
      <c r="G97" s="109">
        <v>42828</v>
      </c>
      <c r="H97" s="82" t="s">
        <v>172</v>
      </c>
      <c r="I97" s="92">
        <v>1.7100000000000002</v>
      </c>
      <c r="J97" s="95" t="s">
        <v>174</v>
      </c>
      <c r="K97" s="96">
        <v>2.2700000000000001E-2</v>
      </c>
      <c r="L97" s="96">
        <v>1.7899999999999999E-2</v>
      </c>
      <c r="M97" s="92">
        <v>142279.45000000001</v>
      </c>
      <c r="N97" s="94">
        <v>101.4</v>
      </c>
      <c r="O97" s="92">
        <v>144.27135000000001</v>
      </c>
      <c r="P97" s="93">
        <v>5.4889766812993073E-3</v>
      </c>
      <c r="Q97" s="93">
        <f>+O97/'סכום נכסי הקרן'!$C$42</f>
        <v>2.4805533368931713E-4</v>
      </c>
    </row>
    <row r="98" spans="2:17" s="140" customFormat="1">
      <c r="B98" s="85" t="s">
        <v>1831</v>
      </c>
      <c r="C98" s="95" t="s">
        <v>1746</v>
      </c>
      <c r="D98" s="82">
        <v>467404</v>
      </c>
      <c r="E98" s="82"/>
      <c r="F98" s="82" t="s">
        <v>539</v>
      </c>
      <c r="G98" s="109">
        <v>42859</v>
      </c>
      <c r="H98" s="82" t="s">
        <v>172</v>
      </c>
      <c r="I98" s="92">
        <v>1.7999999999999998</v>
      </c>
      <c r="J98" s="95" t="s">
        <v>174</v>
      </c>
      <c r="K98" s="96">
        <v>2.2799999999999997E-2</v>
      </c>
      <c r="L98" s="96">
        <v>1.8099999999999998E-2</v>
      </c>
      <c r="M98" s="92">
        <v>142279.45000000001</v>
      </c>
      <c r="N98" s="94">
        <v>101.22</v>
      </c>
      <c r="O98" s="92">
        <v>144.01526000000001</v>
      </c>
      <c r="P98" s="93">
        <v>5.4792334298615552E-3</v>
      </c>
      <c r="Q98" s="93">
        <f>+O98/'סכום נכסי הקרן'!$C$42</f>
        <v>2.4761502110886029E-4</v>
      </c>
    </row>
    <row r="99" spans="2:17" s="140" customFormat="1">
      <c r="B99" s="85" t="s">
        <v>1832</v>
      </c>
      <c r="C99" s="95" t="s">
        <v>1746</v>
      </c>
      <c r="D99" s="82">
        <v>22333</v>
      </c>
      <c r="E99" s="82"/>
      <c r="F99" s="82" t="s">
        <v>1776</v>
      </c>
      <c r="G99" s="109">
        <v>41639</v>
      </c>
      <c r="H99" s="82" t="s">
        <v>1771</v>
      </c>
      <c r="I99" s="92">
        <v>3.0999999999999996</v>
      </c>
      <c r="J99" s="95" t="s">
        <v>174</v>
      </c>
      <c r="K99" s="96">
        <v>3.7000000000000005E-2</v>
      </c>
      <c r="L99" s="96">
        <v>1.0899999999999998E-2</v>
      </c>
      <c r="M99" s="92">
        <v>774492.92</v>
      </c>
      <c r="N99" s="94">
        <v>109.21</v>
      </c>
      <c r="O99" s="92">
        <v>845.82368000000008</v>
      </c>
      <c r="P99" s="93">
        <v>3.2180377157424306E-2</v>
      </c>
      <c r="Q99" s="93">
        <f>+O99/'סכום נכסי הקרן'!$C$42</f>
        <v>1.454280944794141E-3</v>
      </c>
    </row>
    <row r="100" spans="2:17" s="140" customFormat="1">
      <c r="B100" s="85" t="s">
        <v>1832</v>
      </c>
      <c r="C100" s="95" t="s">
        <v>1746</v>
      </c>
      <c r="D100" s="82">
        <v>22334</v>
      </c>
      <c r="E100" s="82"/>
      <c r="F100" s="82" t="s">
        <v>1776</v>
      </c>
      <c r="G100" s="109">
        <v>42004</v>
      </c>
      <c r="H100" s="82" t="s">
        <v>1771</v>
      </c>
      <c r="I100" s="92">
        <v>3.5499999999999994</v>
      </c>
      <c r="J100" s="95" t="s">
        <v>174</v>
      </c>
      <c r="K100" s="96">
        <v>3.7000000000000005E-2</v>
      </c>
      <c r="L100" s="96">
        <v>1.1899999999999999E-2</v>
      </c>
      <c r="M100" s="92">
        <v>297881.90999999997</v>
      </c>
      <c r="N100" s="94">
        <v>110.05</v>
      </c>
      <c r="O100" s="92">
        <v>327.81903000000005</v>
      </c>
      <c r="P100" s="93">
        <v>1.2472268481276137E-2</v>
      </c>
      <c r="Q100" s="93">
        <f>+O100/'סכום נכסי הקרן'!$C$42</f>
        <v>5.6364107548975088E-4</v>
      </c>
    </row>
    <row r="101" spans="2:17" s="140" customFormat="1">
      <c r="B101" s="85" t="s">
        <v>1833</v>
      </c>
      <c r="C101" s="95" t="s">
        <v>1746</v>
      </c>
      <c r="D101" s="82">
        <v>458870</v>
      </c>
      <c r="E101" s="82"/>
      <c r="F101" s="82" t="s">
        <v>1776</v>
      </c>
      <c r="G101" s="109">
        <v>42759</v>
      </c>
      <c r="H101" s="82" t="s">
        <v>1771</v>
      </c>
      <c r="I101" s="92">
        <v>5.34</v>
      </c>
      <c r="J101" s="95" t="s">
        <v>174</v>
      </c>
      <c r="K101" s="96">
        <v>2.4E-2</v>
      </c>
      <c r="L101" s="96">
        <v>1.5900000000000001E-2</v>
      </c>
      <c r="M101" s="92">
        <v>149287.09</v>
      </c>
      <c r="N101" s="94">
        <v>104.83</v>
      </c>
      <c r="O101" s="92">
        <v>156.49764999999999</v>
      </c>
      <c r="P101" s="93">
        <v>5.9541409401668481E-3</v>
      </c>
      <c r="Q101" s="93">
        <f>+O101/'סכום נכסי הקרן'!$C$42</f>
        <v>2.6907682497144417E-4</v>
      </c>
    </row>
    <row r="102" spans="2:17" s="140" customFormat="1">
      <c r="B102" s="85" t="s">
        <v>1833</v>
      </c>
      <c r="C102" s="95" t="s">
        <v>1746</v>
      </c>
      <c r="D102" s="82">
        <v>458869</v>
      </c>
      <c r="E102" s="82"/>
      <c r="F102" s="82" t="s">
        <v>1776</v>
      </c>
      <c r="G102" s="109">
        <v>42759</v>
      </c>
      <c r="H102" s="82" t="s">
        <v>1771</v>
      </c>
      <c r="I102" s="92">
        <v>5.12</v>
      </c>
      <c r="J102" s="95" t="s">
        <v>174</v>
      </c>
      <c r="K102" s="96">
        <v>3.8800000000000001E-2</v>
      </c>
      <c r="L102" s="96">
        <v>2.7699999999999999E-2</v>
      </c>
      <c r="M102" s="92">
        <v>149287.09</v>
      </c>
      <c r="N102" s="94">
        <v>106.55</v>
      </c>
      <c r="O102" s="92">
        <v>159.06539000000001</v>
      </c>
      <c r="P102" s="93">
        <v>6.0518336905544994E-3</v>
      </c>
      <c r="Q102" s="93">
        <f>+O102/'סכום נכסי הקרן'!$C$42</f>
        <v>2.7349171124323277E-4</v>
      </c>
    </row>
    <row r="103" spans="2:17" s="140" customFormat="1">
      <c r="B103" s="85" t="s">
        <v>1834</v>
      </c>
      <c r="C103" s="95" t="s">
        <v>1745</v>
      </c>
      <c r="D103" s="82">
        <v>91050001</v>
      </c>
      <c r="E103" s="82"/>
      <c r="F103" s="82" t="s">
        <v>1777</v>
      </c>
      <c r="G103" s="109">
        <v>42905</v>
      </c>
      <c r="H103" s="82" t="s">
        <v>1771</v>
      </c>
      <c r="I103" s="92">
        <v>3.1199999999999997</v>
      </c>
      <c r="J103" s="95" t="s">
        <v>173</v>
      </c>
      <c r="K103" s="96">
        <v>4.5560999999999997E-2</v>
      </c>
      <c r="L103" s="96">
        <v>5.3599999999999995E-2</v>
      </c>
      <c r="M103" s="92">
        <v>29337.68</v>
      </c>
      <c r="N103" s="94">
        <v>101.07</v>
      </c>
      <c r="O103" s="92">
        <v>104.6405</v>
      </c>
      <c r="P103" s="93">
        <v>3.9811734236873788E-3</v>
      </c>
      <c r="Q103" s="93">
        <f>+O103/'סכום נכסי הקרן'!$C$42</f>
        <v>1.7991537574797069E-4</v>
      </c>
    </row>
    <row r="104" spans="2:17" s="140" customFormat="1">
      <c r="B104" s="85" t="s">
        <v>1834</v>
      </c>
      <c r="C104" s="95" t="s">
        <v>1745</v>
      </c>
      <c r="D104" s="82">
        <v>91050003</v>
      </c>
      <c r="E104" s="82"/>
      <c r="F104" s="82" t="s">
        <v>1777</v>
      </c>
      <c r="G104" s="109">
        <v>42935</v>
      </c>
      <c r="H104" s="82" t="s">
        <v>1771</v>
      </c>
      <c r="I104" s="92">
        <v>3.1199999999999997</v>
      </c>
      <c r="J104" s="95" t="s">
        <v>173</v>
      </c>
      <c r="K104" s="96">
        <v>4.4782999999999996E-2</v>
      </c>
      <c r="L104" s="96">
        <v>5.2400000000000002E-2</v>
      </c>
      <c r="M104" s="92">
        <v>8134.49</v>
      </c>
      <c r="N104" s="94">
        <v>101.08</v>
      </c>
      <c r="O104" s="92">
        <v>29.016639999999999</v>
      </c>
      <c r="P104" s="93">
        <v>1.1039728978044269E-3</v>
      </c>
      <c r="Q104" s="93">
        <f>+O104/'סכום נכסי הקרן'!$C$42</f>
        <v>4.9890240285010061E-5</v>
      </c>
    </row>
    <row r="105" spans="2:17" s="140" customFormat="1">
      <c r="B105" s="85" t="s">
        <v>1834</v>
      </c>
      <c r="C105" s="95" t="s">
        <v>1745</v>
      </c>
      <c r="D105" s="82">
        <v>91050004</v>
      </c>
      <c r="E105" s="82"/>
      <c r="F105" s="82" t="s">
        <v>1777</v>
      </c>
      <c r="G105" s="109">
        <v>42949</v>
      </c>
      <c r="H105" s="82" t="s">
        <v>1771</v>
      </c>
      <c r="I105" s="92">
        <v>3.1299999999999994</v>
      </c>
      <c r="J105" s="95" t="s">
        <v>173</v>
      </c>
      <c r="K105" s="96">
        <v>4.4817000000000003E-2</v>
      </c>
      <c r="L105" s="96">
        <v>5.2499999999999998E-2</v>
      </c>
      <c r="M105" s="92">
        <v>11900.17</v>
      </c>
      <c r="N105" s="94">
        <v>100.9</v>
      </c>
      <c r="O105" s="92">
        <v>42.373620000000003</v>
      </c>
      <c r="P105" s="93">
        <v>1.6121552344400877E-3</v>
      </c>
      <c r="Q105" s="93">
        <f>+O105/'סכום נכסי הקרן'!$C$42</f>
        <v>7.2855784940837676E-5</v>
      </c>
    </row>
    <row r="106" spans="2:17" s="140" customFormat="1">
      <c r="B106" s="85" t="s">
        <v>1834</v>
      </c>
      <c r="C106" s="95" t="s">
        <v>1745</v>
      </c>
      <c r="D106" s="82">
        <v>91050005</v>
      </c>
      <c r="E106" s="82"/>
      <c r="F106" s="82" t="s">
        <v>1777</v>
      </c>
      <c r="G106" s="109">
        <v>42986</v>
      </c>
      <c r="H106" s="82" t="s">
        <v>1771</v>
      </c>
      <c r="I106" s="92">
        <v>3.14</v>
      </c>
      <c r="J106" s="95" t="s">
        <v>173</v>
      </c>
      <c r="K106" s="96">
        <v>4.4954999999999995E-2</v>
      </c>
      <c r="L106" s="96">
        <v>5.2700000000000004E-2</v>
      </c>
      <c r="M106" s="92">
        <v>6051.26</v>
      </c>
      <c r="N106" s="94">
        <v>100.37</v>
      </c>
      <c r="O106" s="92">
        <v>21.433910000000001</v>
      </c>
      <c r="P106" s="93">
        <v>8.1547883331699626E-4</v>
      </c>
      <c r="Q106" s="93">
        <f>+O106/'סכום נכסי הקרן'!$C$42</f>
        <v>3.6852747945567791E-5</v>
      </c>
    </row>
    <row r="107" spans="2:17" s="140" customFormat="1">
      <c r="B107" s="85" t="s">
        <v>1834</v>
      </c>
      <c r="C107" s="95" t="s">
        <v>1745</v>
      </c>
      <c r="D107" s="82">
        <v>91050006</v>
      </c>
      <c r="E107" s="82"/>
      <c r="F107" s="82" t="s">
        <v>1777</v>
      </c>
      <c r="G107" s="109">
        <v>42996</v>
      </c>
      <c r="H107" s="82" t="s">
        <v>1771</v>
      </c>
      <c r="I107" s="92">
        <v>3.14</v>
      </c>
      <c r="J107" s="95" t="s">
        <v>173</v>
      </c>
      <c r="K107" s="96">
        <v>4.4856E-2</v>
      </c>
      <c r="L107" s="96">
        <v>5.28E-2</v>
      </c>
      <c r="M107" s="92">
        <v>609.88</v>
      </c>
      <c r="N107" s="94">
        <v>100.22</v>
      </c>
      <c r="O107" s="92">
        <v>2.15699</v>
      </c>
      <c r="P107" s="93">
        <v>8.2065273609734649E-5</v>
      </c>
      <c r="Q107" s="93">
        <f>+O107/'סכום נכסי הקרן'!$C$42</f>
        <v>3.7086564603056681E-6</v>
      </c>
    </row>
    <row r="108" spans="2:17" s="140" customFormat="1">
      <c r="B108" s="85" t="s">
        <v>1835</v>
      </c>
      <c r="C108" s="95" t="s">
        <v>1745</v>
      </c>
      <c r="D108" s="82">
        <v>91102799</v>
      </c>
      <c r="E108" s="82"/>
      <c r="F108" s="82" t="s">
        <v>587</v>
      </c>
      <c r="G108" s="109">
        <v>41339</v>
      </c>
      <c r="H108" s="82" t="s">
        <v>172</v>
      </c>
      <c r="I108" s="92">
        <v>3.1100000000000003</v>
      </c>
      <c r="J108" s="95" t="s">
        <v>174</v>
      </c>
      <c r="K108" s="96">
        <v>4.7500000000000001E-2</v>
      </c>
      <c r="L108" s="96">
        <v>8.6000000000000017E-3</v>
      </c>
      <c r="M108" s="92">
        <v>115544.23</v>
      </c>
      <c r="N108" s="94">
        <v>117.14</v>
      </c>
      <c r="O108" s="92">
        <v>135.3485</v>
      </c>
      <c r="P108" s="93">
        <v>5.1494961428505326E-3</v>
      </c>
      <c r="Q108" s="93">
        <f>+O108/'סכום נכסי הקרן'!$C$42</f>
        <v>2.3271368384539647E-4</v>
      </c>
    </row>
    <row r="109" spans="2:17" s="140" customFormat="1">
      <c r="B109" s="85" t="s">
        <v>1835</v>
      </c>
      <c r="C109" s="95" t="s">
        <v>1745</v>
      </c>
      <c r="D109" s="82">
        <v>91102798</v>
      </c>
      <c r="E109" s="82"/>
      <c r="F109" s="82" t="s">
        <v>587</v>
      </c>
      <c r="G109" s="109">
        <v>41338</v>
      </c>
      <c r="H109" s="82" t="s">
        <v>172</v>
      </c>
      <c r="I109" s="92">
        <v>3.11</v>
      </c>
      <c r="J109" s="95" t="s">
        <v>174</v>
      </c>
      <c r="K109" s="96">
        <v>4.4999999999999998E-2</v>
      </c>
      <c r="L109" s="96">
        <v>8.5999999999999983E-3</v>
      </c>
      <c r="M109" s="92">
        <v>196526.6</v>
      </c>
      <c r="N109" s="94">
        <v>116.13</v>
      </c>
      <c r="O109" s="92">
        <v>228.22632000000002</v>
      </c>
      <c r="P109" s="93">
        <v>8.683144287058752E-3</v>
      </c>
      <c r="Q109" s="93">
        <f>+O109/'סכום נכסי הקרן'!$C$42</f>
        <v>3.9240470103235934E-4</v>
      </c>
    </row>
    <row r="110" spans="2:17" s="140" customFormat="1">
      <c r="B110" s="85" t="s">
        <v>1836</v>
      </c>
      <c r="C110" s="95" t="s">
        <v>1746</v>
      </c>
      <c r="D110" s="82">
        <v>414968</v>
      </c>
      <c r="E110" s="82"/>
      <c r="F110" s="82" t="s">
        <v>1777</v>
      </c>
      <c r="G110" s="109">
        <v>42432</v>
      </c>
      <c r="H110" s="82" t="s">
        <v>171</v>
      </c>
      <c r="I110" s="92">
        <v>6.69</v>
      </c>
      <c r="J110" s="95" t="s">
        <v>174</v>
      </c>
      <c r="K110" s="96">
        <v>2.5399999999999999E-2</v>
      </c>
      <c r="L110" s="96">
        <v>1.4999999999999999E-2</v>
      </c>
      <c r="M110" s="92">
        <v>329350.94</v>
      </c>
      <c r="N110" s="94">
        <v>108.76</v>
      </c>
      <c r="O110" s="92">
        <v>358.20206000000002</v>
      </c>
      <c r="P110" s="93">
        <v>1.3628227326724087E-2</v>
      </c>
      <c r="Q110" s="93">
        <f>+O110/'סכום נכסי הקרן'!$C$42</f>
        <v>6.1588064103857624E-4</v>
      </c>
    </row>
    <row r="111" spans="2:17" s="140" customFormat="1">
      <c r="B111" s="85" t="s">
        <v>1837</v>
      </c>
      <c r="C111" s="95" t="s">
        <v>1746</v>
      </c>
      <c r="D111" s="82">
        <v>4176</v>
      </c>
      <c r="E111" s="82"/>
      <c r="F111" s="82" t="s">
        <v>1777</v>
      </c>
      <c r="G111" s="109">
        <v>42082</v>
      </c>
      <c r="H111" s="82" t="s">
        <v>171</v>
      </c>
      <c r="I111" s="92">
        <v>0.67000000000000015</v>
      </c>
      <c r="J111" s="95" t="s">
        <v>174</v>
      </c>
      <c r="K111" s="96">
        <v>1E-3</v>
      </c>
      <c r="L111" s="96">
        <v>2.7000000000000003E-2</v>
      </c>
      <c r="M111" s="92">
        <v>34740.050000000003</v>
      </c>
      <c r="N111" s="94">
        <v>101.44</v>
      </c>
      <c r="O111" s="92">
        <v>35.240310000000001</v>
      </c>
      <c r="P111" s="93">
        <v>1.3407598932966161E-3</v>
      </c>
      <c r="Q111" s="93">
        <f>+O111/'סכום נכסי הקרן'!$C$42</f>
        <v>6.05910103174676E-5</v>
      </c>
    </row>
    <row r="112" spans="2:17" s="140" customFormat="1">
      <c r="B112" s="85" t="s">
        <v>1837</v>
      </c>
      <c r="C112" s="95" t="s">
        <v>1746</v>
      </c>
      <c r="D112" s="82">
        <v>439284</v>
      </c>
      <c r="E112" s="82"/>
      <c r="F112" s="82" t="s">
        <v>1777</v>
      </c>
      <c r="G112" s="109">
        <v>42592</v>
      </c>
      <c r="H112" s="82" t="s">
        <v>171</v>
      </c>
      <c r="I112" s="92">
        <v>0.67</v>
      </c>
      <c r="J112" s="95" t="s">
        <v>174</v>
      </c>
      <c r="K112" s="96">
        <v>1E-3</v>
      </c>
      <c r="L112" s="96">
        <v>3.7600000000000001E-2</v>
      </c>
      <c r="M112" s="92">
        <v>48823.040000000001</v>
      </c>
      <c r="N112" s="94">
        <v>100.75</v>
      </c>
      <c r="O112" s="92">
        <v>49.189209999999996</v>
      </c>
      <c r="P112" s="93">
        <v>1.8714625368206135E-3</v>
      </c>
      <c r="Q112" s="93">
        <f>+O112/'סכום נכסי הקרן'!$C$42</f>
        <v>8.4574282423113765E-5</v>
      </c>
    </row>
    <row r="113" spans="2:17" s="140" customFormat="1">
      <c r="B113" s="85" t="s">
        <v>1838</v>
      </c>
      <c r="C113" s="95" t="s">
        <v>1746</v>
      </c>
      <c r="D113" s="82">
        <v>453772</v>
      </c>
      <c r="E113" s="82"/>
      <c r="F113" s="82" t="s">
        <v>1777</v>
      </c>
      <c r="G113" s="109">
        <v>42704</v>
      </c>
      <c r="H113" s="82" t="s">
        <v>171</v>
      </c>
      <c r="I113" s="92">
        <v>0.66999999999999993</v>
      </c>
      <c r="J113" s="95" t="s">
        <v>174</v>
      </c>
      <c r="K113" s="96">
        <v>1E-3</v>
      </c>
      <c r="L113" s="96">
        <v>3.7100000000000001E-2</v>
      </c>
      <c r="M113" s="92">
        <v>29357.66</v>
      </c>
      <c r="N113" s="94">
        <v>100.78</v>
      </c>
      <c r="O113" s="92">
        <v>29.586650000000002</v>
      </c>
      <c r="P113" s="93">
        <v>1.1256596124439408E-3</v>
      </c>
      <c r="Q113" s="93">
        <f>+O113/'סכום נכסי הקרן'!$C$42</f>
        <v>5.0870296413661031E-5</v>
      </c>
    </row>
    <row r="114" spans="2:17" s="140" customFormat="1">
      <c r="B114" s="85" t="s">
        <v>1838</v>
      </c>
      <c r="C114" s="95" t="s">
        <v>1746</v>
      </c>
      <c r="D114" s="82">
        <v>4260</v>
      </c>
      <c r="E114" s="82"/>
      <c r="F114" s="82" t="s">
        <v>1777</v>
      </c>
      <c r="G114" s="109">
        <v>42124</v>
      </c>
      <c r="H114" s="82" t="s">
        <v>171</v>
      </c>
      <c r="I114" s="92">
        <v>0.67</v>
      </c>
      <c r="J114" s="95" t="s">
        <v>174</v>
      </c>
      <c r="K114" s="96">
        <v>1E-3</v>
      </c>
      <c r="L114" s="96">
        <v>2.7000000000000003E-2</v>
      </c>
      <c r="M114" s="92">
        <v>65239.88</v>
      </c>
      <c r="N114" s="94">
        <v>101.44</v>
      </c>
      <c r="O114" s="92">
        <v>66.179339999999996</v>
      </c>
      <c r="P114" s="93">
        <v>2.5178724261177179E-3</v>
      </c>
      <c r="Q114" s="93">
        <f>+O114/'סכום נכסי הקרן'!$C$42</f>
        <v>1.1378654366954195E-4</v>
      </c>
    </row>
    <row r="115" spans="2:17" s="140" customFormat="1">
      <c r="B115" s="85" t="s">
        <v>1838</v>
      </c>
      <c r="C115" s="95" t="s">
        <v>1746</v>
      </c>
      <c r="D115" s="82">
        <v>4280</v>
      </c>
      <c r="E115" s="82"/>
      <c r="F115" s="82" t="s">
        <v>1777</v>
      </c>
      <c r="G115" s="109">
        <v>42137</v>
      </c>
      <c r="H115" s="82" t="s">
        <v>171</v>
      </c>
      <c r="I115" s="92">
        <v>0.67</v>
      </c>
      <c r="J115" s="95" t="s">
        <v>174</v>
      </c>
      <c r="K115" s="96">
        <v>1E-3</v>
      </c>
      <c r="L115" s="96">
        <v>2.7000000000000003E-2</v>
      </c>
      <c r="M115" s="92">
        <v>67845.42</v>
      </c>
      <c r="N115" s="94">
        <v>101.44</v>
      </c>
      <c r="O115" s="92">
        <v>68.822399999999988</v>
      </c>
      <c r="P115" s="93">
        <v>2.6184308163128252E-3</v>
      </c>
      <c r="Q115" s="93">
        <f>+O115/'סכום נכסי הקרן'!$C$42</f>
        <v>1.1833093263007282E-4</v>
      </c>
    </row>
    <row r="116" spans="2:17" s="140" customFormat="1">
      <c r="B116" s="85" t="s">
        <v>1838</v>
      </c>
      <c r="C116" s="95" t="s">
        <v>1746</v>
      </c>
      <c r="D116" s="82">
        <v>4344</v>
      </c>
      <c r="E116" s="82"/>
      <c r="F116" s="82" t="s">
        <v>1777</v>
      </c>
      <c r="G116" s="109">
        <v>42169</v>
      </c>
      <c r="H116" s="82" t="s">
        <v>171</v>
      </c>
      <c r="I116" s="92">
        <v>0.67</v>
      </c>
      <c r="J116" s="95" t="s">
        <v>174</v>
      </c>
      <c r="K116" s="96">
        <v>1E-3</v>
      </c>
      <c r="L116" s="96">
        <v>2.7000000000000003E-2</v>
      </c>
      <c r="M116" s="92">
        <v>53314.17</v>
      </c>
      <c r="N116" s="94">
        <v>101.44</v>
      </c>
      <c r="O116" s="92">
        <v>54.081890000000001</v>
      </c>
      <c r="P116" s="93">
        <v>2.0576104201603033E-3</v>
      </c>
      <c r="Q116" s="93">
        <f>+O116/'סכום נכסי הקרן'!$C$42</f>
        <v>9.2986592767718218E-5</v>
      </c>
    </row>
    <row r="117" spans="2:17" s="140" customFormat="1">
      <c r="B117" s="85" t="s">
        <v>1838</v>
      </c>
      <c r="C117" s="95" t="s">
        <v>1746</v>
      </c>
      <c r="D117" s="82">
        <v>4452</v>
      </c>
      <c r="E117" s="82"/>
      <c r="F117" s="82" t="s">
        <v>1777</v>
      </c>
      <c r="G117" s="109">
        <v>42227</v>
      </c>
      <c r="H117" s="82" t="s">
        <v>171</v>
      </c>
      <c r="I117" s="92">
        <v>0.66999999999999993</v>
      </c>
      <c r="J117" s="95" t="s">
        <v>174</v>
      </c>
      <c r="K117" s="96">
        <v>1E-3</v>
      </c>
      <c r="L117" s="96">
        <v>2.7199999999999998E-2</v>
      </c>
      <c r="M117" s="92">
        <v>21097.56</v>
      </c>
      <c r="N117" s="94">
        <v>101.43</v>
      </c>
      <c r="O117" s="92">
        <v>21.399249999999999</v>
      </c>
      <c r="P117" s="93">
        <v>8.1416015201420219E-4</v>
      </c>
      <c r="Q117" s="93">
        <f>+O117/'סכום נכסי הקרן'!$C$42</f>
        <v>3.6793154700854461E-5</v>
      </c>
    </row>
    <row r="118" spans="2:17" s="140" customFormat="1">
      <c r="B118" s="85" t="s">
        <v>1838</v>
      </c>
      <c r="C118" s="95" t="s">
        <v>1746</v>
      </c>
      <c r="D118" s="82">
        <v>4464</v>
      </c>
      <c r="E118" s="82"/>
      <c r="F118" s="82" t="s">
        <v>1777</v>
      </c>
      <c r="G118" s="109">
        <v>42247</v>
      </c>
      <c r="H118" s="82" t="s">
        <v>171</v>
      </c>
      <c r="I118" s="92">
        <v>0.67</v>
      </c>
      <c r="J118" s="95" t="s">
        <v>174</v>
      </c>
      <c r="K118" s="96">
        <v>1E-3</v>
      </c>
      <c r="L118" s="96">
        <v>2.7000000000000003E-2</v>
      </c>
      <c r="M118" s="92">
        <v>33004.33</v>
      </c>
      <c r="N118" s="94">
        <v>101.44</v>
      </c>
      <c r="O118" s="92">
        <v>33.479599999999998</v>
      </c>
      <c r="P118" s="93">
        <v>1.2737715679462919E-3</v>
      </c>
      <c r="Q118" s="93">
        <f>+O118/'סכום נכסי הקרן'!$C$42</f>
        <v>5.7563704434628641E-5</v>
      </c>
    </row>
    <row r="119" spans="2:17" s="140" customFormat="1">
      <c r="B119" s="85" t="s">
        <v>1838</v>
      </c>
      <c r="C119" s="95" t="s">
        <v>1746</v>
      </c>
      <c r="D119" s="82">
        <v>4495</v>
      </c>
      <c r="E119" s="82"/>
      <c r="F119" s="82" t="s">
        <v>1777</v>
      </c>
      <c r="G119" s="109">
        <v>42271</v>
      </c>
      <c r="H119" s="82" t="s">
        <v>171</v>
      </c>
      <c r="I119" s="92">
        <v>0.67</v>
      </c>
      <c r="J119" s="95" t="s">
        <v>174</v>
      </c>
      <c r="K119" s="96">
        <v>1E-3</v>
      </c>
      <c r="L119" s="96">
        <v>2.6999999999999996E-2</v>
      </c>
      <c r="M119" s="92">
        <v>14928.3</v>
      </c>
      <c r="N119" s="94">
        <v>101.44</v>
      </c>
      <c r="O119" s="92">
        <v>15.143270000000001</v>
      </c>
      <c r="P119" s="93">
        <v>5.7614388378995104E-4</v>
      </c>
      <c r="Q119" s="93">
        <f>+O119/'סכום נכסי הקרן'!$C$42</f>
        <v>2.6036831935082228E-5</v>
      </c>
    </row>
    <row r="120" spans="2:17" s="140" customFormat="1">
      <c r="B120" s="85" t="s">
        <v>1838</v>
      </c>
      <c r="C120" s="95" t="s">
        <v>1746</v>
      </c>
      <c r="D120" s="82">
        <v>4680</v>
      </c>
      <c r="E120" s="82"/>
      <c r="F120" s="82" t="s">
        <v>1777</v>
      </c>
      <c r="G120" s="109">
        <v>42376</v>
      </c>
      <c r="H120" s="82" t="s">
        <v>171</v>
      </c>
      <c r="I120" s="92">
        <v>0.66999999999999993</v>
      </c>
      <c r="J120" s="95" t="s">
        <v>174</v>
      </c>
      <c r="K120" s="96">
        <v>1E-3</v>
      </c>
      <c r="L120" s="96">
        <v>2.9300000000000003E-2</v>
      </c>
      <c r="M120" s="92">
        <v>6367.95</v>
      </c>
      <c r="N120" s="94">
        <v>101.29</v>
      </c>
      <c r="O120" s="92">
        <v>6.4500999999999999</v>
      </c>
      <c r="P120" s="93">
        <v>2.4540179662870459E-4</v>
      </c>
      <c r="Q120" s="93">
        <f>+O120/'סכום נכסי הקרן'!$C$42</f>
        <v>1.1090086200964116E-5</v>
      </c>
    </row>
    <row r="121" spans="2:17" s="140" customFormat="1">
      <c r="B121" s="85" t="s">
        <v>1838</v>
      </c>
      <c r="C121" s="95" t="s">
        <v>1746</v>
      </c>
      <c r="D121" s="82">
        <v>4859</v>
      </c>
      <c r="E121" s="82"/>
      <c r="F121" s="82" t="s">
        <v>1777</v>
      </c>
      <c r="G121" s="109">
        <v>42480</v>
      </c>
      <c r="H121" s="82" t="s">
        <v>171</v>
      </c>
      <c r="I121" s="92">
        <v>0.67</v>
      </c>
      <c r="J121" s="95" t="s">
        <v>174</v>
      </c>
      <c r="K121" s="96">
        <v>1E-3</v>
      </c>
      <c r="L121" s="96">
        <v>2.7000000000000003E-2</v>
      </c>
      <c r="M121" s="92">
        <v>66870.679999999993</v>
      </c>
      <c r="N121" s="94">
        <v>101.44</v>
      </c>
      <c r="O121" s="92">
        <v>67.833610000000007</v>
      </c>
      <c r="P121" s="93">
        <v>2.5808111139068949E-3</v>
      </c>
      <c r="Q121" s="93">
        <f>+O121/'סכום נכסי הקרן'!$C$42</f>
        <v>1.1663084017652153E-4</v>
      </c>
    </row>
    <row r="122" spans="2:17" s="140" customFormat="1">
      <c r="B122" s="85" t="s">
        <v>1839</v>
      </c>
      <c r="C122" s="95" t="s">
        <v>1745</v>
      </c>
      <c r="D122" s="82">
        <v>90240690</v>
      </c>
      <c r="E122" s="82"/>
      <c r="F122" s="82" t="s">
        <v>1777</v>
      </c>
      <c r="G122" s="109">
        <v>42326</v>
      </c>
      <c r="H122" s="82" t="s">
        <v>171</v>
      </c>
      <c r="I122" s="92">
        <v>16.190000000000001</v>
      </c>
      <c r="J122" s="95" t="s">
        <v>174</v>
      </c>
      <c r="K122" s="96">
        <v>3.4000000000000002E-2</v>
      </c>
      <c r="L122" s="96">
        <v>4.0999999999999995E-2</v>
      </c>
      <c r="M122" s="92">
        <v>9081.9599999999991</v>
      </c>
      <c r="N122" s="94">
        <v>118.08</v>
      </c>
      <c r="O122" s="92">
        <v>10.723979999999999</v>
      </c>
      <c r="P122" s="93">
        <v>4.080066912156858E-4</v>
      </c>
      <c r="Q122" s="93">
        <f>+O122/'סכום נכסי הקרן'!$C$42</f>
        <v>1.843845252281595E-5</v>
      </c>
    </row>
    <row r="123" spans="2:17" s="140" customFormat="1">
      <c r="B123" s="85" t="s">
        <v>1839</v>
      </c>
      <c r="C123" s="95" t="s">
        <v>1745</v>
      </c>
      <c r="D123" s="82">
        <v>90240692</v>
      </c>
      <c r="E123" s="82"/>
      <c r="F123" s="82" t="s">
        <v>1777</v>
      </c>
      <c r="G123" s="109">
        <v>42606</v>
      </c>
      <c r="H123" s="82" t="s">
        <v>171</v>
      </c>
      <c r="I123" s="92">
        <v>16.309999999999999</v>
      </c>
      <c r="J123" s="95" t="s">
        <v>174</v>
      </c>
      <c r="K123" s="96">
        <v>3.4000000000000002E-2</v>
      </c>
      <c r="L123" s="96">
        <v>4.4600000000000001E-2</v>
      </c>
      <c r="M123" s="92">
        <v>38201.25</v>
      </c>
      <c r="N123" s="94">
        <v>113.66</v>
      </c>
      <c r="O123" s="92">
        <v>43.419539999999998</v>
      </c>
      <c r="P123" s="93">
        <v>1.6519485162698102E-3</v>
      </c>
      <c r="Q123" s="93">
        <f>+O123/'סכום נכסי הקרן'!$C$42</f>
        <v>7.4654104805539363E-5</v>
      </c>
    </row>
    <row r="124" spans="2:17" s="140" customFormat="1">
      <c r="B124" s="85" t="s">
        <v>1839</v>
      </c>
      <c r="C124" s="95" t="s">
        <v>1745</v>
      </c>
      <c r="D124" s="82">
        <v>90240693</v>
      </c>
      <c r="E124" s="82"/>
      <c r="F124" s="82" t="s">
        <v>1777</v>
      </c>
      <c r="G124" s="109">
        <v>42648</v>
      </c>
      <c r="H124" s="82" t="s">
        <v>171</v>
      </c>
      <c r="I124" s="92">
        <v>16.350000000000001</v>
      </c>
      <c r="J124" s="95" t="s">
        <v>174</v>
      </c>
      <c r="K124" s="96">
        <v>3.4000000000000002E-2</v>
      </c>
      <c r="L124" s="96">
        <v>4.3499999999999997E-2</v>
      </c>
      <c r="M124" s="92">
        <v>35042.22</v>
      </c>
      <c r="N124" s="94">
        <v>114.93</v>
      </c>
      <c r="O124" s="92">
        <v>40.27402</v>
      </c>
      <c r="P124" s="93">
        <v>1.5322734322662254E-3</v>
      </c>
      <c r="Q124" s="93">
        <f>+O124/'סכום נכסי הקרן'!$C$42</f>
        <v>6.9245802926986067E-5</v>
      </c>
    </row>
    <row r="125" spans="2:17" s="140" customFormat="1">
      <c r="B125" s="85" t="s">
        <v>1839</v>
      </c>
      <c r="C125" s="95" t="s">
        <v>1745</v>
      </c>
      <c r="D125" s="82">
        <v>90240694</v>
      </c>
      <c r="E125" s="82"/>
      <c r="F125" s="82" t="s">
        <v>1777</v>
      </c>
      <c r="G125" s="109">
        <v>42718</v>
      </c>
      <c r="H125" s="82" t="s">
        <v>171</v>
      </c>
      <c r="I125" s="92">
        <v>16.25</v>
      </c>
      <c r="J125" s="95" t="s">
        <v>174</v>
      </c>
      <c r="K125" s="96">
        <v>3.4000000000000002E-2</v>
      </c>
      <c r="L125" s="96">
        <v>4.5999999999999999E-2</v>
      </c>
      <c r="M125" s="92">
        <v>24483.119999999999</v>
      </c>
      <c r="N125" s="94">
        <v>111.94</v>
      </c>
      <c r="O125" s="92">
        <v>27.406400000000001</v>
      </c>
      <c r="P125" s="93">
        <v>1.0427093842149625E-3</v>
      </c>
      <c r="Q125" s="93">
        <f>+O125/'סכום נכסי הקרן'!$C$42</f>
        <v>4.7121647487341743E-5</v>
      </c>
    </row>
    <row r="126" spans="2:17" s="140" customFormat="1">
      <c r="B126" s="85" t="s">
        <v>1839</v>
      </c>
      <c r="C126" s="95" t="s">
        <v>1745</v>
      </c>
      <c r="D126" s="82">
        <v>90240695</v>
      </c>
      <c r="E126" s="82"/>
      <c r="F126" s="82" t="s">
        <v>1777</v>
      </c>
      <c r="G126" s="109">
        <v>42900</v>
      </c>
      <c r="H126" s="82" t="s">
        <v>171</v>
      </c>
      <c r="I126" s="92">
        <v>15.85</v>
      </c>
      <c r="J126" s="95" t="s">
        <v>174</v>
      </c>
      <c r="K126" s="96">
        <v>3.4000000000000002E-2</v>
      </c>
      <c r="L126" s="96">
        <v>5.5800000000000002E-2</v>
      </c>
      <c r="M126" s="92">
        <v>29001.18</v>
      </c>
      <c r="N126" s="94">
        <v>101.23</v>
      </c>
      <c r="O126" s="92">
        <v>29.357900000000001</v>
      </c>
      <c r="P126" s="93">
        <v>1.116956544122703E-3</v>
      </c>
      <c r="Q126" s="93">
        <f>+O126/'סכום נכסי הקרן'!$C$42</f>
        <v>5.0476991314752395E-5</v>
      </c>
    </row>
    <row r="127" spans="2:17" s="140" customFormat="1">
      <c r="B127" s="85" t="s">
        <v>1840</v>
      </c>
      <c r="C127" s="95" t="s">
        <v>1745</v>
      </c>
      <c r="D127" s="82">
        <v>90240790</v>
      </c>
      <c r="E127" s="82"/>
      <c r="F127" s="82" t="s">
        <v>1777</v>
      </c>
      <c r="G127" s="109">
        <v>42326</v>
      </c>
      <c r="H127" s="82" t="s">
        <v>171</v>
      </c>
      <c r="I127" s="92">
        <v>11.399999999999999</v>
      </c>
      <c r="J127" s="95" t="s">
        <v>174</v>
      </c>
      <c r="K127" s="96">
        <v>3.4000000000000002E-2</v>
      </c>
      <c r="L127" s="96">
        <v>3.9699999999999999E-2</v>
      </c>
      <c r="M127" s="92">
        <v>20214.669999999998</v>
      </c>
      <c r="N127" s="94">
        <v>118.54</v>
      </c>
      <c r="O127" s="92">
        <v>23.96247</v>
      </c>
      <c r="P127" s="93">
        <v>9.1168093357644597E-4</v>
      </c>
      <c r="Q127" s="93">
        <f>+O127/'סכום נכסי הקרן'!$C$42</f>
        <v>4.1200269435825273E-5</v>
      </c>
    </row>
    <row r="128" spans="2:17" s="140" customFormat="1">
      <c r="B128" s="85" t="s">
        <v>1840</v>
      </c>
      <c r="C128" s="95" t="s">
        <v>1745</v>
      </c>
      <c r="D128" s="82">
        <v>90240792</v>
      </c>
      <c r="E128" s="82"/>
      <c r="F128" s="82" t="s">
        <v>1777</v>
      </c>
      <c r="G128" s="109">
        <v>42606</v>
      </c>
      <c r="H128" s="82" t="s">
        <v>171</v>
      </c>
      <c r="I128" s="92">
        <v>11.209999999999999</v>
      </c>
      <c r="J128" s="95" t="s">
        <v>174</v>
      </c>
      <c r="K128" s="96">
        <v>3.4000000000000002E-2</v>
      </c>
      <c r="L128" s="96">
        <v>4.4900000000000002E-2</v>
      </c>
      <c r="M128" s="92">
        <v>85028.51</v>
      </c>
      <c r="N128" s="94">
        <v>112.54</v>
      </c>
      <c r="O128" s="92">
        <v>95.691090000000003</v>
      </c>
      <c r="P128" s="93">
        <v>3.6406823781583333E-3</v>
      </c>
      <c r="Q128" s="93">
        <f>+O128/'סכום נכסי הקרן'!$C$42</f>
        <v>1.6452805952841279E-4</v>
      </c>
    </row>
    <row r="129" spans="2:17" s="140" customFormat="1">
      <c r="B129" s="85" t="s">
        <v>1840</v>
      </c>
      <c r="C129" s="95" t="s">
        <v>1745</v>
      </c>
      <c r="D129" s="82">
        <v>90240793</v>
      </c>
      <c r="E129" s="82"/>
      <c r="F129" s="82" t="s">
        <v>1777</v>
      </c>
      <c r="G129" s="109">
        <v>42648</v>
      </c>
      <c r="H129" s="82" t="s">
        <v>171</v>
      </c>
      <c r="I129" s="92">
        <v>11.229999999999999</v>
      </c>
      <c r="J129" s="95" t="s">
        <v>174</v>
      </c>
      <c r="K129" s="96">
        <v>3.4000000000000002E-2</v>
      </c>
      <c r="L129" s="96">
        <v>4.4299999999999999E-2</v>
      </c>
      <c r="M129" s="92">
        <v>77997.14</v>
      </c>
      <c r="N129" s="94">
        <v>113.18</v>
      </c>
      <c r="O129" s="92">
        <v>88.277160000000009</v>
      </c>
      <c r="P129" s="93">
        <v>3.358610512283471E-3</v>
      </c>
      <c r="Q129" s="93">
        <f>+O129/'סכום נכסי הקרן'!$C$42</f>
        <v>1.5178079626305044E-4</v>
      </c>
    </row>
    <row r="130" spans="2:17" s="140" customFormat="1">
      <c r="B130" s="85" t="s">
        <v>1840</v>
      </c>
      <c r="C130" s="95" t="s">
        <v>1745</v>
      </c>
      <c r="D130" s="82">
        <v>90240794</v>
      </c>
      <c r="E130" s="82"/>
      <c r="F130" s="82" t="s">
        <v>1777</v>
      </c>
      <c r="G130" s="109">
        <v>42718</v>
      </c>
      <c r="H130" s="82" t="s">
        <v>171</v>
      </c>
      <c r="I130" s="92">
        <v>11.19</v>
      </c>
      <c r="J130" s="95" t="s">
        <v>174</v>
      </c>
      <c r="K130" s="96">
        <v>3.4000000000000002E-2</v>
      </c>
      <c r="L130" s="96">
        <v>4.5499999999999999E-2</v>
      </c>
      <c r="M130" s="92">
        <v>54494.64</v>
      </c>
      <c r="N130" s="94">
        <v>111.8</v>
      </c>
      <c r="O130" s="92">
        <v>60.924999999999997</v>
      </c>
      <c r="P130" s="93">
        <v>2.3179647539733998E-3</v>
      </c>
      <c r="Q130" s="93">
        <f>+O130/'סכום נכסי הקרן'!$C$42</f>
        <v>1.0475240721752202E-4</v>
      </c>
    </row>
    <row r="131" spans="2:17" s="140" customFormat="1">
      <c r="B131" s="85" t="s">
        <v>1840</v>
      </c>
      <c r="C131" s="95" t="s">
        <v>1745</v>
      </c>
      <c r="D131" s="82">
        <v>90240795</v>
      </c>
      <c r="E131" s="82"/>
      <c r="F131" s="82" t="s">
        <v>1777</v>
      </c>
      <c r="G131" s="109">
        <v>42900</v>
      </c>
      <c r="H131" s="82" t="s">
        <v>171</v>
      </c>
      <c r="I131" s="92">
        <v>10.82</v>
      </c>
      <c r="J131" s="95" t="s">
        <v>174</v>
      </c>
      <c r="K131" s="96">
        <v>3.4000000000000002E-2</v>
      </c>
      <c r="L131" s="96">
        <v>5.5599999999999997E-2</v>
      </c>
      <c r="M131" s="92">
        <v>64550.97</v>
      </c>
      <c r="N131" s="94">
        <v>101.39</v>
      </c>
      <c r="O131" s="92">
        <v>65.448220000000006</v>
      </c>
      <c r="P131" s="93">
        <v>2.4900560881460313E-3</v>
      </c>
      <c r="Q131" s="93">
        <f>+O131/'סכום נכסי הקרן'!$C$42</f>
        <v>1.1252948039560065E-4</v>
      </c>
    </row>
    <row r="132" spans="2:17" s="140" customFormat="1">
      <c r="B132" s="85" t="s">
        <v>1841</v>
      </c>
      <c r="C132" s="95" t="s">
        <v>1745</v>
      </c>
      <c r="D132" s="82">
        <v>4180</v>
      </c>
      <c r="E132" s="82"/>
      <c r="F132" s="82" t="s">
        <v>587</v>
      </c>
      <c r="G132" s="109">
        <v>42082</v>
      </c>
      <c r="H132" s="82" t="s">
        <v>172</v>
      </c>
      <c r="I132" s="92">
        <v>2.06</v>
      </c>
      <c r="J132" s="95" t="s">
        <v>173</v>
      </c>
      <c r="K132" s="96">
        <v>5.3886999999999997E-2</v>
      </c>
      <c r="L132" s="96">
        <v>4.8300000000000003E-2</v>
      </c>
      <c r="M132" s="92">
        <v>35811.730000000003</v>
      </c>
      <c r="N132" s="94">
        <v>101.66</v>
      </c>
      <c r="O132" s="92">
        <v>128.47752</v>
      </c>
      <c r="P132" s="93">
        <v>4.8880814614347566E-3</v>
      </c>
      <c r="Q132" s="93">
        <f>+O132/'סכום נכסי הקרן'!$C$42</f>
        <v>2.2089995064977151E-4</v>
      </c>
    </row>
    <row r="133" spans="2:17" s="140" customFormat="1">
      <c r="B133" s="85" t="s">
        <v>1841</v>
      </c>
      <c r="C133" s="95" t="s">
        <v>1745</v>
      </c>
      <c r="D133" s="82">
        <v>4179</v>
      </c>
      <c r="E133" s="82"/>
      <c r="F133" s="82" t="s">
        <v>587</v>
      </c>
      <c r="G133" s="109">
        <v>42082</v>
      </c>
      <c r="H133" s="82" t="s">
        <v>172</v>
      </c>
      <c r="I133" s="92">
        <v>2.09</v>
      </c>
      <c r="J133" s="95" t="s">
        <v>175</v>
      </c>
      <c r="K133" s="96">
        <v>0</v>
      </c>
      <c r="L133" s="96">
        <v>3.2199999999999999E-2</v>
      </c>
      <c r="M133" s="92">
        <v>33918.82</v>
      </c>
      <c r="N133" s="94">
        <v>101.6</v>
      </c>
      <c r="O133" s="92">
        <v>143.25313</v>
      </c>
      <c r="P133" s="93">
        <v>5.4502372792182103E-3</v>
      </c>
      <c r="Q133" s="93">
        <f>+O133/'סכום נכסי הקרן'!$C$42</f>
        <v>2.463046402781226E-4</v>
      </c>
    </row>
    <row r="134" spans="2:17" s="140" customFormat="1">
      <c r="B134" s="85" t="s">
        <v>1842</v>
      </c>
      <c r="C134" s="95"/>
      <c r="D134" s="82">
        <v>90145362</v>
      </c>
      <c r="E134" s="82"/>
      <c r="F134" s="82" t="s">
        <v>1778</v>
      </c>
      <c r="G134" s="109">
        <v>42825</v>
      </c>
      <c r="H134" s="82" t="s">
        <v>171</v>
      </c>
      <c r="I134" s="82"/>
      <c r="J134" s="95" t="s">
        <v>174</v>
      </c>
      <c r="K134" s="96">
        <v>2.8999999999999998E-2</v>
      </c>
      <c r="L134" s="93">
        <v>2.23E-2</v>
      </c>
      <c r="M134" s="92">
        <v>707505.85</v>
      </c>
      <c r="N134" s="94">
        <v>104.86</v>
      </c>
      <c r="O134" s="92">
        <v>753.96838000000002</v>
      </c>
      <c r="P134" s="93">
        <v>2.8685632013958521E-2</v>
      </c>
      <c r="Q134" s="93">
        <f>+O134/'סכום נכסי הקרן'!$C$42</f>
        <v>1.296348014294549E-3</v>
      </c>
    </row>
    <row r="135" spans="2:17" s="140" customFormat="1">
      <c r="B135" s="85" t="s">
        <v>1843</v>
      </c>
      <c r="C135" s="95" t="s">
        <v>1746</v>
      </c>
      <c r="D135" s="82">
        <v>90141407</v>
      </c>
      <c r="E135" s="82"/>
      <c r="F135" s="82" t="s">
        <v>1782</v>
      </c>
      <c r="G135" s="109">
        <v>42372</v>
      </c>
      <c r="H135" s="82" t="s">
        <v>171</v>
      </c>
      <c r="I135" s="92">
        <v>11.030000000000001</v>
      </c>
      <c r="J135" s="95" t="s">
        <v>174</v>
      </c>
      <c r="K135" s="96">
        <v>6.7000000000000004E-2</v>
      </c>
      <c r="L135" s="96">
        <v>3.5300000000000005E-2</v>
      </c>
      <c r="M135" s="92">
        <v>314335.96999999997</v>
      </c>
      <c r="N135" s="94">
        <v>138.09</v>
      </c>
      <c r="O135" s="92">
        <v>434.06655000000001</v>
      </c>
      <c r="P135" s="93">
        <v>1.6514582909787977E-2</v>
      </c>
      <c r="Q135" s="93">
        <f>+O135/'סכום נכסי הקרן'!$C$42</f>
        <v>7.463195076750904E-4</v>
      </c>
    </row>
    <row r="136" spans="2:17" s="140" customFormat="1">
      <c r="B136" s="85" t="s">
        <v>1844</v>
      </c>
      <c r="C136" s="95" t="s">
        <v>1745</v>
      </c>
      <c r="D136" s="82">
        <v>90800100</v>
      </c>
      <c r="E136" s="82"/>
      <c r="F136" s="82" t="s">
        <v>675</v>
      </c>
      <c r="G136" s="109">
        <v>41529</v>
      </c>
      <c r="H136" s="82" t="s">
        <v>172</v>
      </c>
      <c r="I136" s="92">
        <v>13.780000000000001</v>
      </c>
      <c r="J136" s="95" t="s">
        <v>174</v>
      </c>
      <c r="K136" s="96">
        <v>0</v>
      </c>
      <c r="L136" s="93">
        <v>0</v>
      </c>
      <c r="M136" s="92">
        <v>490777.76</v>
      </c>
      <c r="N136" s="94">
        <v>0</v>
      </c>
      <c r="O136" s="92">
        <v>1.0000000000000001E-5</v>
      </c>
      <c r="P136" s="93">
        <v>3.8046200311422242E-10</v>
      </c>
      <c r="Q136" s="93">
        <f>+O136/'סכום נכסי הקרן'!$C$42</f>
        <v>1.7193665526060242E-11</v>
      </c>
    </row>
    <row r="137" spans="2:17" s="140" customFormat="1">
      <c r="B137" s="85" t="s">
        <v>1845</v>
      </c>
      <c r="C137" s="95" t="s">
        <v>1745</v>
      </c>
      <c r="D137" s="82">
        <v>90840001</v>
      </c>
      <c r="E137" s="82"/>
      <c r="F137" s="82" t="s">
        <v>1532</v>
      </c>
      <c r="G137" s="109">
        <v>42935</v>
      </c>
      <c r="H137" s="82"/>
      <c r="I137" s="92">
        <v>0.01</v>
      </c>
      <c r="J137" s="95" t="s">
        <v>174</v>
      </c>
      <c r="K137" s="96">
        <v>2.1475000000000001E-2</v>
      </c>
      <c r="L137" s="96">
        <v>2.0299999999999999E-2</v>
      </c>
      <c r="M137" s="92">
        <v>28072.46</v>
      </c>
      <c r="N137" s="94">
        <v>100.63</v>
      </c>
      <c r="O137" s="92">
        <v>28.249320000000001</v>
      </c>
      <c r="P137" s="93">
        <v>1.0747792873814664E-3</v>
      </c>
      <c r="Q137" s="93">
        <f>+O137/'סכום נכסי הקרן'!$C$42</f>
        <v>4.8570935941864413E-5</v>
      </c>
    </row>
    <row r="138" spans="2:17" s="140" customFormat="1">
      <c r="B138" s="85" t="s">
        <v>1845</v>
      </c>
      <c r="C138" s="95" t="s">
        <v>1745</v>
      </c>
      <c r="D138" s="82">
        <v>90840000</v>
      </c>
      <c r="E138" s="82"/>
      <c r="F138" s="82" t="s">
        <v>1532</v>
      </c>
      <c r="G138" s="109">
        <v>42935</v>
      </c>
      <c r="H138" s="82"/>
      <c r="I138" s="92">
        <v>9.4500000000000011</v>
      </c>
      <c r="J138" s="95" t="s">
        <v>174</v>
      </c>
      <c r="K138" s="96">
        <v>4.0800000000000003E-2</v>
      </c>
      <c r="L138" s="96">
        <v>3.8800000000000001E-2</v>
      </c>
      <c r="M138" s="92">
        <v>113580.01</v>
      </c>
      <c r="N138" s="94">
        <v>102.01</v>
      </c>
      <c r="O138" s="92">
        <v>115.86297999999999</v>
      </c>
      <c r="P138" s="93">
        <v>4.4081461457583081E-3</v>
      </c>
      <c r="Q138" s="93">
        <f>+O138/'סכום נכסי הקרן'!$C$42</f>
        <v>1.9921093249726071E-4</v>
      </c>
    </row>
    <row r="139" spans="2:17" s="140" customFormat="1">
      <c r="B139" s="81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92"/>
      <c r="N139" s="94"/>
      <c r="O139" s="82"/>
      <c r="P139" s="93"/>
      <c r="Q139" s="82"/>
    </row>
    <row r="140" spans="2:17" s="140" customFormat="1">
      <c r="B140" s="100" t="s">
        <v>40</v>
      </c>
      <c r="C140" s="80"/>
      <c r="D140" s="80"/>
      <c r="E140" s="80"/>
      <c r="F140" s="80"/>
      <c r="G140" s="80"/>
      <c r="H140" s="80"/>
      <c r="I140" s="89">
        <v>1.0688015533958979</v>
      </c>
      <c r="J140" s="80"/>
      <c r="K140" s="80"/>
      <c r="L140" s="102">
        <v>1.6365559036615594E-2</v>
      </c>
      <c r="M140" s="89"/>
      <c r="N140" s="91"/>
      <c r="O140" s="89">
        <v>409.82727</v>
      </c>
      <c r="P140" s="90">
        <v>1.5592370407503326E-2</v>
      </c>
      <c r="Q140" s="90">
        <f>+O140/'סכום נכסי הקרן'!$C$42</f>
        <v>7.0464330038383827E-4</v>
      </c>
    </row>
    <row r="141" spans="2:17" s="140" customFormat="1">
      <c r="B141" s="85" t="s">
        <v>1846</v>
      </c>
      <c r="C141" s="95" t="s">
        <v>1746</v>
      </c>
      <c r="D141" s="82">
        <v>4351</v>
      </c>
      <c r="E141" s="82"/>
      <c r="F141" s="82" t="s">
        <v>587</v>
      </c>
      <c r="G141" s="109">
        <v>42183</v>
      </c>
      <c r="H141" s="82" t="s">
        <v>172</v>
      </c>
      <c r="I141" s="92">
        <v>1.34</v>
      </c>
      <c r="J141" s="95" t="s">
        <v>174</v>
      </c>
      <c r="K141" s="96">
        <v>3.61E-2</v>
      </c>
      <c r="L141" s="96">
        <v>1.32E-2</v>
      </c>
      <c r="M141" s="92">
        <v>230669.84</v>
      </c>
      <c r="N141" s="94">
        <v>103.13</v>
      </c>
      <c r="O141" s="92">
        <v>237.88981000000001</v>
      </c>
      <c r="P141" s="93">
        <v>9.0508033633061764E-3</v>
      </c>
      <c r="Q141" s="93">
        <f>+O141/'סכום נכסי הקרן'!$C$42</f>
        <v>4.090197825198021E-4</v>
      </c>
    </row>
    <row r="142" spans="2:17" s="140" customFormat="1">
      <c r="B142" s="85" t="s">
        <v>1847</v>
      </c>
      <c r="C142" s="95" t="s">
        <v>1746</v>
      </c>
      <c r="D142" s="82">
        <v>10510</v>
      </c>
      <c r="E142" s="82"/>
      <c r="F142" s="82" t="s">
        <v>587</v>
      </c>
      <c r="G142" s="109">
        <v>41781</v>
      </c>
      <c r="H142" s="82" t="s">
        <v>172</v>
      </c>
      <c r="I142" s="92">
        <v>0.35000000000000003</v>
      </c>
      <c r="J142" s="95" t="s">
        <v>174</v>
      </c>
      <c r="K142" s="96">
        <v>4.2500000000000003E-2</v>
      </c>
      <c r="L142" s="96">
        <v>3.32E-2</v>
      </c>
      <c r="M142" s="92">
        <v>48653.46</v>
      </c>
      <c r="N142" s="94">
        <v>100.44</v>
      </c>
      <c r="O142" s="92">
        <v>48.867530000000002</v>
      </c>
      <c r="P142" s="93">
        <v>1.8592238351044356E-3</v>
      </c>
      <c r="Q142" s="93">
        <f>+O142/'סכום נכסי הקרן'!$C$42</f>
        <v>8.4021196590471469E-5</v>
      </c>
    </row>
    <row r="143" spans="2:17" s="140" customFormat="1">
      <c r="B143" s="85" t="s">
        <v>1847</v>
      </c>
      <c r="C143" s="95" t="s">
        <v>1746</v>
      </c>
      <c r="D143" s="82">
        <v>3880</v>
      </c>
      <c r="E143" s="82"/>
      <c r="F143" s="82" t="s">
        <v>633</v>
      </c>
      <c r="G143" s="109">
        <v>41959</v>
      </c>
      <c r="H143" s="82" t="s">
        <v>172</v>
      </c>
      <c r="I143" s="92">
        <v>0.83000000000000007</v>
      </c>
      <c r="J143" s="95" t="s">
        <v>174</v>
      </c>
      <c r="K143" s="96">
        <v>4.4999999999999998E-2</v>
      </c>
      <c r="L143" s="96">
        <v>1.5799999999999998E-2</v>
      </c>
      <c r="M143" s="92">
        <v>119916.13</v>
      </c>
      <c r="N143" s="94">
        <v>102.63</v>
      </c>
      <c r="O143" s="92">
        <v>123.06993</v>
      </c>
      <c r="P143" s="93">
        <v>4.682343209092713E-3</v>
      </c>
      <c r="Q143" s="93">
        <f>+O143/'סכום נכסי הקרן'!$C$42</f>
        <v>2.1160232127356472E-4</v>
      </c>
    </row>
    <row r="144" spans="2:17" s="140" customFormat="1">
      <c r="B144" s="81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92"/>
      <c r="N144" s="94"/>
      <c r="O144" s="82"/>
      <c r="P144" s="93"/>
      <c r="Q144" s="82"/>
    </row>
    <row r="145" spans="2:17" s="140" customFormat="1">
      <c r="B145" s="79" t="s">
        <v>43</v>
      </c>
      <c r="C145" s="80"/>
      <c r="D145" s="80"/>
      <c r="E145" s="80"/>
      <c r="F145" s="80"/>
      <c r="G145" s="80"/>
      <c r="H145" s="80"/>
      <c r="I145" s="89">
        <v>4.4176122495098662</v>
      </c>
      <c r="J145" s="80"/>
      <c r="K145" s="80"/>
      <c r="L145" s="102">
        <v>4.7945742096461776E-2</v>
      </c>
      <c r="M145" s="89"/>
      <c r="N145" s="91"/>
      <c r="O145" s="89">
        <v>1359.8340000000001</v>
      </c>
      <c r="P145" s="90">
        <v>5.1736516754282549E-2</v>
      </c>
      <c r="Q145" s="90">
        <f>+O145/'סכום נכסי הקרן'!$C$42</f>
        <v>2.3380530966964604E-3</v>
      </c>
    </row>
    <row r="146" spans="2:17" s="140" customFormat="1">
      <c r="B146" s="100" t="s">
        <v>41</v>
      </c>
      <c r="C146" s="80"/>
      <c r="D146" s="80"/>
      <c r="E146" s="80"/>
      <c r="F146" s="80"/>
      <c r="G146" s="80"/>
      <c r="H146" s="80"/>
      <c r="I146" s="89">
        <v>4.4176122495098662</v>
      </c>
      <c r="J146" s="80"/>
      <c r="K146" s="80"/>
      <c r="L146" s="102">
        <v>4.7945742096461776E-2</v>
      </c>
      <c r="M146" s="89"/>
      <c r="N146" s="91"/>
      <c r="O146" s="89">
        <v>1359.8340000000001</v>
      </c>
      <c r="P146" s="90">
        <v>5.1736516754282549E-2</v>
      </c>
      <c r="Q146" s="90">
        <f>+O146/'סכום נכסי הקרן'!$C$42</f>
        <v>2.3380530966964604E-3</v>
      </c>
    </row>
    <row r="147" spans="2:17" s="140" customFormat="1">
      <c r="B147" s="85" t="s">
        <v>1848</v>
      </c>
      <c r="C147" s="95" t="s">
        <v>1745</v>
      </c>
      <c r="D147" s="82">
        <v>4623</v>
      </c>
      <c r="E147" s="82"/>
      <c r="F147" s="82" t="s">
        <v>1629</v>
      </c>
      <c r="G147" s="109">
        <v>42354</v>
      </c>
      <c r="H147" s="82" t="s">
        <v>1526</v>
      </c>
      <c r="I147" s="92">
        <v>6.43</v>
      </c>
      <c r="J147" s="95" t="s">
        <v>173</v>
      </c>
      <c r="K147" s="96">
        <v>5.0199999999999995E-2</v>
      </c>
      <c r="L147" s="96">
        <v>4.3700000000000003E-2</v>
      </c>
      <c r="M147" s="92">
        <v>81339</v>
      </c>
      <c r="N147" s="94">
        <v>105.73</v>
      </c>
      <c r="O147" s="92">
        <v>303.49301000000003</v>
      </c>
      <c r="P147" s="93">
        <v>1.1546755851576473E-2</v>
      </c>
      <c r="Q147" s="93">
        <f>+O147/'סכום נכסי הקרן'!$C$42</f>
        <v>5.2181573034372562E-4</v>
      </c>
    </row>
    <row r="148" spans="2:17" s="140" customFormat="1">
      <c r="B148" s="85" t="s">
        <v>1849</v>
      </c>
      <c r="C148" s="95" t="s">
        <v>1745</v>
      </c>
      <c r="D148" s="82">
        <v>474437</v>
      </c>
      <c r="E148" s="82"/>
      <c r="F148" s="82" t="s">
        <v>1532</v>
      </c>
      <c r="G148" s="109">
        <v>42887</v>
      </c>
      <c r="H148" s="82"/>
      <c r="I148" s="92">
        <v>3.7299999999999995</v>
      </c>
      <c r="J148" s="95" t="s">
        <v>173</v>
      </c>
      <c r="K148" s="96">
        <v>4.5700000000000005E-2</v>
      </c>
      <c r="L148" s="96">
        <v>4.7299999999999995E-2</v>
      </c>
      <c r="M148" s="92">
        <v>119379.99</v>
      </c>
      <c r="N148" s="94">
        <v>100.27</v>
      </c>
      <c r="O148" s="92">
        <v>422.42945000000003</v>
      </c>
      <c r="P148" s="93">
        <v>1.6071835472143924E-2</v>
      </c>
      <c r="Q148" s="93">
        <f>+O148/'סכום נכסי הקרן'!$C$42</f>
        <v>7.2631106716575895E-4</v>
      </c>
    </row>
    <row r="149" spans="2:17" s="140" customFormat="1">
      <c r="B149" s="85" t="s">
        <v>1849</v>
      </c>
      <c r="C149" s="95" t="s">
        <v>1745</v>
      </c>
      <c r="D149" s="82">
        <v>474436</v>
      </c>
      <c r="E149" s="82"/>
      <c r="F149" s="82" t="s">
        <v>1532</v>
      </c>
      <c r="G149" s="109">
        <v>42887</v>
      </c>
      <c r="H149" s="82"/>
      <c r="I149" s="92">
        <v>3.7800000000000002</v>
      </c>
      <c r="J149" s="95" t="s">
        <v>173</v>
      </c>
      <c r="K149" s="96">
        <v>4.4871999999999995E-2</v>
      </c>
      <c r="L149" s="96">
        <v>2.6499999999999999E-2</v>
      </c>
      <c r="M149" s="92">
        <v>41674.49</v>
      </c>
      <c r="N149" s="94">
        <v>100.27</v>
      </c>
      <c r="O149" s="92">
        <v>147.46635999999998</v>
      </c>
      <c r="P149" s="93">
        <v>5.6105346717563028E-3</v>
      </c>
      <c r="Q149" s="93">
        <f>+O149/'סכום נכסי הקרן'!$C$42</f>
        <v>2.5354872701855889E-4</v>
      </c>
    </row>
    <row r="150" spans="2:17" s="140" customFormat="1">
      <c r="B150" s="85" t="s">
        <v>1850</v>
      </c>
      <c r="C150" s="95" t="s">
        <v>1745</v>
      </c>
      <c r="D150" s="82">
        <v>415761</v>
      </c>
      <c r="E150" s="82"/>
      <c r="F150" s="82" t="s">
        <v>1532</v>
      </c>
      <c r="G150" s="109">
        <v>42438</v>
      </c>
      <c r="H150" s="82"/>
      <c r="I150" s="92">
        <v>4.1999999999999993</v>
      </c>
      <c r="J150" s="95" t="s">
        <v>173</v>
      </c>
      <c r="K150" s="96">
        <v>7.2349999999999998E-2</v>
      </c>
      <c r="L150" s="96">
        <v>7.0199999999999999E-2</v>
      </c>
      <c r="M150" s="92">
        <v>25418.39</v>
      </c>
      <c r="N150" s="94">
        <v>101.68</v>
      </c>
      <c r="O150" s="92">
        <v>91.208490000000012</v>
      </c>
      <c r="P150" s="93">
        <v>3.4701364806423523E-3</v>
      </c>
      <c r="Q150" s="93">
        <f>+O150/'סכום נכסי הקרן'!$C$42</f>
        <v>1.5682082701970105E-4</v>
      </c>
    </row>
    <row r="151" spans="2:17" s="140" customFormat="1">
      <c r="B151" s="85" t="s">
        <v>1850</v>
      </c>
      <c r="C151" s="95" t="s">
        <v>1745</v>
      </c>
      <c r="D151" s="82">
        <v>445549</v>
      </c>
      <c r="E151" s="82"/>
      <c r="F151" s="82" t="s">
        <v>1532</v>
      </c>
      <c r="G151" s="109">
        <v>42641</v>
      </c>
      <c r="H151" s="82"/>
      <c r="I151" s="92">
        <v>4.2</v>
      </c>
      <c r="J151" s="95" t="s">
        <v>173</v>
      </c>
      <c r="K151" s="96">
        <v>7.2349999999999998E-2</v>
      </c>
      <c r="L151" s="96">
        <v>7.0199999999999999E-2</v>
      </c>
      <c r="M151" s="92">
        <v>8472.7999999999993</v>
      </c>
      <c r="N151" s="94">
        <v>101.68</v>
      </c>
      <c r="O151" s="92">
        <v>30.40286</v>
      </c>
      <c r="P151" s="93">
        <v>1.1567133016001266E-3</v>
      </c>
      <c r="Q151" s="93">
        <f>+O151/'סכום נכסי הקרן'!$C$42</f>
        <v>5.2273660587563585E-5</v>
      </c>
    </row>
    <row r="152" spans="2:17" s="140" customFormat="1">
      <c r="B152" s="85" t="s">
        <v>1850</v>
      </c>
      <c r="C152" s="95" t="s">
        <v>1745</v>
      </c>
      <c r="D152" s="82">
        <v>465781</v>
      </c>
      <c r="E152" s="82"/>
      <c r="F152" s="82" t="s">
        <v>1532</v>
      </c>
      <c r="G152" s="109">
        <v>42824</v>
      </c>
      <c r="H152" s="82"/>
      <c r="I152" s="92">
        <v>3.8699999999999992</v>
      </c>
      <c r="J152" s="95" t="s">
        <v>173</v>
      </c>
      <c r="K152" s="96">
        <v>4.9850000000000005E-2</v>
      </c>
      <c r="L152" s="96">
        <v>4.6199999999999991E-2</v>
      </c>
      <c r="M152" s="92">
        <v>4066.94</v>
      </c>
      <c r="N152" s="94">
        <v>101.68</v>
      </c>
      <c r="O152" s="92">
        <v>14.59337</v>
      </c>
      <c r="P152" s="93">
        <v>5.5522227823869995E-4</v>
      </c>
      <c r="Q152" s="93">
        <f>+O152/'סכום נכסי הקרן'!$C$42</f>
        <v>2.5091352267804175E-5</v>
      </c>
    </row>
    <row r="153" spans="2:17" s="140" customFormat="1">
      <c r="B153" s="85" t="s">
        <v>1850</v>
      </c>
      <c r="C153" s="95" t="s">
        <v>1745</v>
      </c>
      <c r="D153" s="82">
        <v>467403</v>
      </c>
      <c r="E153" s="82"/>
      <c r="F153" s="82" t="s">
        <v>1532</v>
      </c>
      <c r="G153" s="109">
        <v>42853</v>
      </c>
      <c r="H153" s="82"/>
      <c r="I153" s="92">
        <v>3.87</v>
      </c>
      <c r="J153" s="95" t="s">
        <v>173</v>
      </c>
      <c r="K153" s="96">
        <v>4.9850000000000005E-2</v>
      </c>
      <c r="L153" s="96">
        <v>4.6199999999999998E-2</v>
      </c>
      <c r="M153" s="92">
        <v>5287.02</v>
      </c>
      <c r="N153" s="94">
        <v>101.68</v>
      </c>
      <c r="O153" s="92">
        <v>18.971340000000001</v>
      </c>
      <c r="P153" s="93">
        <v>7.2178740181609721E-4</v>
      </c>
      <c r="Q153" s="93">
        <f>+O153/'סכום נכסי הקרן'!$C$42</f>
        <v>3.261868745411677E-5</v>
      </c>
    </row>
    <row r="154" spans="2:17" s="140" customFormat="1">
      <c r="B154" s="85" t="s">
        <v>1850</v>
      </c>
      <c r="C154" s="95" t="s">
        <v>1745</v>
      </c>
      <c r="D154" s="82">
        <v>470541</v>
      </c>
      <c r="E154" s="82"/>
      <c r="F154" s="82" t="s">
        <v>1532</v>
      </c>
      <c r="G154" s="109">
        <v>42885</v>
      </c>
      <c r="H154" s="82"/>
      <c r="I154" s="92">
        <v>3.87</v>
      </c>
      <c r="J154" s="95" t="s">
        <v>173</v>
      </c>
      <c r="K154" s="96">
        <v>4.9850000000000005E-2</v>
      </c>
      <c r="L154" s="96">
        <v>4.6199999999999991E-2</v>
      </c>
      <c r="M154" s="92">
        <v>7727.19</v>
      </c>
      <c r="N154" s="94">
        <v>101.68</v>
      </c>
      <c r="O154" s="92">
        <v>27.72738</v>
      </c>
      <c r="P154" s="93">
        <v>1.0549214535909227E-3</v>
      </c>
      <c r="Q154" s="93">
        <f>+O154/'סכום נכסי הקרן'!$C$42</f>
        <v>4.7673529763397222E-5</v>
      </c>
    </row>
    <row r="155" spans="2:17" s="140" customFormat="1">
      <c r="B155" s="85" t="s">
        <v>1850</v>
      </c>
      <c r="C155" s="95" t="s">
        <v>1745</v>
      </c>
      <c r="D155" s="82">
        <v>474487</v>
      </c>
      <c r="E155" s="82"/>
      <c r="F155" s="82" t="s">
        <v>1532</v>
      </c>
      <c r="G155" s="109">
        <v>42915</v>
      </c>
      <c r="H155" s="82"/>
      <c r="I155" s="92">
        <v>3.8699999999999997</v>
      </c>
      <c r="J155" s="95" t="s">
        <v>173</v>
      </c>
      <c r="K155" s="96">
        <v>4.9850000000000005E-2</v>
      </c>
      <c r="L155" s="96">
        <v>4.6199999999999998E-2</v>
      </c>
      <c r="M155" s="92">
        <v>6100.41</v>
      </c>
      <c r="N155" s="94">
        <v>101.68</v>
      </c>
      <c r="O155" s="92">
        <v>21.890029999999999</v>
      </c>
      <c r="P155" s="93">
        <v>8.3283246620304203E-4</v>
      </c>
      <c r="Q155" s="93">
        <f>+O155/'סכום נכסי הקרן'!$C$42</f>
        <v>3.7636985417542443E-5</v>
      </c>
    </row>
    <row r="156" spans="2:17" s="140" customFormat="1">
      <c r="B156" s="85" t="s">
        <v>1850</v>
      </c>
      <c r="C156" s="95" t="s">
        <v>1745</v>
      </c>
      <c r="D156" s="82">
        <v>477302</v>
      </c>
      <c r="E156" s="82"/>
      <c r="F156" s="82" t="s">
        <v>1532</v>
      </c>
      <c r="G156" s="109">
        <v>42947</v>
      </c>
      <c r="H156" s="82"/>
      <c r="I156" s="92">
        <v>3.87</v>
      </c>
      <c r="J156" s="95" t="s">
        <v>173</v>
      </c>
      <c r="K156" s="96">
        <v>4.9850000000000005E-2</v>
      </c>
      <c r="L156" s="96">
        <v>4.6199999999999998E-2</v>
      </c>
      <c r="M156" s="92">
        <v>10980.74</v>
      </c>
      <c r="N156" s="94">
        <v>101.68</v>
      </c>
      <c r="O156" s="92">
        <v>39.402059999999999</v>
      </c>
      <c r="P156" s="93">
        <v>1.4990986674426777E-3</v>
      </c>
      <c r="Q156" s="93">
        <f>+O156/'סכום נכסי הקרן'!$C$42</f>
        <v>6.7746584067775723E-5</v>
      </c>
    </row>
    <row r="157" spans="2:17" s="140" customFormat="1">
      <c r="B157" s="85" t="s">
        <v>1850</v>
      </c>
      <c r="C157" s="95" t="s">
        <v>1745</v>
      </c>
      <c r="D157" s="82">
        <v>482280</v>
      </c>
      <c r="E157" s="82"/>
      <c r="F157" s="82" t="s">
        <v>1532</v>
      </c>
      <c r="G157" s="109">
        <v>42978</v>
      </c>
      <c r="H157" s="82"/>
      <c r="I157" s="92">
        <v>3.87</v>
      </c>
      <c r="J157" s="95" t="s">
        <v>173</v>
      </c>
      <c r="K157" s="96">
        <v>4.9850000000000005E-2</v>
      </c>
      <c r="L157" s="96">
        <v>4.6199999999999998E-2</v>
      </c>
      <c r="M157" s="92">
        <v>67511.22</v>
      </c>
      <c r="N157" s="94">
        <v>101.68</v>
      </c>
      <c r="O157" s="92">
        <v>242.24965</v>
      </c>
      <c r="P157" s="93">
        <v>9.2166787092719284E-3</v>
      </c>
      <c r="Q157" s="93">
        <f>+O157/'סכום נכסי הקרן'!$C$42</f>
        <v>4.1651594559051594E-4</v>
      </c>
    </row>
    <row r="158" spans="2:17" s="140" customFormat="1"/>
    <row r="159" spans="2:17" s="140" customFormat="1">
      <c r="B159" s="141"/>
      <c r="C159" s="141"/>
      <c r="D159" s="141"/>
      <c r="E159" s="141"/>
    </row>
    <row r="160" spans="2:17" s="140" customFormat="1">
      <c r="B160" s="141"/>
      <c r="C160" s="141"/>
      <c r="D160" s="141"/>
      <c r="E160" s="141"/>
    </row>
    <row r="161" spans="2:5" s="140" customFormat="1">
      <c r="B161" s="141"/>
      <c r="C161" s="141"/>
      <c r="D161" s="141"/>
      <c r="E161" s="141"/>
    </row>
    <row r="162" spans="2:5" s="140" customFormat="1">
      <c r="B162" s="142" t="s">
        <v>261</v>
      </c>
      <c r="C162" s="141"/>
      <c r="D162" s="141"/>
      <c r="E162" s="141"/>
    </row>
    <row r="163" spans="2:5">
      <c r="B163" s="97" t="s">
        <v>123</v>
      </c>
    </row>
    <row r="164" spans="2:5">
      <c r="B164" s="97" t="s">
        <v>246</v>
      </c>
    </row>
    <row r="165" spans="2:5">
      <c r="B165" s="97" t="s">
        <v>256</v>
      </c>
    </row>
  </sheetData>
  <sheetProtection sheet="1" objects="1" scenarios="1"/>
  <mergeCells count="1">
    <mergeCell ref="B6:Q6"/>
  </mergeCells>
  <phoneticPr fontId="4" type="noConversion"/>
  <conditionalFormatting sqref="B58:B157">
    <cfRule type="cellIs" dxfId="6" priority="8" operator="equal">
      <formula>2958465</formula>
    </cfRule>
    <cfRule type="cellIs" dxfId="5" priority="9" operator="equal">
      <formula>"NR3"</formula>
    </cfRule>
    <cfRule type="cellIs" dxfId="4" priority="10" operator="equal">
      <formula>"דירוג פנימי"</formula>
    </cfRule>
  </conditionalFormatting>
  <conditionalFormatting sqref="B58:B157">
    <cfRule type="cellIs" dxfId="3" priority="7" operator="equal">
      <formula>2958465</formula>
    </cfRule>
  </conditionalFormatting>
  <conditionalFormatting sqref="B11:B43">
    <cfRule type="cellIs" dxfId="2" priority="6" operator="equal">
      <formula>"NR3"</formula>
    </cfRule>
  </conditionalFormatting>
  <dataValidations count="1">
    <dataValidation allowBlank="1" showInputMessage="1" showErrorMessage="1" sqref="D1:Q9 C5:C9 B1:B9 B159:Q1048576 Z53:XFD56 R1:R1048576 L122:L131 S1:XFD52 S57:XFD1048576 S53:X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23"/>
  <sheetViews>
    <sheetView rightToLeft="1" workbookViewId="0">
      <selection activeCell="H27" sqref="H27"/>
    </sheetView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189</v>
      </c>
      <c r="C1" s="76" t="s" vm="1">
        <v>262</v>
      </c>
    </row>
    <row r="2" spans="2:64">
      <c r="B2" s="56" t="s">
        <v>188</v>
      </c>
      <c r="C2" s="76" t="s">
        <v>263</v>
      </c>
    </row>
    <row r="3" spans="2:64">
      <c r="B3" s="56" t="s">
        <v>190</v>
      </c>
      <c r="C3" s="76" t="s">
        <v>264</v>
      </c>
    </row>
    <row r="4" spans="2:64">
      <c r="B4" s="56" t="s">
        <v>191</v>
      </c>
      <c r="C4" s="76">
        <v>2145</v>
      </c>
    </row>
    <row r="6" spans="2:64" ht="26.25" customHeight="1">
      <c r="B6" s="201" t="s">
        <v>222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3"/>
    </row>
    <row r="7" spans="2:64" s="3" customFormat="1" ht="63">
      <c r="B7" s="59" t="s">
        <v>127</v>
      </c>
      <c r="C7" s="60" t="s">
        <v>51</v>
      </c>
      <c r="D7" s="60" t="s">
        <v>128</v>
      </c>
      <c r="E7" s="60" t="s">
        <v>15</v>
      </c>
      <c r="F7" s="60" t="s">
        <v>72</v>
      </c>
      <c r="G7" s="60" t="s">
        <v>18</v>
      </c>
      <c r="H7" s="60" t="s">
        <v>112</v>
      </c>
      <c r="I7" s="60" t="s">
        <v>58</v>
      </c>
      <c r="J7" s="60" t="s">
        <v>19</v>
      </c>
      <c r="K7" s="60" t="s">
        <v>248</v>
      </c>
      <c r="L7" s="60" t="s">
        <v>247</v>
      </c>
      <c r="M7" s="60" t="s">
        <v>121</v>
      </c>
      <c r="N7" s="60" t="s">
        <v>192</v>
      </c>
      <c r="O7" s="62" t="s">
        <v>194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257</v>
      </c>
      <c r="L8" s="32"/>
      <c r="M8" s="32" t="s">
        <v>251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19" t="s">
        <v>45</v>
      </c>
      <c r="C10" s="117"/>
      <c r="D10" s="117"/>
      <c r="E10" s="117"/>
      <c r="F10" s="117"/>
      <c r="G10" s="113">
        <v>0.56057336561001281</v>
      </c>
      <c r="H10" s="117"/>
      <c r="I10" s="117"/>
      <c r="J10" s="115">
        <v>2.2082124843070569E-3</v>
      </c>
      <c r="K10" s="113"/>
      <c r="L10" s="118"/>
      <c r="M10" s="113">
        <v>19949.53255</v>
      </c>
      <c r="N10" s="115">
        <v>1</v>
      </c>
      <c r="O10" s="115">
        <f>+M10/'סכום נכסי הקרן'!$C$42</f>
        <v>3.4300559006595163E-2</v>
      </c>
      <c r="P10" s="144"/>
      <c r="Q10" s="144"/>
      <c r="R10" s="144"/>
      <c r="S10" s="98"/>
      <c r="T10" s="98"/>
      <c r="U10" s="98"/>
      <c r="BL10" s="98"/>
    </row>
    <row r="11" spans="2:64" s="98" customFormat="1" ht="20.25" customHeight="1">
      <c r="B11" s="116" t="s">
        <v>242</v>
      </c>
      <c r="C11" s="117"/>
      <c r="D11" s="117"/>
      <c r="E11" s="117"/>
      <c r="F11" s="117"/>
      <c r="G11" s="113">
        <v>0.56057336561001281</v>
      </c>
      <c r="H11" s="117"/>
      <c r="I11" s="117"/>
      <c r="J11" s="115">
        <v>2.2082124843070569E-3</v>
      </c>
      <c r="K11" s="113"/>
      <c r="L11" s="118"/>
      <c r="M11" s="113">
        <v>19949.53255</v>
      </c>
      <c r="N11" s="115">
        <v>1</v>
      </c>
      <c r="O11" s="115">
        <f>+M11/'סכום נכסי הקרן'!$C$42</f>
        <v>3.4300559006595163E-2</v>
      </c>
      <c r="P11" s="144"/>
      <c r="Q11" s="144"/>
      <c r="R11" s="144"/>
    </row>
    <row r="12" spans="2:64">
      <c r="B12" s="100" t="s">
        <v>67</v>
      </c>
      <c r="C12" s="80"/>
      <c r="D12" s="80"/>
      <c r="E12" s="80"/>
      <c r="F12" s="80"/>
      <c r="G12" s="89">
        <v>0.56057336561001281</v>
      </c>
      <c r="H12" s="80"/>
      <c r="I12" s="80"/>
      <c r="J12" s="90">
        <v>2.2082124843070569E-3</v>
      </c>
      <c r="K12" s="89"/>
      <c r="L12" s="91"/>
      <c r="M12" s="89">
        <v>19949.53255</v>
      </c>
      <c r="N12" s="90">
        <v>1</v>
      </c>
      <c r="O12" s="90">
        <f>+M12/'סכום נכסי הקרן'!$C$42</f>
        <v>3.4300559006595163E-2</v>
      </c>
      <c r="P12" s="140"/>
      <c r="Q12" s="140"/>
      <c r="R12" s="140"/>
    </row>
    <row r="13" spans="2:64">
      <c r="B13" s="85" t="s">
        <v>1747</v>
      </c>
      <c r="C13" s="82" t="s">
        <v>1748</v>
      </c>
      <c r="D13" s="82" t="s">
        <v>329</v>
      </c>
      <c r="E13" s="82" t="s">
        <v>1772</v>
      </c>
      <c r="F13" s="82" t="s">
        <v>1771</v>
      </c>
      <c r="G13" s="92">
        <v>0.85000000000000009</v>
      </c>
      <c r="H13" s="95" t="s">
        <v>174</v>
      </c>
      <c r="I13" s="96">
        <v>4.7999999999999996E-3</v>
      </c>
      <c r="J13" s="93">
        <v>4.0000000000000001E-3</v>
      </c>
      <c r="K13" s="92">
        <v>2600000</v>
      </c>
      <c r="L13" s="94">
        <v>100.18</v>
      </c>
      <c r="M13" s="92">
        <v>2604.68003</v>
      </c>
      <c r="N13" s="93">
        <v>0.13056346174888192</v>
      </c>
      <c r="O13" s="93">
        <f>+M13/'סכום נכסי הקרן'!$C$42</f>
        <v>4.4783997238228559E-3</v>
      </c>
      <c r="P13" s="140"/>
      <c r="Q13" s="140"/>
      <c r="R13" s="140"/>
    </row>
    <row r="14" spans="2:64">
      <c r="B14" s="85" t="s">
        <v>1749</v>
      </c>
      <c r="C14" s="82" t="s">
        <v>1750</v>
      </c>
      <c r="D14" s="82" t="s">
        <v>325</v>
      </c>
      <c r="E14" s="82" t="s">
        <v>1772</v>
      </c>
      <c r="F14" s="82" t="s">
        <v>1771</v>
      </c>
      <c r="G14" s="92">
        <v>0.93</v>
      </c>
      <c r="H14" s="95" t="s">
        <v>174</v>
      </c>
      <c r="I14" s="96">
        <v>0</v>
      </c>
      <c r="J14" s="93">
        <v>3.5999999999999999E-3</v>
      </c>
      <c r="K14" s="92">
        <v>2400000</v>
      </c>
      <c r="L14" s="94">
        <v>100.06</v>
      </c>
      <c r="M14" s="92">
        <v>2401.4662999999996</v>
      </c>
      <c r="N14" s="93">
        <v>0.12037707119107408</v>
      </c>
      <c r="O14" s="93">
        <f>+M14/'סכום נכסי הקרן'!$C$42</f>
        <v>4.1290008334305432E-3</v>
      </c>
      <c r="P14" s="140"/>
      <c r="Q14" s="140"/>
      <c r="R14" s="140"/>
    </row>
    <row r="15" spans="2:64">
      <c r="B15" s="85" t="s">
        <v>1751</v>
      </c>
      <c r="C15" s="82" t="s">
        <v>1752</v>
      </c>
      <c r="D15" s="82" t="s">
        <v>344</v>
      </c>
      <c r="E15" s="82" t="s">
        <v>1772</v>
      </c>
      <c r="F15" s="82" t="s">
        <v>1771</v>
      </c>
      <c r="G15" s="92">
        <v>0.34</v>
      </c>
      <c r="H15" s="95" t="s">
        <v>174</v>
      </c>
      <c r="I15" s="96">
        <v>4.5000000000000005E-3</v>
      </c>
      <c r="J15" s="93">
        <v>2.8999999999999998E-3</v>
      </c>
      <c r="K15" s="92">
        <v>1500000</v>
      </c>
      <c r="L15" s="94">
        <v>100.35</v>
      </c>
      <c r="M15" s="92">
        <v>1505.2499399999999</v>
      </c>
      <c r="N15" s="93">
        <v>7.5452892754622455E-2</v>
      </c>
      <c r="O15" s="93">
        <f>+M15/'סכום נכסי הקרן'!$C$42</f>
        <v>2.5880764001482248E-3</v>
      </c>
      <c r="P15" s="140"/>
      <c r="Q15" s="140"/>
      <c r="R15" s="140"/>
    </row>
    <row r="16" spans="2:64">
      <c r="B16" s="85" t="s">
        <v>1753</v>
      </c>
      <c r="C16" s="82" t="s">
        <v>1754</v>
      </c>
      <c r="D16" s="82" t="s">
        <v>344</v>
      </c>
      <c r="E16" s="82" t="s">
        <v>1772</v>
      </c>
      <c r="F16" s="82" t="s">
        <v>1771</v>
      </c>
      <c r="G16" s="92">
        <v>0.51</v>
      </c>
      <c r="H16" s="95" t="s">
        <v>174</v>
      </c>
      <c r="I16" s="96">
        <v>4.6999999999999993E-3</v>
      </c>
      <c r="J16" s="93">
        <v>3.2999999999999995E-3</v>
      </c>
      <c r="K16" s="92">
        <v>1300000</v>
      </c>
      <c r="L16" s="94">
        <v>100.3</v>
      </c>
      <c r="M16" s="92">
        <v>1303.9000100000001</v>
      </c>
      <c r="N16" s="93">
        <v>6.5359927944777838E-2</v>
      </c>
      <c r="O16" s="93">
        <f>+M16/'סכום נכסי הקרן'!$C$42</f>
        <v>2.2418820651366606E-3</v>
      </c>
      <c r="P16" s="140"/>
      <c r="Q16" s="140"/>
      <c r="R16" s="140"/>
    </row>
    <row r="17" spans="2:18">
      <c r="B17" s="85" t="s">
        <v>1755</v>
      </c>
      <c r="C17" s="82" t="s">
        <v>1756</v>
      </c>
      <c r="D17" s="82" t="s">
        <v>344</v>
      </c>
      <c r="E17" s="82" t="s">
        <v>1772</v>
      </c>
      <c r="F17" s="82" t="s">
        <v>1771</v>
      </c>
      <c r="G17" s="92">
        <v>0.59000000000000008</v>
      </c>
      <c r="H17" s="95" t="s">
        <v>174</v>
      </c>
      <c r="I17" s="96">
        <v>4.5000000000000005E-3</v>
      </c>
      <c r="J17" s="93">
        <v>3.2000000000000002E-3</v>
      </c>
      <c r="K17" s="92">
        <v>1600000</v>
      </c>
      <c r="L17" s="94">
        <v>100.26</v>
      </c>
      <c r="M17" s="92">
        <v>1604.16002</v>
      </c>
      <c r="N17" s="93">
        <v>8.0410907673122395E-2</v>
      </c>
      <c r="O17" s="93">
        <f>+M17/'סכום נכסי הקרן'!$C$42</f>
        <v>2.7581390834158109E-3</v>
      </c>
      <c r="P17" s="140"/>
      <c r="Q17" s="140"/>
      <c r="R17" s="140"/>
    </row>
    <row r="18" spans="2:18">
      <c r="B18" s="85" t="s">
        <v>1757</v>
      </c>
      <c r="C18" s="82" t="s">
        <v>1758</v>
      </c>
      <c r="D18" s="82" t="s">
        <v>344</v>
      </c>
      <c r="E18" s="82" t="s">
        <v>1772</v>
      </c>
      <c r="F18" s="82" t="s">
        <v>1771</v>
      </c>
      <c r="G18" s="92">
        <v>0.69000000000000006</v>
      </c>
      <c r="H18" s="95" t="s">
        <v>174</v>
      </c>
      <c r="I18" s="96">
        <v>4.5000000000000005E-3</v>
      </c>
      <c r="J18" s="93">
        <v>3.6000000000000003E-3</v>
      </c>
      <c r="K18" s="92">
        <v>1400000</v>
      </c>
      <c r="L18" s="94">
        <v>100.2</v>
      </c>
      <c r="M18" s="92">
        <v>1402.79997</v>
      </c>
      <c r="N18" s="93">
        <v>7.0317435583221219E-2</v>
      </c>
      <c r="O18" s="93">
        <f>+M18/'סכום נכסי הקרן'!$C$42</f>
        <v>2.411927348414734E-3</v>
      </c>
      <c r="P18" s="140"/>
      <c r="Q18" s="140"/>
      <c r="R18" s="140"/>
    </row>
    <row r="19" spans="2:18">
      <c r="B19" s="85" t="s">
        <v>1759</v>
      </c>
      <c r="C19" s="82" t="s">
        <v>1760</v>
      </c>
      <c r="D19" s="82" t="s">
        <v>344</v>
      </c>
      <c r="E19" s="82" t="s">
        <v>1772</v>
      </c>
      <c r="F19" s="82" t="s">
        <v>1771</v>
      </c>
      <c r="G19" s="92">
        <v>0.43</v>
      </c>
      <c r="H19" s="95" t="s">
        <v>174</v>
      </c>
      <c r="I19" s="96">
        <v>4.5000000000000005E-3</v>
      </c>
      <c r="J19" s="93">
        <v>3.2000000000000002E-3</v>
      </c>
      <c r="K19" s="92">
        <v>1300000</v>
      </c>
      <c r="L19" s="94">
        <v>100.31</v>
      </c>
      <c r="M19" s="92">
        <v>1304.02998</v>
      </c>
      <c r="N19" s="93">
        <v>6.5366442884397316E-2</v>
      </c>
      <c r="O19" s="93">
        <f>+M19/'סכום נכסי הקרן'!$C$42</f>
        <v>2.2421055312075028E-3</v>
      </c>
      <c r="P19" s="140"/>
      <c r="Q19" s="140"/>
      <c r="R19" s="140"/>
    </row>
    <row r="20" spans="2:18">
      <c r="B20" s="85" t="s">
        <v>1761</v>
      </c>
      <c r="C20" s="82" t="s">
        <v>1762</v>
      </c>
      <c r="D20" s="82" t="s">
        <v>344</v>
      </c>
      <c r="E20" s="82" t="s">
        <v>1772</v>
      </c>
      <c r="F20" s="82" t="s">
        <v>1771</v>
      </c>
      <c r="G20" s="92">
        <v>0.16999999999999998</v>
      </c>
      <c r="H20" s="95" t="s">
        <v>174</v>
      </c>
      <c r="I20" s="96">
        <v>4.5000000000000005E-3</v>
      </c>
      <c r="J20" s="93">
        <v>2.3999999999999998E-3</v>
      </c>
      <c r="K20" s="92">
        <v>1400000</v>
      </c>
      <c r="L20" s="94">
        <v>100.41</v>
      </c>
      <c r="M20" s="92">
        <v>1405.73999</v>
      </c>
      <c r="N20" s="93">
        <v>7.0464808459885439E-2</v>
      </c>
      <c r="O20" s="93">
        <f>+M20/'סכום נכסי הקרן'!$C$42</f>
        <v>2.4169823204667268E-3</v>
      </c>
      <c r="P20" s="140"/>
      <c r="Q20" s="140"/>
      <c r="R20" s="140"/>
    </row>
    <row r="21" spans="2:18">
      <c r="B21" s="85" t="s">
        <v>1763</v>
      </c>
      <c r="C21" s="82" t="s">
        <v>1764</v>
      </c>
      <c r="D21" s="82" t="s">
        <v>344</v>
      </c>
      <c r="E21" s="82" t="s">
        <v>1772</v>
      </c>
      <c r="F21" s="82" t="s">
        <v>1771</v>
      </c>
      <c r="G21" s="92">
        <v>0.09</v>
      </c>
      <c r="H21" s="95" t="s">
        <v>174</v>
      </c>
      <c r="I21" s="96">
        <v>4.1999999999999997E-3</v>
      </c>
      <c r="J21" s="93">
        <v>2.0999999999999999E-3</v>
      </c>
      <c r="K21" s="92">
        <v>2500000</v>
      </c>
      <c r="L21" s="94">
        <v>100.4</v>
      </c>
      <c r="M21" s="92">
        <v>2510.0000499999996</v>
      </c>
      <c r="N21" s="93">
        <v>0.1258174868864283</v>
      </c>
      <c r="O21" s="93">
        <f>+M21/'סכום נכסי הקרן'!$C$42</f>
        <v>4.3156101330094473E-3</v>
      </c>
      <c r="P21" s="140"/>
      <c r="Q21" s="140"/>
      <c r="R21" s="140"/>
    </row>
    <row r="22" spans="2:18">
      <c r="B22" s="85" t="s">
        <v>1765</v>
      </c>
      <c r="C22" s="82" t="s">
        <v>1766</v>
      </c>
      <c r="D22" s="82" t="s">
        <v>344</v>
      </c>
      <c r="E22" s="82" t="s">
        <v>1772</v>
      </c>
      <c r="F22" s="82" t="s">
        <v>1771</v>
      </c>
      <c r="G22" s="92">
        <v>0.23999999999999994</v>
      </c>
      <c r="H22" s="95" t="s">
        <v>174</v>
      </c>
      <c r="I22" s="96">
        <v>4.5000000000000005E-3</v>
      </c>
      <c r="J22" s="93">
        <v>2.8999999999999994E-3</v>
      </c>
      <c r="K22" s="92">
        <v>1500000</v>
      </c>
      <c r="L22" s="94">
        <v>100.38</v>
      </c>
      <c r="M22" s="92">
        <v>1505.7000500000001</v>
      </c>
      <c r="N22" s="93">
        <v>7.5475455188046506E-2</v>
      </c>
      <c r="O22" s="93">
        <f>+M22/'סכום נכסי הקרן'!$C$42</f>
        <v>2.5888503042272187E-3</v>
      </c>
      <c r="P22" s="140"/>
      <c r="Q22" s="140"/>
      <c r="R22" s="140"/>
    </row>
    <row r="23" spans="2:18">
      <c r="B23" s="85" t="s">
        <v>1767</v>
      </c>
      <c r="C23" s="82" t="s">
        <v>1768</v>
      </c>
      <c r="D23" s="82" t="s">
        <v>353</v>
      </c>
      <c r="E23" s="82" t="s">
        <v>1773</v>
      </c>
      <c r="F23" s="82" t="s">
        <v>1771</v>
      </c>
      <c r="G23" s="92">
        <v>0.94000000000000006</v>
      </c>
      <c r="H23" s="95" t="s">
        <v>174</v>
      </c>
      <c r="I23" s="96">
        <v>0</v>
      </c>
      <c r="J23" s="93">
        <v>4.1000000000000003E-3</v>
      </c>
      <c r="K23" s="92">
        <v>2400000</v>
      </c>
      <c r="L23" s="94">
        <v>100.1</v>
      </c>
      <c r="M23" s="92">
        <v>2401.8062099999997</v>
      </c>
      <c r="N23" s="93">
        <v>0.12039410968554247</v>
      </c>
      <c r="O23" s="93">
        <f>+M23/'סכום נכסי הקרן'!$C$42</f>
        <v>4.1295852633154405E-3</v>
      </c>
      <c r="P23" s="140"/>
      <c r="Q23" s="140"/>
      <c r="R23" s="140"/>
    </row>
    <row r="24" spans="2:18">
      <c r="B24" s="81"/>
      <c r="C24" s="82"/>
      <c r="D24" s="82"/>
      <c r="E24" s="82"/>
      <c r="F24" s="82"/>
      <c r="G24" s="82"/>
      <c r="H24" s="82"/>
      <c r="I24" s="82"/>
      <c r="J24" s="93"/>
      <c r="K24" s="92"/>
      <c r="L24" s="94"/>
      <c r="M24" s="82"/>
      <c r="N24" s="93"/>
      <c r="O24" s="82"/>
      <c r="P24" s="140"/>
      <c r="Q24" s="140"/>
      <c r="R24" s="140"/>
    </row>
    <row r="25" spans="2:18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140"/>
      <c r="Q25" s="140"/>
      <c r="R25" s="140"/>
    </row>
    <row r="26" spans="2:18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140"/>
      <c r="Q26" s="140"/>
      <c r="R26" s="140"/>
    </row>
    <row r="27" spans="2:18">
      <c r="B27" s="97" t="s">
        <v>261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140"/>
      <c r="Q27" s="140"/>
      <c r="R27" s="140"/>
    </row>
    <row r="28" spans="2:18">
      <c r="B28" s="97" t="s">
        <v>123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140"/>
      <c r="Q28" s="140"/>
      <c r="R28" s="140"/>
    </row>
    <row r="29" spans="2:18">
      <c r="B29" s="97" t="s">
        <v>246</v>
      </c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8">
      <c r="B30" s="97" t="s">
        <v>256</v>
      </c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8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8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  <row r="116" spans="2:1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</row>
    <row r="117" spans="2:15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</row>
    <row r="118" spans="2:15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</row>
    <row r="119" spans="2:15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</row>
    <row r="120" spans="2:15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</row>
    <row r="121" spans="2:15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</row>
    <row r="122" spans="2:15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</row>
    <row r="123" spans="2:15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AH30:XFD33 D34:XFD1048576 D30:AF33 D1:I29 K1:XFD29 J1:J13 J15:J22 J24:J29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C29" sqref="C2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189</v>
      </c>
      <c r="C1" s="76" t="s" vm="1">
        <v>262</v>
      </c>
    </row>
    <row r="2" spans="2:56">
      <c r="B2" s="56" t="s">
        <v>188</v>
      </c>
      <c r="C2" s="76" t="s">
        <v>263</v>
      </c>
    </row>
    <row r="3" spans="2:56">
      <c r="B3" s="56" t="s">
        <v>190</v>
      </c>
      <c r="C3" s="76" t="s">
        <v>264</v>
      </c>
    </row>
    <row r="4" spans="2:56">
      <c r="B4" s="56" t="s">
        <v>191</v>
      </c>
      <c r="C4" s="76">
        <v>2145</v>
      </c>
    </row>
    <row r="6" spans="2:56" ht="26.25" customHeight="1">
      <c r="B6" s="201" t="s">
        <v>223</v>
      </c>
      <c r="C6" s="202"/>
      <c r="D6" s="202"/>
      <c r="E6" s="202"/>
      <c r="F6" s="202"/>
      <c r="G6" s="202"/>
      <c r="H6" s="202"/>
      <c r="I6" s="202"/>
      <c r="J6" s="203"/>
    </row>
    <row r="7" spans="2:56" s="3" customFormat="1" ht="78.75">
      <c r="B7" s="59" t="s">
        <v>127</v>
      </c>
      <c r="C7" s="61" t="s">
        <v>60</v>
      </c>
      <c r="D7" s="61" t="s">
        <v>96</v>
      </c>
      <c r="E7" s="61" t="s">
        <v>61</v>
      </c>
      <c r="F7" s="61" t="s">
        <v>112</v>
      </c>
      <c r="G7" s="61" t="s">
        <v>234</v>
      </c>
      <c r="H7" s="61" t="s">
        <v>192</v>
      </c>
      <c r="I7" s="63" t="s">
        <v>193</v>
      </c>
      <c r="J7" s="63" t="s">
        <v>260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252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0"/>
      <c r="C11" s="99"/>
      <c r="D11" s="99"/>
      <c r="E11" s="99"/>
      <c r="F11" s="99"/>
      <c r="G11" s="99"/>
      <c r="H11" s="99"/>
      <c r="I11" s="99"/>
      <c r="J11" s="99"/>
    </row>
    <row r="12" spans="2:56">
      <c r="B12" s="110"/>
      <c r="C12" s="99"/>
      <c r="D12" s="99"/>
      <c r="E12" s="99"/>
      <c r="F12" s="99"/>
      <c r="G12" s="99"/>
      <c r="H12" s="99"/>
      <c r="I12" s="99"/>
      <c r="J12" s="99"/>
    </row>
    <row r="13" spans="2:56">
      <c r="B13" s="99"/>
      <c r="C13" s="99"/>
      <c r="D13" s="99"/>
      <c r="E13" s="99"/>
      <c r="F13" s="99"/>
      <c r="G13" s="99"/>
      <c r="H13" s="99"/>
      <c r="I13" s="99"/>
      <c r="J13" s="99"/>
    </row>
    <row r="14" spans="2:56">
      <c r="B14" s="99"/>
      <c r="C14" s="99"/>
      <c r="D14" s="99"/>
      <c r="E14" s="99"/>
      <c r="F14" s="99"/>
      <c r="G14" s="99"/>
      <c r="H14" s="99"/>
      <c r="I14" s="99"/>
      <c r="J14" s="99"/>
    </row>
    <row r="15" spans="2:56">
      <c r="B15" s="99"/>
      <c r="C15" s="99"/>
      <c r="D15" s="99"/>
      <c r="E15" s="99"/>
      <c r="F15" s="99"/>
      <c r="G15" s="99"/>
      <c r="H15" s="99"/>
      <c r="I15" s="99"/>
      <c r="J15" s="99"/>
    </row>
    <row r="16" spans="2:56">
      <c r="B16" s="99"/>
      <c r="C16" s="99"/>
      <c r="D16" s="99"/>
      <c r="E16" s="99"/>
      <c r="F16" s="99"/>
      <c r="G16" s="99"/>
      <c r="H16" s="99"/>
      <c r="I16" s="99"/>
      <c r="J16" s="99"/>
    </row>
    <row r="17" spans="2:10">
      <c r="B17" s="99"/>
      <c r="C17" s="99"/>
      <c r="D17" s="99"/>
      <c r="E17" s="99"/>
      <c r="F17" s="99"/>
      <c r="G17" s="99"/>
      <c r="H17" s="99"/>
      <c r="I17" s="99"/>
      <c r="J17" s="99"/>
    </row>
    <row r="18" spans="2:10">
      <c r="B18" s="99"/>
      <c r="C18" s="99"/>
      <c r="D18" s="99"/>
      <c r="E18" s="99"/>
      <c r="F18" s="99"/>
      <c r="G18" s="99"/>
      <c r="H18" s="99"/>
      <c r="I18" s="99"/>
      <c r="J18" s="99"/>
    </row>
    <row r="19" spans="2:10">
      <c r="B19" s="99"/>
      <c r="C19" s="99"/>
      <c r="D19" s="99"/>
      <c r="E19" s="99"/>
      <c r="F19" s="99"/>
      <c r="G19" s="99"/>
      <c r="H19" s="99"/>
      <c r="I19" s="99"/>
      <c r="J19" s="99"/>
    </row>
    <row r="20" spans="2:10">
      <c r="B20" s="99"/>
      <c r="C20" s="99"/>
      <c r="D20" s="99"/>
      <c r="E20" s="99"/>
      <c r="F20" s="99"/>
      <c r="G20" s="99"/>
      <c r="H20" s="99"/>
      <c r="I20" s="99"/>
      <c r="J20" s="99"/>
    </row>
    <row r="21" spans="2:10">
      <c r="B21" s="99"/>
      <c r="C21" s="99"/>
      <c r="D21" s="99"/>
      <c r="E21" s="99"/>
      <c r="F21" s="99"/>
      <c r="G21" s="99"/>
      <c r="H21" s="99"/>
      <c r="I21" s="99"/>
      <c r="J21" s="99"/>
    </row>
    <row r="22" spans="2:10">
      <c r="B22" s="99"/>
      <c r="C22" s="99"/>
      <c r="D22" s="99"/>
      <c r="E22" s="99"/>
      <c r="F22" s="99"/>
      <c r="G22" s="99"/>
      <c r="H22" s="99"/>
      <c r="I22" s="99"/>
      <c r="J22" s="99"/>
    </row>
    <row r="23" spans="2:10">
      <c r="B23" s="99"/>
      <c r="C23" s="99"/>
      <c r="D23" s="99"/>
      <c r="E23" s="99"/>
      <c r="F23" s="99"/>
      <c r="G23" s="99"/>
      <c r="H23" s="99"/>
      <c r="I23" s="99"/>
      <c r="J23" s="99"/>
    </row>
    <row r="24" spans="2:10">
      <c r="B24" s="99"/>
      <c r="C24" s="99"/>
      <c r="D24" s="99"/>
      <c r="E24" s="99"/>
      <c r="F24" s="99"/>
      <c r="G24" s="99"/>
      <c r="H24" s="99"/>
      <c r="I24" s="99"/>
      <c r="J24" s="99"/>
    </row>
    <row r="25" spans="2:10">
      <c r="B25" s="99"/>
      <c r="C25" s="99"/>
      <c r="D25" s="99"/>
      <c r="E25" s="99"/>
      <c r="F25" s="99"/>
      <c r="G25" s="99"/>
      <c r="H25" s="99"/>
      <c r="I25" s="99"/>
      <c r="J25" s="99"/>
    </row>
    <row r="26" spans="2:10">
      <c r="B26" s="99"/>
      <c r="C26" s="99"/>
      <c r="D26" s="99"/>
      <c r="E26" s="99"/>
      <c r="F26" s="99"/>
      <c r="G26" s="99"/>
      <c r="H26" s="99"/>
      <c r="I26" s="99"/>
      <c r="J26" s="99"/>
    </row>
    <row r="27" spans="2:10">
      <c r="B27" s="99"/>
      <c r="C27" s="99"/>
      <c r="D27" s="99"/>
      <c r="E27" s="99"/>
      <c r="F27" s="99"/>
      <c r="G27" s="99"/>
      <c r="H27" s="99"/>
      <c r="I27" s="99"/>
      <c r="J27" s="99"/>
    </row>
    <row r="28" spans="2:10">
      <c r="B28" s="99"/>
      <c r="C28" s="99"/>
      <c r="D28" s="99"/>
      <c r="E28" s="99"/>
      <c r="F28" s="99"/>
      <c r="G28" s="99"/>
      <c r="H28" s="99"/>
      <c r="I28" s="99"/>
      <c r="J28" s="99"/>
    </row>
    <row r="29" spans="2:10">
      <c r="B29" s="99"/>
      <c r="C29" s="99"/>
      <c r="D29" s="99"/>
      <c r="E29" s="99"/>
      <c r="F29" s="99"/>
      <c r="G29" s="99"/>
      <c r="H29" s="99"/>
      <c r="I29" s="99"/>
      <c r="J29" s="99"/>
    </row>
    <row r="30" spans="2:10">
      <c r="B30" s="99"/>
      <c r="C30" s="99"/>
      <c r="D30" s="99"/>
      <c r="E30" s="99"/>
      <c r="F30" s="99"/>
      <c r="G30" s="99"/>
      <c r="H30" s="99"/>
      <c r="I30" s="99"/>
      <c r="J30" s="99"/>
    </row>
    <row r="31" spans="2:10">
      <c r="B31" s="99"/>
      <c r="C31" s="99"/>
      <c r="D31" s="99"/>
      <c r="E31" s="99"/>
      <c r="F31" s="99"/>
      <c r="G31" s="99"/>
      <c r="H31" s="99"/>
      <c r="I31" s="99"/>
      <c r="J31" s="99"/>
    </row>
    <row r="32" spans="2:10">
      <c r="B32" s="99"/>
      <c r="C32" s="99"/>
      <c r="D32" s="99"/>
      <c r="E32" s="99"/>
      <c r="F32" s="99"/>
      <c r="G32" s="99"/>
      <c r="H32" s="99"/>
      <c r="I32" s="99"/>
      <c r="J32" s="99"/>
    </row>
    <row r="33" spans="2:10">
      <c r="B33" s="99"/>
      <c r="C33" s="99"/>
      <c r="D33" s="99"/>
      <c r="E33" s="99"/>
      <c r="F33" s="99"/>
      <c r="G33" s="99"/>
      <c r="H33" s="99"/>
      <c r="I33" s="99"/>
      <c r="J33" s="99"/>
    </row>
    <row r="34" spans="2:10">
      <c r="B34" s="99"/>
      <c r="C34" s="99"/>
      <c r="D34" s="99"/>
      <c r="E34" s="99"/>
      <c r="F34" s="99"/>
      <c r="G34" s="99"/>
      <c r="H34" s="99"/>
      <c r="I34" s="99"/>
      <c r="J34" s="99"/>
    </row>
    <row r="35" spans="2:10">
      <c r="B35" s="99"/>
      <c r="C35" s="99"/>
      <c r="D35" s="99"/>
      <c r="E35" s="99"/>
      <c r="F35" s="99"/>
      <c r="G35" s="99"/>
      <c r="H35" s="99"/>
      <c r="I35" s="99"/>
      <c r="J35" s="99"/>
    </row>
    <row r="36" spans="2:10">
      <c r="B36" s="99"/>
      <c r="C36" s="99"/>
      <c r="D36" s="99"/>
      <c r="E36" s="99"/>
      <c r="F36" s="99"/>
      <c r="G36" s="99"/>
      <c r="H36" s="99"/>
      <c r="I36" s="99"/>
      <c r="J36" s="99"/>
    </row>
    <row r="37" spans="2:10">
      <c r="B37" s="99"/>
      <c r="C37" s="99"/>
      <c r="D37" s="99"/>
      <c r="E37" s="99"/>
      <c r="F37" s="99"/>
      <c r="G37" s="99"/>
      <c r="H37" s="99"/>
      <c r="I37" s="99"/>
      <c r="J37" s="99"/>
    </row>
    <row r="38" spans="2:10">
      <c r="B38" s="99"/>
      <c r="C38" s="99"/>
      <c r="D38" s="99"/>
      <c r="E38" s="99"/>
      <c r="F38" s="99"/>
      <c r="G38" s="99"/>
      <c r="H38" s="99"/>
      <c r="I38" s="99"/>
      <c r="J38" s="99"/>
    </row>
    <row r="39" spans="2:10">
      <c r="B39" s="99"/>
      <c r="C39" s="99"/>
      <c r="D39" s="99"/>
      <c r="E39" s="99"/>
      <c r="F39" s="99"/>
      <c r="G39" s="99"/>
      <c r="H39" s="99"/>
      <c r="I39" s="99"/>
      <c r="J39" s="99"/>
    </row>
    <row r="40" spans="2:10">
      <c r="B40" s="99"/>
      <c r="C40" s="99"/>
      <c r="D40" s="99"/>
      <c r="E40" s="99"/>
      <c r="F40" s="99"/>
      <c r="G40" s="99"/>
      <c r="H40" s="99"/>
      <c r="I40" s="99"/>
      <c r="J40" s="99"/>
    </row>
    <row r="41" spans="2:10">
      <c r="B41" s="99"/>
      <c r="C41" s="99"/>
      <c r="D41" s="99"/>
      <c r="E41" s="99"/>
      <c r="F41" s="99"/>
      <c r="G41" s="99"/>
      <c r="H41" s="99"/>
      <c r="I41" s="99"/>
      <c r="J41" s="99"/>
    </row>
    <row r="42" spans="2:10">
      <c r="B42" s="99"/>
      <c r="C42" s="99"/>
      <c r="D42" s="99"/>
      <c r="E42" s="99"/>
      <c r="F42" s="99"/>
      <c r="G42" s="99"/>
      <c r="H42" s="99"/>
      <c r="I42" s="99"/>
      <c r="J42" s="99"/>
    </row>
    <row r="43" spans="2:10">
      <c r="B43" s="99"/>
      <c r="C43" s="99"/>
      <c r="D43" s="99"/>
      <c r="E43" s="99"/>
      <c r="F43" s="99"/>
      <c r="G43" s="99"/>
      <c r="H43" s="99"/>
      <c r="I43" s="99"/>
      <c r="J43" s="99"/>
    </row>
    <row r="44" spans="2:10">
      <c r="B44" s="99"/>
      <c r="C44" s="99"/>
      <c r="D44" s="99"/>
      <c r="E44" s="99"/>
      <c r="F44" s="99"/>
      <c r="G44" s="99"/>
      <c r="H44" s="99"/>
      <c r="I44" s="99"/>
      <c r="J44" s="99"/>
    </row>
    <row r="45" spans="2:10">
      <c r="B45" s="99"/>
      <c r="C45" s="99"/>
      <c r="D45" s="99"/>
      <c r="E45" s="99"/>
      <c r="F45" s="99"/>
      <c r="G45" s="99"/>
      <c r="H45" s="99"/>
      <c r="I45" s="99"/>
      <c r="J45" s="99"/>
    </row>
    <row r="46" spans="2:10">
      <c r="B46" s="99"/>
      <c r="C46" s="99"/>
      <c r="D46" s="99"/>
      <c r="E46" s="99"/>
      <c r="F46" s="99"/>
      <c r="G46" s="99"/>
      <c r="H46" s="99"/>
      <c r="I46" s="99"/>
      <c r="J46" s="99"/>
    </row>
    <row r="47" spans="2:10">
      <c r="B47" s="99"/>
      <c r="C47" s="99"/>
      <c r="D47" s="99"/>
      <c r="E47" s="99"/>
      <c r="F47" s="99"/>
      <c r="G47" s="99"/>
      <c r="H47" s="99"/>
      <c r="I47" s="99"/>
      <c r="J47" s="99"/>
    </row>
    <row r="48" spans="2:10">
      <c r="B48" s="99"/>
      <c r="C48" s="99"/>
      <c r="D48" s="99"/>
      <c r="E48" s="99"/>
      <c r="F48" s="99"/>
      <c r="G48" s="99"/>
      <c r="H48" s="99"/>
      <c r="I48" s="99"/>
      <c r="J48" s="99"/>
    </row>
    <row r="49" spans="2:10">
      <c r="B49" s="99"/>
      <c r="C49" s="99"/>
      <c r="D49" s="99"/>
      <c r="E49" s="99"/>
      <c r="F49" s="99"/>
      <c r="G49" s="99"/>
      <c r="H49" s="99"/>
      <c r="I49" s="99"/>
      <c r="J49" s="99"/>
    </row>
    <row r="50" spans="2:10">
      <c r="B50" s="99"/>
      <c r="C50" s="99"/>
      <c r="D50" s="99"/>
      <c r="E50" s="99"/>
      <c r="F50" s="99"/>
      <c r="G50" s="99"/>
      <c r="H50" s="99"/>
      <c r="I50" s="99"/>
      <c r="J50" s="99"/>
    </row>
    <row r="51" spans="2:10">
      <c r="B51" s="99"/>
      <c r="C51" s="99"/>
      <c r="D51" s="99"/>
      <c r="E51" s="99"/>
      <c r="F51" s="99"/>
      <c r="G51" s="99"/>
      <c r="H51" s="99"/>
      <c r="I51" s="99"/>
      <c r="J51" s="99"/>
    </row>
    <row r="52" spans="2:10">
      <c r="B52" s="99"/>
      <c r="C52" s="99"/>
      <c r="D52" s="99"/>
      <c r="E52" s="99"/>
      <c r="F52" s="99"/>
      <c r="G52" s="99"/>
      <c r="H52" s="99"/>
      <c r="I52" s="99"/>
      <c r="J52" s="99"/>
    </row>
    <row r="53" spans="2:10">
      <c r="B53" s="99"/>
      <c r="C53" s="99"/>
      <c r="D53" s="99"/>
      <c r="E53" s="99"/>
      <c r="F53" s="99"/>
      <c r="G53" s="99"/>
      <c r="H53" s="99"/>
      <c r="I53" s="99"/>
      <c r="J53" s="99"/>
    </row>
    <row r="54" spans="2:10">
      <c r="B54" s="99"/>
      <c r="C54" s="99"/>
      <c r="D54" s="99"/>
      <c r="E54" s="99"/>
      <c r="F54" s="99"/>
      <c r="G54" s="99"/>
      <c r="H54" s="99"/>
      <c r="I54" s="99"/>
      <c r="J54" s="99"/>
    </row>
    <row r="55" spans="2:10">
      <c r="B55" s="99"/>
      <c r="C55" s="99"/>
      <c r="D55" s="99"/>
      <c r="E55" s="99"/>
      <c r="F55" s="99"/>
      <c r="G55" s="99"/>
      <c r="H55" s="99"/>
      <c r="I55" s="99"/>
      <c r="J55" s="99"/>
    </row>
    <row r="56" spans="2:10">
      <c r="B56" s="99"/>
      <c r="C56" s="99"/>
      <c r="D56" s="99"/>
      <c r="E56" s="99"/>
      <c r="F56" s="99"/>
      <c r="G56" s="99"/>
      <c r="H56" s="99"/>
      <c r="I56" s="99"/>
      <c r="J56" s="99"/>
    </row>
    <row r="57" spans="2:10">
      <c r="B57" s="99"/>
      <c r="C57" s="99"/>
      <c r="D57" s="99"/>
      <c r="E57" s="99"/>
      <c r="F57" s="99"/>
      <c r="G57" s="99"/>
      <c r="H57" s="99"/>
      <c r="I57" s="99"/>
      <c r="J57" s="99"/>
    </row>
    <row r="58" spans="2:10">
      <c r="B58" s="99"/>
      <c r="C58" s="99"/>
      <c r="D58" s="99"/>
      <c r="E58" s="99"/>
      <c r="F58" s="99"/>
      <c r="G58" s="99"/>
      <c r="H58" s="99"/>
      <c r="I58" s="99"/>
      <c r="J58" s="99"/>
    </row>
    <row r="59" spans="2:10">
      <c r="B59" s="99"/>
      <c r="C59" s="99"/>
      <c r="D59" s="99"/>
      <c r="E59" s="99"/>
      <c r="F59" s="99"/>
      <c r="G59" s="99"/>
      <c r="H59" s="99"/>
      <c r="I59" s="99"/>
      <c r="J59" s="99"/>
    </row>
    <row r="60" spans="2:10">
      <c r="B60" s="99"/>
      <c r="C60" s="99"/>
      <c r="D60" s="99"/>
      <c r="E60" s="99"/>
      <c r="F60" s="99"/>
      <c r="G60" s="99"/>
      <c r="H60" s="99"/>
      <c r="I60" s="99"/>
      <c r="J60" s="99"/>
    </row>
    <row r="61" spans="2:10">
      <c r="B61" s="99"/>
      <c r="C61" s="99"/>
      <c r="D61" s="99"/>
      <c r="E61" s="99"/>
      <c r="F61" s="99"/>
      <c r="G61" s="99"/>
      <c r="H61" s="99"/>
      <c r="I61" s="99"/>
      <c r="J61" s="99"/>
    </row>
    <row r="62" spans="2:10">
      <c r="B62" s="99"/>
      <c r="C62" s="99"/>
      <c r="D62" s="99"/>
      <c r="E62" s="99"/>
      <c r="F62" s="99"/>
      <c r="G62" s="99"/>
      <c r="H62" s="99"/>
      <c r="I62" s="99"/>
      <c r="J62" s="99"/>
    </row>
    <row r="63" spans="2:10">
      <c r="B63" s="99"/>
      <c r="C63" s="99"/>
      <c r="D63" s="99"/>
      <c r="E63" s="99"/>
      <c r="F63" s="99"/>
      <c r="G63" s="99"/>
      <c r="H63" s="99"/>
      <c r="I63" s="99"/>
      <c r="J63" s="99"/>
    </row>
    <row r="64" spans="2:10">
      <c r="B64" s="99"/>
      <c r="C64" s="99"/>
      <c r="D64" s="99"/>
      <c r="E64" s="99"/>
      <c r="F64" s="99"/>
      <c r="G64" s="99"/>
      <c r="H64" s="99"/>
      <c r="I64" s="99"/>
      <c r="J64" s="99"/>
    </row>
    <row r="65" spans="2:10">
      <c r="B65" s="99"/>
      <c r="C65" s="99"/>
      <c r="D65" s="99"/>
      <c r="E65" s="99"/>
      <c r="F65" s="99"/>
      <c r="G65" s="99"/>
      <c r="H65" s="99"/>
      <c r="I65" s="99"/>
      <c r="J65" s="99"/>
    </row>
    <row r="66" spans="2:10">
      <c r="B66" s="99"/>
      <c r="C66" s="99"/>
      <c r="D66" s="99"/>
      <c r="E66" s="99"/>
      <c r="F66" s="99"/>
      <c r="G66" s="99"/>
      <c r="H66" s="99"/>
      <c r="I66" s="99"/>
      <c r="J66" s="99"/>
    </row>
    <row r="67" spans="2:10">
      <c r="B67" s="99"/>
      <c r="C67" s="99"/>
      <c r="D67" s="99"/>
      <c r="E67" s="99"/>
      <c r="F67" s="99"/>
      <c r="G67" s="99"/>
      <c r="H67" s="99"/>
      <c r="I67" s="99"/>
      <c r="J67" s="99"/>
    </row>
    <row r="68" spans="2:10">
      <c r="B68" s="99"/>
      <c r="C68" s="99"/>
      <c r="D68" s="99"/>
      <c r="E68" s="99"/>
      <c r="F68" s="99"/>
      <c r="G68" s="99"/>
      <c r="H68" s="99"/>
      <c r="I68" s="99"/>
      <c r="J68" s="99"/>
    </row>
    <row r="69" spans="2:10">
      <c r="B69" s="99"/>
      <c r="C69" s="99"/>
      <c r="D69" s="99"/>
      <c r="E69" s="99"/>
      <c r="F69" s="99"/>
      <c r="G69" s="99"/>
      <c r="H69" s="99"/>
      <c r="I69" s="99"/>
      <c r="J69" s="99"/>
    </row>
    <row r="70" spans="2:10">
      <c r="B70" s="99"/>
      <c r="C70" s="99"/>
      <c r="D70" s="99"/>
      <c r="E70" s="99"/>
      <c r="F70" s="99"/>
      <c r="G70" s="99"/>
      <c r="H70" s="99"/>
      <c r="I70" s="99"/>
      <c r="J70" s="99"/>
    </row>
    <row r="71" spans="2:10">
      <c r="B71" s="99"/>
      <c r="C71" s="99"/>
      <c r="D71" s="99"/>
      <c r="E71" s="99"/>
      <c r="F71" s="99"/>
      <c r="G71" s="99"/>
      <c r="H71" s="99"/>
      <c r="I71" s="99"/>
      <c r="J71" s="99"/>
    </row>
    <row r="72" spans="2:10">
      <c r="B72" s="99"/>
      <c r="C72" s="99"/>
      <c r="D72" s="99"/>
      <c r="E72" s="99"/>
      <c r="F72" s="99"/>
      <c r="G72" s="99"/>
      <c r="H72" s="99"/>
      <c r="I72" s="99"/>
      <c r="J72" s="99"/>
    </row>
    <row r="73" spans="2:10">
      <c r="B73" s="99"/>
      <c r="C73" s="99"/>
      <c r="D73" s="99"/>
      <c r="E73" s="99"/>
      <c r="F73" s="99"/>
      <c r="G73" s="99"/>
      <c r="H73" s="99"/>
      <c r="I73" s="99"/>
      <c r="J73" s="99"/>
    </row>
    <row r="74" spans="2:10">
      <c r="B74" s="99"/>
      <c r="C74" s="99"/>
      <c r="D74" s="99"/>
      <c r="E74" s="99"/>
      <c r="F74" s="99"/>
      <c r="G74" s="99"/>
      <c r="H74" s="99"/>
      <c r="I74" s="99"/>
      <c r="J74" s="99"/>
    </row>
    <row r="75" spans="2:10">
      <c r="B75" s="99"/>
      <c r="C75" s="99"/>
      <c r="D75" s="99"/>
      <c r="E75" s="99"/>
      <c r="F75" s="99"/>
      <c r="G75" s="99"/>
      <c r="H75" s="99"/>
      <c r="I75" s="99"/>
      <c r="J75" s="99"/>
    </row>
    <row r="76" spans="2:10">
      <c r="B76" s="99"/>
      <c r="C76" s="99"/>
      <c r="D76" s="99"/>
      <c r="E76" s="99"/>
      <c r="F76" s="99"/>
      <c r="G76" s="99"/>
      <c r="H76" s="99"/>
      <c r="I76" s="99"/>
      <c r="J76" s="99"/>
    </row>
    <row r="77" spans="2:10">
      <c r="B77" s="99"/>
      <c r="C77" s="99"/>
      <c r="D77" s="99"/>
      <c r="E77" s="99"/>
      <c r="F77" s="99"/>
      <c r="G77" s="99"/>
      <c r="H77" s="99"/>
      <c r="I77" s="99"/>
      <c r="J77" s="99"/>
    </row>
    <row r="78" spans="2:10">
      <c r="B78" s="99"/>
      <c r="C78" s="99"/>
      <c r="D78" s="99"/>
      <c r="E78" s="99"/>
      <c r="F78" s="99"/>
      <c r="G78" s="99"/>
      <c r="H78" s="99"/>
      <c r="I78" s="99"/>
      <c r="J78" s="99"/>
    </row>
    <row r="79" spans="2:10">
      <c r="B79" s="99"/>
      <c r="C79" s="99"/>
      <c r="D79" s="99"/>
      <c r="E79" s="99"/>
      <c r="F79" s="99"/>
      <c r="G79" s="99"/>
      <c r="H79" s="99"/>
      <c r="I79" s="99"/>
      <c r="J79" s="99"/>
    </row>
    <row r="80" spans="2:10">
      <c r="B80" s="99"/>
      <c r="C80" s="99"/>
      <c r="D80" s="99"/>
      <c r="E80" s="99"/>
      <c r="F80" s="99"/>
      <c r="G80" s="99"/>
      <c r="H80" s="99"/>
      <c r="I80" s="99"/>
      <c r="J80" s="99"/>
    </row>
    <row r="81" spans="2:10">
      <c r="B81" s="99"/>
      <c r="C81" s="99"/>
      <c r="D81" s="99"/>
      <c r="E81" s="99"/>
      <c r="F81" s="99"/>
      <c r="G81" s="99"/>
      <c r="H81" s="99"/>
      <c r="I81" s="99"/>
      <c r="J81" s="99"/>
    </row>
    <row r="82" spans="2:10">
      <c r="B82" s="99"/>
      <c r="C82" s="99"/>
      <c r="D82" s="99"/>
      <c r="E82" s="99"/>
      <c r="F82" s="99"/>
      <c r="G82" s="99"/>
      <c r="H82" s="99"/>
      <c r="I82" s="99"/>
      <c r="J82" s="99"/>
    </row>
    <row r="83" spans="2:10">
      <c r="B83" s="99"/>
      <c r="C83" s="99"/>
      <c r="D83" s="99"/>
      <c r="E83" s="99"/>
      <c r="F83" s="99"/>
      <c r="G83" s="99"/>
      <c r="H83" s="99"/>
      <c r="I83" s="99"/>
      <c r="J83" s="99"/>
    </row>
    <row r="84" spans="2:10">
      <c r="B84" s="99"/>
      <c r="C84" s="99"/>
      <c r="D84" s="99"/>
      <c r="E84" s="99"/>
      <c r="F84" s="99"/>
      <c r="G84" s="99"/>
      <c r="H84" s="99"/>
      <c r="I84" s="99"/>
      <c r="J84" s="99"/>
    </row>
    <row r="85" spans="2:10">
      <c r="B85" s="99"/>
      <c r="C85" s="99"/>
      <c r="D85" s="99"/>
      <c r="E85" s="99"/>
      <c r="F85" s="99"/>
      <c r="G85" s="99"/>
      <c r="H85" s="99"/>
      <c r="I85" s="99"/>
      <c r="J85" s="99"/>
    </row>
    <row r="86" spans="2:10">
      <c r="B86" s="99"/>
      <c r="C86" s="99"/>
      <c r="D86" s="99"/>
      <c r="E86" s="99"/>
      <c r="F86" s="99"/>
      <c r="G86" s="99"/>
      <c r="H86" s="99"/>
      <c r="I86" s="99"/>
      <c r="J86" s="99"/>
    </row>
    <row r="87" spans="2:10">
      <c r="B87" s="99"/>
      <c r="C87" s="99"/>
      <c r="D87" s="99"/>
      <c r="E87" s="99"/>
      <c r="F87" s="99"/>
      <c r="G87" s="99"/>
      <c r="H87" s="99"/>
      <c r="I87" s="99"/>
      <c r="J87" s="99"/>
    </row>
    <row r="88" spans="2:10">
      <c r="B88" s="99"/>
      <c r="C88" s="99"/>
      <c r="D88" s="99"/>
      <c r="E88" s="99"/>
      <c r="F88" s="99"/>
      <c r="G88" s="99"/>
      <c r="H88" s="99"/>
      <c r="I88" s="99"/>
      <c r="J88" s="99"/>
    </row>
    <row r="89" spans="2:10">
      <c r="B89" s="99"/>
      <c r="C89" s="99"/>
      <c r="D89" s="99"/>
      <c r="E89" s="99"/>
      <c r="F89" s="99"/>
      <c r="G89" s="99"/>
      <c r="H89" s="99"/>
      <c r="I89" s="99"/>
      <c r="J89" s="99"/>
    </row>
    <row r="90" spans="2:10">
      <c r="B90" s="99"/>
      <c r="C90" s="99"/>
      <c r="D90" s="99"/>
      <c r="E90" s="99"/>
      <c r="F90" s="99"/>
      <c r="G90" s="99"/>
      <c r="H90" s="99"/>
      <c r="I90" s="99"/>
      <c r="J90" s="99"/>
    </row>
    <row r="91" spans="2:10">
      <c r="B91" s="99"/>
      <c r="C91" s="99"/>
      <c r="D91" s="99"/>
      <c r="E91" s="99"/>
      <c r="F91" s="99"/>
      <c r="G91" s="99"/>
      <c r="H91" s="99"/>
      <c r="I91" s="99"/>
      <c r="J91" s="99"/>
    </row>
    <row r="92" spans="2:10">
      <c r="B92" s="99"/>
      <c r="C92" s="99"/>
      <c r="D92" s="99"/>
      <c r="E92" s="99"/>
      <c r="F92" s="99"/>
      <c r="G92" s="99"/>
      <c r="H92" s="99"/>
      <c r="I92" s="99"/>
      <c r="J92" s="99"/>
    </row>
    <row r="93" spans="2:10">
      <c r="B93" s="99"/>
      <c r="C93" s="99"/>
      <c r="D93" s="99"/>
      <c r="E93" s="99"/>
      <c r="F93" s="99"/>
      <c r="G93" s="99"/>
      <c r="H93" s="99"/>
      <c r="I93" s="99"/>
      <c r="J93" s="99"/>
    </row>
    <row r="94" spans="2:10">
      <c r="B94" s="99"/>
      <c r="C94" s="99"/>
      <c r="D94" s="99"/>
      <c r="E94" s="99"/>
      <c r="F94" s="99"/>
      <c r="G94" s="99"/>
      <c r="H94" s="99"/>
      <c r="I94" s="99"/>
      <c r="J94" s="99"/>
    </row>
    <row r="95" spans="2:10">
      <c r="B95" s="99"/>
      <c r="C95" s="99"/>
      <c r="D95" s="99"/>
      <c r="E95" s="99"/>
      <c r="F95" s="99"/>
      <c r="G95" s="99"/>
      <c r="H95" s="99"/>
      <c r="I95" s="99"/>
      <c r="J95" s="99"/>
    </row>
    <row r="96" spans="2:10">
      <c r="B96" s="99"/>
      <c r="C96" s="99"/>
      <c r="D96" s="99"/>
      <c r="E96" s="99"/>
      <c r="F96" s="99"/>
      <c r="G96" s="99"/>
      <c r="H96" s="99"/>
      <c r="I96" s="99"/>
      <c r="J96" s="99"/>
    </row>
    <row r="97" spans="2:10">
      <c r="B97" s="99"/>
      <c r="C97" s="99"/>
      <c r="D97" s="99"/>
      <c r="E97" s="99"/>
      <c r="F97" s="99"/>
      <c r="G97" s="99"/>
      <c r="H97" s="99"/>
      <c r="I97" s="99"/>
      <c r="J97" s="99"/>
    </row>
    <row r="98" spans="2:10">
      <c r="B98" s="99"/>
      <c r="C98" s="99"/>
      <c r="D98" s="99"/>
      <c r="E98" s="99"/>
      <c r="F98" s="99"/>
      <c r="G98" s="99"/>
      <c r="H98" s="99"/>
      <c r="I98" s="99"/>
      <c r="J98" s="99"/>
    </row>
    <row r="99" spans="2:10">
      <c r="B99" s="99"/>
      <c r="C99" s="99"/>
      <c r="D99" s="99"/>
      <c r="E99" s="99"/>
      <c r="F99" s="99"/>
      <c r="G99" s="99"/>
      <c r="H99" s="99"/>
      <c r="I99" s="99"/>
      <c r="J99" s="99"/>
    </row>
    <row r="100" spans="2:10">
      <c r="B100" s="99"/>
      <c r="C100" s="99"/>
      <c r="D100" s="99"/>
      <c r="E100" s="99"/>
      <c r="F100" s="99"/>
      <c r="G100" s="99"/>
      <c r="H100" s="99"/>
      <c r="I100" s="99"/>
      <c r="J100" s="99"/>
    </row>
    <row r="101" spans="2:10"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2:10">
      <c r="B102" s="99"/>
      <c r="C102" s="99"/>
      <c r="D102" s="99"/>
      <c r="E102" s="99"/>
      <c r="F102" s="99"/>
      <c r="G102" s="99"/>
      <c r="H102" s="99"/>
      <c r="I102" s="99"/>
      <c r="J102" s="99"/>
    </row>
    <row r="103" spans="2:10"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2:10"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2:10"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2:10">
      <c r="B106" s="99"/>
      <c r="C106" s="99"/>
      <c r="D106" s="99"/>
      <c r="E106" s="99"/>
      <c r="F106" s="99"/>
      <c r="G106" s="99"/>
      <c r="H106" s="99"/>
      <c r="I106" s="99"/>
      <c r="J106" s="99"/>
    </row>
    <row r="107" spans="2:10">
      <c r="B107" s="99"/>
      <c r="C107" s="99"/>
      <c r="D107" s="99"/>
      <c r="E107" s="99"/>
      <c r="F107" s="99"/>
      <c r="G107" s="99"/>
      <c r="H107" s="99"/>
      <c r="I107" s="99"/>
      <c r="J107" s="99"/>
    </row>
    <row r="108" spans="2:10">
      <c r="B108" s="99"/>
      <c r="C108" s="99"/>
      <c r="D108" s="99"/>
      <c r="E108" s="99"/>
      <c r="F108" s="99"/>
      <c r="G108" s="99"/>
      <c r="H108" s="99"/>
      <c r="I108" s="99"/>
      <c r="J108" s="99"/>
    </row>
    <row r="109" spans="2:10"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189</v>
      </c>
      <c r="C1" s="76" t="s" vm="1">
        <v>262</v>
      </c>
    </row>
    <row r="2" spans="2:60">
      <c r="B2" s="56" t="s">
        <v>188</v>
      </c>
      <c r="C2" s="76" t="s">
        <v>263</v>
      </c>
    </row>
    <row r="3" spans="2:60">
      <c r="B3" s="56" t="s">
        <v>190</v>
      </c>
      <c r="C3" s="76" t="s">
        <v>264</v>
      </c>
    </row>
    <row r="4" spans="2:60">
      <c r="B4" s="56" t="s">
        <v>191</v>
      </c>
      <c r="C4" s="76">
        <v>2145</v>
      </c>
    </row>
    <row r="6" spans="2:60" ht="26.25" customHeight="1">
      <c r="B6" s="201" t="s">
        <v>224</v>
      </c>
      <c r="C6" s="202"/>
      <c r="D6" s="202"/>
      <c r="E6" s="202"/>
      <c r="F6" s="202"/>
      <c r="G6" s="202"/>
      <c r="H6" s="202"/>
      <c r="I6" s="202"/>
      <c r="J6" s="202"/>
      <c r="K6" s="203"/>
    </row>
    <row r="7" spans="2:60" s="3" customFormat="1" ht="66">
      <c r="B7" s="59" t="s">
        <v>127</v>
      </c>
      <c r="C7" s="59" t="s">
        <v>128</v>
      </c>
      <c r="D7" s="59" t="s">
        <v>15</v>
      </c>
      <c r="E7" s="59" t="s">
        <v>16</v>
      </c>
      <c r="F7" s="59" t="s">
        <v>63</v>
      </c>
      <c r="G7" s="59" t="s">
        <v>112</v>
      </c>
      <c r="H7" s="59" t="s">
        <v>59</v>
      </c>
      <c r="I7" s="59" t="s">
        <v>121</v>
      </c>
      <c r="J7" s="59" t="s">
        <v>192</v>
      </c>
      <c r="K7" s="59" t="s">
        <v>193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251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0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0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E18" sqref="E18"/>
    </sheetView>
  </sheetViews>
  <sheetFormatPr defaultColWidth="9.140625" defaultRowHeight="18"/>
  <cols>
    <col min="1" max="1" width="6.28515625" style="1" customWidth="1"/>
    <col min="2" max="2" width="29.42578125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189</v>
      </c>
      <c r="C1" s="76" t="s" vm="1">
        <v>262</v>
      </c>
    </row>
    <row r="2" spans="2:60">
      <c r="B2" s="56" t="s">
        <v>188</v>
      </c>
      <c r="C2" s="76" t="s">
        <v>263</v>
      </c>
    </row>
    <row r="3" spans="2:60">
      <c r="B3" s="56" t="s">
        <v>190</v>
      </c>
      <c r="C3" s="76" t="s">
        <v>264</v>
      </c>
    </row>
    <row r="4" spans="2:60">
      <c r="B4" s="56" t="s">
        <v>191</v>
      </c>
      <c r="C4" s="76">
        <v>2145</v>
      </c>
    </row>
    <row r="6" spans="2:60" ht="26.25" customHeight="1">
      <c r="B6" s="201" t="s">
        <v>225</v>
      </c>
      <c r="C6" s="202"/>
      <c r="D6" s="202"/>
      <c r="E6" s="202"/>
      <c r="F6" s="202"/>
      <c r="G6" s="202"/>
      <c r="H6" s="202"/>
      <c r="I6" s="202"/>
      <c r="J6" s="202"/>
      <c r="K6" s="203"/>
    </row>
    <row r="7" spans="2:60" s="3" customFormat="1" ht="63">
      <c r="B7" s="59" t="s">
        <v>127</v>
      </c>
      <c r="C7" s="61" t="s">
        <v>51</v>
      </c>
      <c r="D7" s="61" t="s">
        <v>15</v>
      </c>
      <c r="E7" s="61" t="s">
        <v>16</v>
      </c>
      <c r="F7" s="61" t="s">
        <v>63</v>
      </c>
      <c r="G7" s="61" t="s">
        <v>112</v>
      </c>
      <c r="H7" s="61" t="s">
        <v>59</v>
      </c>
      <c r="I7" s="61" t="s">
        <v>121</v>
      </c>
      <c r="J7" s="61" t="s">
        <v>192</v>
      </c>
      <c r="K7" s="63" t="s">
        <v>193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19" t="s">
        <v>62</v>
      </c>
      <c r="C10" s="117"/>
      <c r="D10" s="117"/>
      <c r="E10" s="117"/>
      <c r="F10" s="117"/>
      <c r="G10" s="117"/>
      <c r="H10" s="127">
        <v>0.39340000000000008</v>
      </c>
      <c r="I10" s="113">
        <v>2.5144299999999999</v>
      </c>
      <c r="J10" s="115">
        <v>1</v>
      </c>
      <c r="K10" s="115">
        <f>+I10/'סכום נכסי הקרן'!$C$42</f>
        <v>4.3232268408691654E-6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98"/>
    </row>
    <row r="11" spans="2:60" s="98" customFormat="1" ht="21" customHeight="1">
      <c r="B11" s="116" t="s">
        <v>242</v>
      </c>
      <c r="C11" s="117"/>
      <c r="D11" s="117"/>
      <c r="E11" s="117"/>
      <c r="F11" s="117"/>
      <c r="G11" s="117"/>
      <c r="H11" s="127">
        <v>0.39340000000000008</v>
      </c>
      <c r="I11" s="113">
        <v>2.5144299999999999</v>
      </c>
      <c r="J11" s="115">
        <v>1</v>
      </c>
      <c r="K11" s="115">
        <f>+I11/'סכום נכסי הקרן'!$C$42</f>
        <v>4.3232268408691654E-6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1" t="s">
        <v>1769</v>
      </c>
      <c r="C12" s="82" t="s">
        <v>1770</v>
      </c>
      <c r="D12" s="82" t="s">
        <v>1532</v>
      </c>
      <c r="E12" s="82"/>
      <c r="F12" s="96">
        <v>5.5999999999999994E-2</v>
      </c>
      <c r="G12" s="95" t="s">
        <v>174</v>
      </c>
      <c r="H12" s="111">
        <v>0.39340000000000008</v>
      </c>
      <c r="I12" s="92">
        <v>2.5144299999999999</v>
      </c>
      <c r="J12" s="93">
        <v>1</v>
      </c>
      <c r="K12" s="93">
        <f>+I12/'סכום נכסי הקרן'!$C$42</f>
        <v>4.3232268408691654E-6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8"/>
      <c r="C13" s="82"/>
      <c r="D13" s="82"/>
      <c r="E13" s="82"/>
      <c r="F13" s="82"/>
      <c r="G13" s="82"/>
      <c r="H13" s="111"/>
      <c r="I13" s="82"/>
      <c r="J13" s="93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0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0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F95"/>
  <sheetViews>
    <sheetView rightToLeft="1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8.85546875" style="1" customWidth="1"/>
    <col min="2" max="2" width="46.85546875" style="2" bestFit="1" customWidth="1"/>
    <col min="3" max="3" width="41.7109375" style="1" bestFit="1" customWidth="1"/>
    <col min="4" max="4" width="11.85546875" style="1" customWidth="1"/>
    <col min="5" max="5" width="7.28515625" style="1" customWidth="1"/>
    <col min="6" max="17" width="5.7109375" style="1" customWidth="1"/>
    <col min="18" max="16384" width="9.140625" style="1"/>
  </cols>
  <sheetData>
    <row r="1" spans="2:32">
      <c r="B1" s="56" t="s">
        <v>189</v>
      </c>
      <c r="C1" s="76" t="s" vm="1">
        <v>262</v>
      </c>
    </row>
    <row r="2" spans="2:32">
      <c r="B2" s="56" t="s">
        <v>188</v>
      </c>
      <c r="C2" s="76" t="s">
        <v>263</v>
      </c>
    </row>
    <row r="3" spans="2:32">
      <c r="B3" s="56" t="s">
        <v>190</v>
      </c>
      <c r="C3" s="76" t="s">
        <v>264</v>
      </c>
    </row>
    <row r="4" spans="2:32">
      <c r="B4" s="56" t="s">
        <v>191</v>
      </c>
      <c r="C4" s="76">
        <v>2145</v>
      </c>
    </row>
    <row r="6" spans="2:32" ht="26.25" customHeight="1">
      <c r="B6" s="201" t="s">
        <v>226</v>
      </c>
      <c r="C6" s="202"/>
      <c r="D6" s="203"/>
    </row>
    <row r="7" spans="2:32" s="3" customFormat="1" ht="31.5">
      <c r="B7" s="59" t="s">
        <v>127</v>
      </c>
      <c r="C7" s="64" t="s">
        <v>118</v>
      </c>
      <c r="D7" s="65" t="s">
        <v>117</v>
      </c>
    </row>
    <row r="8" spans="2:32" s="3" customFormat="1">
      <c r="B8" s="15"/>
      <c r="C8" s="32" t="s">
        <v>251</v>
      </c>
      <c r="D8" s="17" t="s">
        <v>22</v>
      </c>
    </row>
    <row r="9" spans="2:32" s="4" customFormat="1" ht="18" customHeight="1">
      <c r="B9" s="18"/>
      <c r="C9" s="19" t="s">
        <v>1</v>
      </c>
      <c r="D9" s="20" t="s">
        <v>2</v>
      </c>
    </row>
    <row r="10" spans="2:32" s="122" customFormat="1" ht="18" customHeight="1">
      <c r="B10" s="128" t="s">
        <v>1783</v>
      </c>
      <c r="C10" s="129">
        <f>C11+C24</f>
        <v>16768.994898621771</v>
      </c>
      <c r="D10" s="130"/>
    </row>
    <row r="11" spans="2:32" s="122" customFormat="1" ht="18" customHeight="1">
      <c r="B11" s="128" t="s">
        <v>28</v>
      </c>
      <c r="C11" s="129">
        <f>SUM(C12:C22)</f>
        <v>5336.8496963637972</v>
      </c>
      <c r="D11" s="130"/>
    </row>
    <row r="12" spans="2:32" s="4" customFormat="1" ht="18" customHeight="1">
      <c r="B12" s="131" t="s">
        <v>1785</v>
      </c>
      <c r="C12" s="132">
        <v>289.37802416408869</v>
      </c>
      <c r="D12" s="133">
        <v>46132</v>
      </c>
    </row>
    <row r="13" spans="2:32">
      <c r="B13" s="131" t="s">
        <v>1854</v>
      </c>
      <c r="C13" s="132">
        <v>1373.18103</v>
      </c>
      <c r="D13" s="133">
        <v>46100</v>
      </c>
    </row>
    <row r="14" spans="2:32">
      <c r="B14" s="131" t="s">
        <v>1853</v>
      </c>
      <c r="C14" s="132">
        <v>454.73217999999997</v>
      </c>
      <c r="D14" s="133">
        <v>43100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2:32">
      <c r="B15" s="131" t="s">
        <v>1859</v>
      </c>
      <c r="C15" s="132">
        <v>158.74475419970796</v>
      </c>
      <c r="D15" s="133">
        <v>43100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2:32">
      <c r="B16" s="131" t="s">
        <v>1856</v>
      </c>
      <c r="C16" s="132">
        <v>386.22341</v>
      </c>
      <c r="D16" s="133">
        <v>43738</v>
      </c>
    </row>
    <row r="17" spans="2:32">
      <c r="B17" s="131" t="s">
        <v>1851</v>
      </c>
      <c r="C17" s="132">
        <v>876.05848000000015</v>
      </c>
      <c r="D17" s="133">
        <v>44246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2:32">
      <c r="B18" s="131" t="s">
        <v>1857</v>
      </c>
      <c r="C18" s="132">
        <v>25.294499999999999</v>
      </c>
      <c r="D18" s="133">
        <v>43948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2:32">
      <c r="B19" s="131" t="s">
        <v>1852</v>
      </c>
      <c r="C19" s="132">
        <v>223.34074000000001</v>
      </c>
      <c r="D19" s="133">
        <v>43297</v>
      </c>
    </row>
    <row r="20" spans="2:32">
      <c r="B20" s="131" t="s">
        <v>1857</v>
      </c>
      <c r="C20" s="132">
        <v>422.56951799999996</v>
      </c>
      <c r="D20" s="133">
        <v>43908</v>
      </c>
    </row>
    <row r="21" spans="2:32">
      <c r="B21" s="131" t="s">
        <v>1858</v>
      </c>
      <c r="C21" s="132">
        <v>185.76590999999999</v>
      </c>
      <c r="D21" s="133">
        <v>43378</v>
      </c>
    </row>
    <row r="22" spans="2:32">
      <c r="B22" s="131" t="s">
        <v>1855</v>
      </c>
      <c r="C22" s="132">
        <v>941.56115</v>
      </c>
      <c r="D22" s="133">
        <v>44739</v>
      </c>
    </row>
    <row r="23" spans="2:32">
      <c r="B23" s="131"/>
      <c r="C23" s="132"/>
      <c r="D23" s="133"/>
    </row>
    <row r="24" spans="2:32">
      <c r="B24" s="134" t="s">
        <v>1784</v>
      </c>
      <c r="C24" s="135">
        <f>SUM(C25:C78)</f>
        <v>11432.145202257972</v>
      </c>
      <c r="D24" s="133"/>
    </row>
    <row r="25" spans="2:32">
      <c r="B25" s="131" t="s">
        <v>1641</v>
      </c>
      <c r="C25" s="132">
        <v>947.05585379194088</v>
      </c>
      <c r="D25" s="133">
        <v>46601</v>
      </c>
    </row>
    <row r="26" spans="2:32">
      <c r="B26" s="131" t="s">
        <v>1787</v>
      </c>
      <c r="C26" s="132">
        <v>644.17327614897658</v>
      </c>
      <c r="D26" s="133">
        <v>44429</v>
      </c>
    </row>
    <row r="27" spans="2:32">
      <c r="B27" s="131" t="s">
        <v>1794</v>
      </c>
      <c r="C27" s="132">
        <v>830.52410488288717</v>
      </c>
      <c r="D27" s="133">
        <v>45382</v>
      </c>
    </row>
    <row r="28" spans="2:32">
      <c r="B28" s="131" t="s">
        <v>1788</v>
      </c>
      <c r="C28" s="132">
        <v>878.49958386300011</v>
      </c>
      <c r="D28" s="133">
        <v>44722</v>
      </c>
    </row>
    <row r="29" spans="2:32">
      <c r="B29" s="131" t="s">
        <v>1795</v>
      </c>
      <c r="C29" s="132">
        <v>1083.4148152785724</v>
      </c>
      <c r="D29" s="133">
        <v>44926</v>
      </c>
    </row>
    <row r="30" spans="2:32">
      <c r="B30" s="131" t="s">
        <v>1793</v>
      </c>
      <c r="C30" s="132">
        <v>748.30912079514781</v>
      </c>
      <c r="D30" s="133">
        <v>46012</v>
      </c>
    </row>
    <row r="31" spans="2:32">
      <c r="B31" s="131" t="s">
        <v>1791</v>
      </c>
      <c r="C31" s="132">
        <v>562.20713092666642</v>
      </c>
      <c r="D31" s="133">
        <v>47026</v>
      </c>
    </row>
    <row r="32" spans="2:32">
      <c r="B32" s="131" t="s">
        <v>1649</v>
      </c>
      <c r="C32" s="132">
        <v>368.17663541852204</v>
      </c>
      <c r="D32" s="133">
        <v>46201</v>
      </c>
    </row>
    <row r="33" spans="2:4">
      <c r="B33" s="131" t="s">
        <v>1650</v>
      </c>
      <c r="C33" s="132">
        <v>1.2038796990476184</v>
      </c>
      <c r="D33" s="133">
        <v>43285</v>
      </c>
    </row>
    <row r="34" spans="2:4">
      <c r="B34" s="131" t="s">
        <v>1789</v>
      </c>
      <c r="C34" s="132">
        <v>682.59407238000006</v>
      </c>
      <c r="D34" s="133">
        <v>44196</v>
      </c>
    </row>
    <row r="35" spans="2:4">
      <c r="B35" s="131" t="s">
        <v>1638</v>
      </c>
      <c r="C35" s="132">
        <v>556.34416605001957</v>
      </c>
      <c r="D35" s="133">
        <v>47262</v>
      </c>
    </row>
    <row r="36" spans="2:4">
      <c r="B36" s="131" t="s">
        <v>1639</v>
      </c>
      <c r="C36" s="132">
        <v>422.25519383830795</v>
      </c>
      <c r="D36" s="133">
        <v>46600</v>
      </c>
    </row>
    <row r="37" spans="2:4">
      <c r="B37" s="131" t="s">
        <v>1796</v>
      </c>
      <c r="C37" s="132">
        <v>1198.714187226552</v>
      </c>
      <c r="D37" s="133">
        <v>46201</v>
      </c>
    </row>
    <row r="38" spans="2:4">
      <c r="B38" s="131" t="s">
        <v>1792</v>
      </c>
      <c r="C38" s="132">
        <v>667.47994496637671</v>
      </c>
      <c r="D38" s="133">
        <v>46722</v>
      </c>
    </row>
    <row r="39" spans="2:4">
      <c r="B39" s="131" t="s">
        <v>1798</v>
      </c>
      <c r="C39" s="132">
        <v>431.29925356661738</v>
      </c>
      <c r="D39" s="133">
        <v>47031</v>
      </c>
    </row>
    <row r="40" spans="2:4">
      <c r="B40" s="131" t="s">
        <v>1786</v>
      </c>
      <c r="C40" s="132">
        <v>356.97029758605413</v>
      </c>
      <c r="D40" s="133">
        <v>46054</v>
      </c>
    </row>
    <row r="41" spans="2:4">
      <c r="B41" s="131" t="s">
        <v>1790</v>
      </c>
      <c r="C41" s="132">
        <v>385.41686483928351</v>
      </c>
      <c r="D41" s="133">
        <v>47102</v>
      </c>
    </row>
    <row r="42" spans="2:4">
      <c r="B42" s="131" t="s">
        <v>1797</v>
      </c>
      <c r="C42" s="132">
        <v>667.50682099999995</v>
      </c>
      <c r="D42" s="133">
        <v>46482</v>
      </c>
    </row>
    <row r="43" spans="2:4">
      <c r="B43" s="125"/>
      <c r="C43" s="121"/>
      <c r="D43" s="120"/>
    </row>
    <row r="44" spans="2:4">
      <c r="B44" s="99"/>
      <c r="C44" s="99"/>
      <c r="D44" s="99"/>
    </row>
    <row r="45" spans="2:4">
      <c r="B45" s="99"/>
      <c r="C45" s="99"/>
      <c r="D45" s="99"/>
    </row>
    <row r="46" spans="2:4">
      <c r="B46" s="99"/>
      <c r="C46" s="99"/>
      <c r="D46" s="99"/>
    </row>
    <row r="47" spans="2:4">
      <c r="B47" s="99"/>
      <c r="C47" s="99"/>
      <c r="D47" s="99"/>
    </row>
    <row r="48" spans="2:4">
      <c r="B48" s="99"/>
      <c r="C48" s="99"/>
      <c r="D48" s="99"/>
    </row>
    <row r="49" spans="2:4">
      <c r="B49" s="99"/>
      <c r="C49" s="99"/>
      <c r="D49" s="99"/>
    </row>
    <row r="50" spans="2:4">
      <c r="B50" s="99"/>
      <c r="C50" s="99"/>
      <c r="D50" s="99"/>
    </row>
    <row r="51" spans="2:4">
      <c r="B51" s="99"/>
      <c r="C51" s="99"/>
      <c r="D51" s="99"/>
    </row>
    <row r="52" spans="2:4">
      <c r="B52" s="99"/>
      <c r="C52" s="99"/>
      <c r="D52" s="99"/>
    </row>
    <row r="53" spans="2:4">
      <c r="B53" s="99"/>
      <c r="C53" s="99"/>
      <c r="D53" s="99"/>
    </row>
    <row r="54" spans="2:4">
      <c r="B54" s="99"/>
      <c r="C54" s="99"/>
      <c r="D54" s="99"/>
    </row>
    <row r="55" spans="2:4">
      <c r="B55" s="99"/>
      <c r="C55" s="99"/>
      <c r="D55" s="99"/>
    </row>
    <row r="56" spans="2:4">
      <c r="B56" s="99"/>
      <c r="C56" s="99"/>
      <c r="D56" s="99"/>
    </row>
    <row r="57" spans="2:4">
      <c r="B57" s="99"/>
      <c r="C57" s="99"/>
      <c r="D57" s="99"/>
    </row>
    <row r="58" spans="2:4">
      <c r="B58" s="99"/>
      <c r="C58" s="99"/>
      <c r="D58" s="99"/>
    </row>
    <row r="59" spans="2:4">
      <c r="B59" s="99"/>
      <c r="C59" s="99"/>
      <c r="D59" s="99"/>
    </row>
    <row r="60" spans="2:4">
      <c r="B60" s="99"/>
      <c r="C60" s="99"/>
      <c r="D60" s="99"/>
    </row>
    <row r="61" spans="2:4">
      <c r="B61" s="99"/>
      <c r="C61" s="99"/>
      <c r="D61" s="99"/>
    </row>
    <row r="62" spans="2:4">
      <c r="B62" s="99"/>
      <c r="C62" s="99"/>
      <c r="D62" s="99"/>
    </row>
    <row r="63" spans="2:4">
      <c r="B63" s="99"/>
      <c r="C63" s="99"/>
      <c r="D63" s="99"/>
    </row>
    <row r="64" spans="2:4">
      <c r="B64" s="99"/>
      <c r="C64" s="99"/>
      <c r="D64" s="99"/>
    </row>
    <row r="65" spans="2:4">
      <c r="B65" s="99"/>
      <c r="C65" s="99"/>
      <c r="D65" s="99"/>
    </row>
    <row r="66" spans="2:4">
      <c r="B66" s="99"/>
      <c r="C66" s="99"/>
      <c r="D66" s="99"/>
    </row>
    <row r="67" spans="2:4">
      <c r="B67" s="99"/>
      <c r="C67" s="99"/>
      <c r="D67" s="99"/>
    </row>
    <row r="68" spans="2:4">
      <c r="B68" s="99"/>
      <c r="C68" s="99"/>
      <c r="D68" s="99"/>
    </row>
    <row r="69" spans="2:4">
      <c r="B69" s="99"/>
      <c r="C69" s="99"/>
      <c r="D69" s="99"/>
    </row>
    <row r="70" spans="2:4">
      <c r="B70" s="99"/>
      <c r="C70" s="99"/>
      <c r="D70" s="99"/>
    </row>
    <row r="71" spans="2:4">
      <c r="B71" s="99"/>
      <c r="C71" s="99"/>
      <c r="D71" s="99"/>
    </row>
    <row r="72" spans="2:4">
      <c r="B72" s="99"/>
      <c r="C72" s="99"/>
      <c r="D72" s="99"/>
    </row>
    <row r="73" spans="2:4">
      <c r="B73" s="99"/>
      <c r="C73" s="99"/>
      <c r="D73" s="99"/>
    </row>
    <row r="74" spans="2:4">
      <c r="B74" s="99"/>
      <c r="C74" s="99"/>
      <c r="D74" s="99"/>
    </row>
    <row r="75" spans="2:4">
      <c r="B75" s="99"/>
      <c r="C75" s="99"/>
      <c r="D75" s="99"/>
    </row>
    <row r="76" spans="2:4">
      <c r="B76" s="99"/>
      <c r="C76" s="99"/>
      <c r="D76" s="99"/>
    </row>
    <row r="77" spans="2:4">
      <c r="B77" s="99"/>
      <c r="C77" s="99"/>
      <c r="D77" s="99"/>
    </row>
    <row r="78" spans="2:4">
      <c r="B78" s="99"/>
      <c r="C78" s="99"/>
      <c r="D78" s="99"/>
    </row>
    <row r="79" spans="2:4">
      <c r="B79" s="99"/>
      <c r="C79" s="99"/>
      <c r="D79" s="99"/>
    </row>
    <row r="80" spans="2:4">
      <c r="B80" s="99"/>
      <c r="C80" s="99"/>
      <c r="D80" s="99"/>
    </row>
    <row r="81" spans="2:4">
      <c r="B81" s="99"/>
      <c r="C81" s="99"/>
      <c r="D81" s="99"/>
    </row>
    <row r="82" spans="2:4">
      <c r="B82" s="99"/>
      <c r="C82" s="99"/>
      <c r="D82" s="99"/>
    </row>
    <row r="83" spans="2:4">
      <c r="B83" s="99"/>
      <c r="C83" s="99"/>
      <c r="D83" s="99"/>
    </row>
    <row r="84" spans="2:4">
      <c r="B84" s="99"/>
      <c r="C84" s="99"/>
      <c r="D84" s="99"/>
    </row>
    <row r="85" spans="2:4">
      <c r="B85" s="99"/>
      <c r="C85" s="99"/>
      <c r="D85" s="99"/>
    </row>
    <row r="86" spans="2:4">
      <c r="B86" s="99"/>
      <c r="C86" s="99"/>
      <c r="D86" s="99"/>
    </row>
    <row r="87" spans="2:4">
      <c r="B87" s="99"/>
      <c r="C87" s="99"/>
      <c r="D87" s="99"/>
    </row>
    <row r="88" spans="2:4">
      <c r="B88" s="99"/>
      <c r="C88" s="99"/>
      <c r="D88" s="99"/>
    </row>
    <row r="89" spans="2:4">
      <c r="B89" s="99"/>
      <c r="C89" s="99"/>
      <c r="D89" s="99"/>
    </row>
    <row r="90" spans="2:4">
      <c r="B90" s="99"/>
      <c r="C90" s="99"/>
      <c r="D90" s="99"/>
    </row>
    <row r="91" spans="2:4">
      <c r="B91" s="99"/>
      <c r="C91" s="99"/>
      <c r="D91" s="99"/>
    </row>
    <row r="92" spans="2:4">
      <c r="B92" s="99"/>
      <c r="C92" s="99"/>
      <c r="D92" s="99"/>
    </row>
    <row r="93" spans="2:4">
      <c r="B93" s="99"/>
      <c r="C93" s="99"/>
      <c r="D93" s="99"/>
    </row>
    <row r="94" spans="2:4">
      <c r="B94" s="99"/>
      <c r="C94" s="99"/>
      <c r="D94" s="99"/>
    </row>
    <row r="95" spans="2:4">
      <c r="B95" s="99"/>
      <c r="C95" s="99"/>
      <c r="D95" s="99"/>
    </row>
  </sheetData>
  <sheetProtection sheet="1" objects="1" scenarios="1"/>
  <mergeCells count="1">
    <mergeCell ref="B6:D6"/>
  </mergeCells>
  <phoneticPr fontId="4" type="noConversion"/>
  <conditionalFormatting sqref="B12:B23">
    <cfRule type="cellIs" dxfId="1" priority="2" operator="equal">
      <formula>"NR3"</formula>
    </cfRule>
  </conditionalFormatting>
  <conditionalFormatting sqref="B25:B42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Q28" sqref="Q2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189</v>
      </c>
      <c r="C1" s="76" t="s" vm="1">
        <v>262</v>
      </c>
    </row>
    <row r="2" spans="2:18">
      <c r="B2" s="56" t="s">
        <v>188</v>
      </c>
      <c r="C2" s="76" t="s">
        <v>263</v>
      </c>
    </row>
    <row r="3" spans="2:18">
      <c r="B3" s="56" t="s">
        <v>190</v>
      </c>
      <c r="C3" s="76" t="s">
        <v>264</v>
      </c>
    </row>
    <row r="4" spans="2:18">
      <c r="B4" s="56" t="s">
        <v>191</v>
      </c>
      <c r="C4" s="76">
        <v>2145</v>
      </c>
    </row>
    <row r="6" spans="2:18" ht="26.25" customHeight="1">
      <c r="B6" s="201" t="s">
        <v>229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3"/>
    </row>
    <row r="7" spans="2:18" s="3" customFormat="1" ht="78.75">
      <c r="B7" s="22" t="s">
        <v>127</v>
      </c>
      <c r="C7" s="30" t="s">
        <v>51</v>
      </c>
      <c r="D7" s="30" t="s">
        <v>71</v>
      </c>
      <c r="E7" s="30" t="s">
        <v>15</v>
      </c>
      <c r="F7" s="30" t="s">
        <v>72</v>
      </c>
      <c r="G7" s="30" t="s">
        <v>113</v>
      </c>
      <c r="H7" s="30" t="s">
        <v>18</v>
      </c>
      <c r="I7" s="30" t="s">
        <v>112</v>
      </c>
      <c r="J7" s="30" t="s">
        <v>17</v>
      </c>
      <c r="K7" s="30" t="s">
        <v>227</v>
      </c>
      <c r="L7" s="30" t="s">
        <v>253</v>
      </c>
      <c r="M7" s="30" t="s">
        <v>228</v>
      </c>
      <c r="N7" s="30" t="s">
        <v>65</v>
      </c>
      <c r="O7" s="30" t="s">
        <v>192</v>
      </c>
      <c r="P7" s="31" t="s">
        <v>194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257</v>
      </c>
      <c r="M8" s="32" t="s">
        <v>251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261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123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256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E514"/>
  <sheetViews>
    <sheetView rightToLeft="1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10" style="1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29" width="5.7109375" style="1" customWidth="1"/>
    <col min="30" max="30" width="3.42578125" style="1" customWidth="1"/>
    <col min="31" max="31" width="5.7109375" style="1" hidden="1" customWidth="1"/>
    <col min="32" max="32" width="10.140625" style="1" customWidth="1"/>
    <col min="33" max="33" width="13.85546875" style="1" customWidth="1"/>
    <col min="34" max="34" width="5.7109375" style="1" customWidth="1"/>
    <col min="35" max="16384" width="9.140625" style="1"/>
  </cols>
  <sheetData>
    <row r="1" spans="2:13">
      <c r="B1" s="162" t="s">
        <v>189</v>
      </c>
      <c r="C1" s="163" t="s" vm="1">
        <v>262</v>
      </c>
      <c r="D1" s="153"/>
      <c r="E1" s="153"/>
      <c r="F1" s="153"/>
      <c r="G1" s="153"/>
      <c r="H1" s="153"/>
      <c r="I1" s="153"/>
      <c r="J1" s="153"/>
      <c r="K1" s="153"/>
      <c r="L1" s="153"/>
    </row>
    <row r="2" spans="2:13">
      <c r="B2" s="162" t="s">
        <v>188</v>
      </c>
      <c r="C2" s="163" t="s">
        <v>263</v>
      </c>
      <c r="D2" s="153"/>
      <c r="E2" s="153"/>
      <c r="F2" s="153"/>
      <c r="G2" s="153"/>
      <c r="H2" s="153"/>
      <c r="I2" s="153"/>
      <c r="J2" s="153"/>
      <c r="K2" s="153"/>
      <c r="L2" s="153"/>
    </row>
    <row r="3" spans="2:13">
      <c r="B3" s="162" t="s">
        <v>190</v>
      </c>
      <c r="C3" s="163" t="s">
        <v>264</v>
      </c>
      <c r="D3" s="153"/>
      <c r="E3" s="153"/>
      <c r="F3" s="153"/>
      <c r="G3" s="153"/>
      <c r="H3" s="153"/>
      <c r="I3" s="153"/>
      <c r="J3" s="153"/>
      <c r="K3" s="153"/>
      <c r="L3" s="153"/>
    </row>
    <row r="4" spans="2:13">
      <c r="B4" s="162" t="s">
        <v>191</v>
      </c>
      <c r="C4" s="163">
        <v>2145</v>
      </c>
      <c r="D4" s="153"/>
      <c r="E4" s="153"/>
      <c r="F4" s="153"/>
      <c r="G4" s="153"/>
      <c r="H4" s="153"/>
      <c r="I4" s="153"/>
      <c r="J4" s="153"/>
      <c r="K4" s="153"/>
      <c r="L4" s="153"/>
    </row>
    <row r="6" spans="2:13" ht="26.25" customHeight="1">
      <c r="B6" s="190" t="s">
        <v>218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</row>
    <row r="7" spans="2:13" s="3" customFormat="1" ht="63">
      <c r="B7" s="156" t="s">
        <v>126</v>
      </c>
      <c r="C7" s="157" t="s">
        <v>51</v>
      </c>
      <c r="D7" s="157" t="s">
        <v>128</v>
      </c>
      <c r="E7" s="157" t="s">
        <v>15</v>
      </c>
      <c r="F7" s="157" t="s">
        <v>72</v>
      </c>
      <c r="G7" s="157" t="s">
        <v>112</v>
      </c>
      <c r="H7" s="157" t="s">
        <v>17</v>
      </c>
      <c r="I7" s="157" t="s">
        <v>19</v>
      </c>
      <c r="J7" s="157" t="s">
        <v>68</v>
      </c>
      <c r="K7" s="157" t="s">
        <v>192</v>
      </c>
      <c r="L7" s="157" t="s">
        <v>193</v>
      </c>
      <c r="M7" s="1"/>
    </row>
    <row r="8" spans="2:13" s="3" customFormat="1" ht="28.5" customHeight="1">
      <c r="B8" s="158"/>
      <c r="C8" s="159"/>
      <c r="D8" s="159"/>
      <c r="E8" s="159"/>
      <c r="F8" s="159"/>
      <c r="G8" s="159"/>
      <c r="H8" s="159" t="s">
        <v>20</v>
      </c>
      <c r="I8" s="159" t="s">
        <v>20</v>
      </c>
      <c r="J8" s="159" t="s">
        <v>251</v>
      </c>
      <c r="K8" s="159" t="s">
        <v>20</v>
      </c>
      <c r="L8" s="159" t="s">
        <v>20</v>
      </c>
    </row>
    <row r="9" spans="2:13" s="4" customFormat="1" ht="18" customHeight="1">
      <c r="B9" s="160"/>
      <c r="C9" s="161" t="s">
        <v>1</v>
      </c>
      <c r="D9" s="161" t="s">
        <v>2</v>
      </c>
      <c r="E9" s="161" t="s">
        <v>3</v>
      </c>
      <c r="F9" s="161" t="s">
        <v>4</v>
      </c>
      <c r="G9" s="161" t="s">
        <v>5</v>
      </c>
      <c r="H9" s="161" t="s">
        <v>6</v>
      </c>
      <c r="I9" s="161" t="s">
        <v>7</v>
      </c>
      <c r="J9" s="161" t="s">
        <v>8</v>
      </c>
      <c r="K9" s="161" t="s">
        <v>9</v>
      </c>
      <c r="L9" s="161" t="s">
        <v>10</v>
      </c>
    </row>
    <row r="10" spans="2:13" s="122" customFormat="1" ht="18" customHeight="1">
      <c r="B10" s="164" t="s">
        <v>50</v>
      </c>
      <c r="C10" s="165"/>
      <c r="D10" s="165"/>
      <c r="E10" s="165"/>
      <c r="F10" s="165"/>
      <c r="G10" s="165"/>
      <c r="H10" s="165"/>
      <c r="I10" s="165"/>
      <c r="J10" s="171">
        <v>52426.122139999992</v>
      </c>
      <c r="K10" s="172">
        <v>1</v>
      </c>
      <c r="L10" s="172">
        <v>9.0139720890354144E-2</v>
      </c>
    </row>
    <row r="11" spans="2:13" s="140" customFormat="1">
      <c r="B11" s="166" t="s">
        <v>242</v>
      </c>
      <c r="C11" s="167"/>
      <c r="D11" s="167"/>
      <c r="E11" s="167"/>
      <c r="F11" s="167"/>
      <c r="G11" s="167"/>
      <c r="H11" s="167"/>
      <c r="I11" s="167"/>
      <c r="J11" s="173">
        <v>43476.902279999995</v>
      </c>
      <c r="K11" s="174">
        <v>0.8292984585794505</v>
      </c>
      <c r="L11" s="174">
        <v>7.4752731591152588E-2</v>
      </c>
    </row>
    <row r="12" spans="2:13" s="140" customFormat="1">
      <c r="B12" s="179" t="s">
        <v>46</v>
      </c>
      <c r="C12" s="167"/>
      <c r="D12" s="167"/>
      <c r="E12" s="167"/>
      <c r="F12" s="167"/>
      <c r="G12" s="167"/>
      <c r="H12" s="167"/>
      <c r="I12" s="167"/>
      <c r="J12" s="173">
        <v>39991.819000000003</v>
      </c>
      <c r="K12" s="174">
        <v>0.76282237494516336</v>
      </c>
      <c r="L12" s="174">
        <v>6.8760595966474103E-2</v>
      </c>
    </row>
    <row r="13" spans="2:13" s="140" customFormat="1">
      <c r="B13" s="170" t="s">
        <v>1708</v>
      </c>
      <c r="C13" s="169" t="s">
        <v>1709</v>
      </c>
      <c r="D13" s="169">
        <v>12</v>
      </c>
      <c r="E13" s="169" t="s">
        <v>1772</v>
      </c>
      <c r="F13" s="169" t="s">
        <v>1771</v>
      </c>
      <c r="G13" s="177" t="s">
        <v>174</v>
      </c>
      <c r="H13" s="178">
        <v>0</v>
      </c>
      <c r="I13" s="178">
        <v>0</v>
      </c>
      <c r="J13" s="175">
        <v>21910.2</v>
      </c>
      <c r="K13" s="176">
        <v>0.41792524614905657</v>
      </c>
      <c r="L13" s="176">
        <v>3.7671665040908513E-2</v>
      </c>
    </row>
    <row r="14" spans="2:13" s="140" customFormat="1">
      <c r="B14" s="170" t="s">
        <v>1710</v>
      </c>
      <c r="C14" s="169" t="s">
        <v>1711</v>
      </c>
      <c r="D14" s="169">
        <v>10</v>
      </c>
      <c r="E14" s="169" t="s">
        <v>1772</v>
      </c>
      <c r="F14" s="169" t="s">
        <v>1771</v>
      </c>
      <c r="G14" s="177" t="s">
        <v>174</v>
      </c>
      <c r="H14" s="178">
        <v>0</v>
      </c>
      <c r="I14" s="178">
        <v>0</v>
      </c>
      <c r="J14" s="175">
        <v>4591.8040000000001</v>
      </c>
      <c r="K14" s="176">
        <v>8.7586184378427509E-2</v>
      </c>
      <c r="L14" s="176">
        <v>7.8949942137225525E-3</v>
      </c>
    </row>
    <row r="15" spans="2:13" s="140" customFormat="1">
      <c r="B15" s="170" t="s">
        <v>1712</v>
      </c>
      <c r="C15" s="169" t="s">
        <v>1713</v>
      </c>
      <c r="D15" s="169">
        <v>26</v>
      </c>
      <c r="E15" s="169" t="s">
        <v>1773</v>
      </c>
      <c r="F15" s="169" t="s">
        <v>1771</v>
      </c>
      <c r="G15" s="177" t="s">
        <v>174</v>
      </c>
      <c r="H15" s="178">
        <v>0</v>
      </c>
      <c r="I15" s="178">
        <v>0</v>
      </c>
      <c r="J15" s="175">
        <v>13489.815000000001</v>
      </c>
      <c r="K15" s="176">
        <v>0.25731094441767921</v>
      </c>
      <c r="L15" s="176">
        <v>2.3193936711843034E-2</v>
      </c>
    </row>
    <row r="16" spans="2:13" s="140" customFormat="1">
      <c r="B16" s="168"/>
      <c r="C16" s="169"/>
      <c r="D16" s="169"/>
      <c r="E16" s="169"/>
      <c r="F16" s="169"/>
      <c r="G16" s="169"/>
      <c r="H16" s="169"/>
      <c r="I16" s="169"/>
      <c r="J16" s="169"/>
      <c r="K16" s="176"/>
      <c r="L16" s="169"/>
    </row>
    <row r="17" spans="2:12" s="140" customFormat="1">
      <c r="B17" s="179" t="s">
        <v>47</v>
      </c>
      <c r="C17" s="167"/>
      <c r="D17" s="167"/>
      <c r="E17" s="167"/>
      <c r="F17" s="167"/>
      <c r="G17" s="167"/>
      <c r="H17" s="167"/>
      <c r="I17" s="167"/>
      <c r="J17" s="173">
        <v>1312.8572200000001</v>
      </c>
      <c r="K17" s="174">
        <v>2.5042043287010894E-2</v>
      </c>
      <c r="L17" s="174">
        <v>2.2572827924153289E-3</v>
      </c>
    </row>
    <row r="18" spans="2:12" s="140" customFormat="1">
      <c r="B18" s="170" t="s">
        <v>1708</v>
      </c>
      <c r="C18" s="169" t="s">
        <v>1720</v>
      </c>
      <c r="D18" s="169">
        <v>12</v>
      </c>
      <c r="E18" s="169" t="s">
        <v>1772</v>
      </c>
      <c r="F18" s="169" t="s">
        <v>1771</v>
      </c>
      <c r="G18" s="177" t="s">
        <v>173</v>
      </c>
      <c r="H18" s="178">
        <v>0</v>
      </c>
      <c r="I18" s="178">
        <v>0</v>
      </c>
      <c r="J18" s="175">
        <v>1138.8310300000001</v>
      </c>
      <c r="K18" s="176">
        <v>2.1722587586372265E-2</v>
      </c>
      <c r="L18" s="176">
        <v>1.9580679820518677E-3</v>
      </c>
    </row>
    <row r="19" spans="2:12" s="140" customFormat="1">
      <c r="B19" s="170" t="s">
        <v>1708</v>
      </c>
      <c r="C19" s="169" t="s">
        <v>1721</v>
      </c>
      <c r="D19" s="169">
        <v>12</v>
      </c>
      <c r="E19" s="169" t="s">
        <v>1772</v>
      </c>
      <c r="F19" s="169" t="s">
        <v>1771</v>
      </c>
      <c r="G19" s="177" t="s">
        <v>175</v>
      </c>
      <c r="H19" s="178">
        <v>0</v>
      </c>
      <c r="I19" s="178">
        <v>0</v>
      </c>
      <c r="J19" s="175">
        <v>11.19</v>
      </c>
      <c r="K19" s="176">
        <v>2.13443213864225E-4</v>
      </c>
      <c r="L19" s="176">
        <v>1.9239711723661411E-5</v>
      </c>
    </row>
    <row r="20" spans="2:12" s="140" customFormat="1">
      <c r="B20" s="170" t="s">
        <v>1710</v>
      </c>
      <c r="C20" s="169" t="s">
        <v>1722</v>
      </c>
      <c r="D20" s="169">
        <v>10</v>
      </c>
      <c r="E20" s="169" t="s">
        <v>1772</v>
      </c>
      <c r="F20" s="169" t="s">
        <v>1771</v>
      </c>
      <c r="G20" s="177" t="s">
        <v>176</v>
      </c>
      <c r="H20" s="178">
        <v>0</v>
      </c>
      <c r="I20" s="178">
        <v>0</v>
      </c>
      <c r="J20" s="175">
        <v>51.357289999999999</v>
      </c>
      <c r="K20" s="176">
        <v>9.7961260348141408E-4</v>
      </c>
      <c r="L20" s="176">
        <v>8.8302006658487844E-5</v>
      </c>
    </row>
    <row r="21" spans="2:12" s="140" customFormat="1">
      <c r="B21" s="170" t="s">
        <v>1710</v>
      </c>
      <c r="C21" s="169" t="s">
        <v>1723</v>
      </c>
      <c r="D21" s="169">
        <v>10</v>
      </c>
      <c r="E21" s="169" t="s">
        <v>1772</v>
      </c>
      <c r="F21" s="169" t="s">
        <v>1771</v>
      </c>
      <c r="G21" s="177" t="s">
        <v>175</v>
      </c>
      <c r="H21" s="178">
        <v>0</v>
      </c>
      <c r="I21" s="178">
        <v>0</v>
      </c>
      <c r="J21" s="175">
        <v>4.2453199999999995</v>
      </c>
      <c r="K21" s="176">
        <v>8.0977188979631064E-5</v>
      </c>
      <c r="L21" s="176">
        <v>7.2992612131094057E-6</v>
      </c>
    </row>
    <row r="22" spans="2:12" s="140" customFormat="1">
      <c r="B22" s="170" t="s">
        <v>1710</v>
      </c>
      <c r="C22" s="169" t="s">
        <v>1724</v>
      </c>
      <c r="D22" s="169">
        <v>10</v>
      </c>
      <c r="E22" s="169" t="s">
        <v>1772</v>
      </c>
      <c r="F22" s="169" t="s">
        <v>1771</v>
      </c>
      <c r="G22" s="177" t="s">
        <v>183</v>
      </c>
      <c r="H22" s="178">
        <v>0</v>
      </c>
      <c r="I22" s="178">
        <v>0</v>
      </c>
      <c r="J22" s="175">
        <v>1.6730000000000002E-2</v>
      </c>
      <c r="K22" s="176">
        <v>3.1911572546456519E-7</v>
      </c>
      <c r="L22" s="176">
        <v>2.8765002425098788E-8</v>
      </c>
    </row>
    <row r="23" spans="2:12" s="140" customFormat="1">
      <c r="B23" s="170" t="s">
        <v>1710</v>
      </c>
      <c r="C23" s="169" t="s">
        <v>1725</v>
      </c>
      <c r="D23" s="169">
        <v>10</v>
      </c>
      <c r="E23" s="169" t="s">
        <v>1772</v>
      </c>
      <c r="F23" s="169" t="s">
        <v>1771</v>
      </c>
      <c r="G23" s="177" t="s">
        <v>173</v>
      </c>
      <c r="H23" s="178">
        <v>0</v>
      </c>
      <c r="I23" s="178">
        <v>0</v>
      </c>
      <c r="J23" s="175">
        <v>-13.52</v>
      </c>
      <c r="K23" s="176">
        <v>-2.5788670701021646E-4</v>
      </c>
      <c r="L23" s="176">
        <v>-2.3245835791233445E-5</v>
      </c>
    </row>
    <row r="24" spans="2:12" s="140" customFormat="1">
      <c r="B24" s="170" t="s">
        <v>1712</v>
      </c>
      <c r="C24" s="169" t="s">
        <v>1726</v>
      </c>
      <c r="D24" s="169">
        <v>26</v>
      </c>
      <c r="E24" s="169" t="s">
        <v>1773</v>
      </c>
      <c r="F24" s="169" t="s">
        <v>1771</v>
      </c>
      <c r="G24" s="177" t="s">
        <v>176</v>
      </c>
      <c r="H24" s="178">
        <v>0</v>
      </c>
      <c r="I24" s="178">
        <v>0</v>
      </c>
      <c r="J24" s="175">
        <v>91.664640000000006</v>
      </c>
      <c r="K24" s="176">
        <v>1.7484535620471131E-3</v>
      </c>
      <c r="L24" s="176">
        <v>1.5760511607267229E-4</v>
      </c>
    </row>
    <row r="25" spans="2:12" s="140" customFormat="1">
      <c r="B25" s="170" t="s">
        <v>1712</v>
      </c>
      <c r="C25" s="169" t="s">
        <v>1727</v>
      </c>
      <c r="D25" s="169">
        <v>26</v>
      </c>
      <c r="E25" s="169" t="s">
        <v>1773</v>
      </c>
      <c r="F25" s="169" t="s">
        <v>1771</v>
      </c>
      <c r="G25" s="177" t="s">
        <v>173</v>
      </c>
      <c r="H25" s="178">
        <v>0</v>
      </c>
      <c r="I25" s="178">
        <v>0</v>
      </c>
      <c r="J25" s="175">
        <v>9.73</v>
      </c>
      <c r="K25" s="176">
        <v>1.8559450142081408E-4</v>
      </c>
      <c r="L25" s="176">
        <v>1.6729436556856615E-5</v>
      </c>
    </row>
    <row r="26" spans="2:12" s="140" customFormat="1">
      <c r="B26" s="170" t="s">
        <v>1712</v>
      </c>
      <c r="C26" s="169" t="s">
        <v>1728</v>
      </c>
      <c r="D26" s="169">
        <v>26</v>
      </c>
      <c r="E26" s="169" t="s">
        <v>1773</v>
      </c>
      <c r="F26" s="169" t="s">
        <v>1771</v>
      </c>
      <c r="G26" s="177" t="s">
        <v>183</v>
      </c>
      <c r="H26" s="178">
        <v>0</v>
      </c>
      <c r="I26" s="178">
        <v>0</v>
      </c>
      <c r="J26" s="175">
        <v>0.37711</v>
      </c>
      <c r="K26" s="176">
        <v>7.1931698284484263E-6</v>
      </c>
      <c r="L26" s="176">
        <v>6.483903206532578E-7</v>
      </c>
    </row>
    <row r="27" spans="2:12" s="140" customFormat="1">
      <c r="B27" s="170" t="s">
        <v>1712</v>
      </c>
      <c r="C27" s="169" t="s">
        <v>1729</v>
      </c>
      <c r="D27" s="169">
        <v>26</v>
      </c>
      <c r="E27" s="169" t="s">
        <v>1773</v>
      </c>
      <c r="F27" s="169" t="s">
        <v>1771</v>
      </c>
      <c r="G27" s="177" t="s">
        <v>175</v>
      </c>
      <c r="H27" s="178">
        <v>0</v>
      </c>
      <c r="I27" s="178">
        <v>0</v>
      </c>
      <c r="J27" s="175">
        <v>17.404859999999999</v>
      </c>
      <c r="K27" s="176">
        <v>3.3198831593001746E-4</v>
      </c>
      <c r="L27" s="176">
        <v>2.9925334136790484E-5</v>
      </c>
    </row>
    <row r="28" spans="2:12" s="140" customFormat="1">
      <c r="B28" s="170" t="s">
        <v>1714</v>
      </c>
      <c r="C28" s="169" t="s">
        <v>1715</v>
      </c>
      <c r="D28" s="169">
        <v>95</v>
      </c>
      <c r="E28" s="169" t="s">
        <v>1532</v>
      </c>
      <c r="F28" s="169"/>
      <c r="G28" s="177" t="s">
        <v>1716</v>
      </c>
      <c r="H28" s="178">
        <v>0</v>
      </c>
      <c r="I28" s="178">
        <v>0</v>
      </c>
      <c r="J28" s="175">
        <v>4.0000000000000002E-4</v>
      </c>
      <c r="K28" s="176">
        <v>7.6297842310714931E-9</v>
      </c>
      <c r="L28" s="176">
        <v>6.8774662104240966E-10</v>
      </c>
    </row>
    <row r="29" spans="2:12" s="140" customFormat="1">
      <c r="B29" s="170" t="s">
        <v>1714</v>
      </c>
      <c r="C29" s="169" t="s">
        <v>1717</v>
      </c>
      <c r="D29" s="169">
        <v>95</v>
      </c>
      <c r="E29" s="169" t="s">
        <v>1532</v>
      </c>
      <c r="F29" s="169"/>
      <c r="G29" s="177" t="s">
        <v>173</v>
      </c>
      <c r="H29" s="178">
        <v>0</v>
      </c>
      <c r="I29" s="178">
        <v>0</v>
      </c>
      <c r="J29" s="175">
        <v>0.97633000000000003</v>
      </c>
      <c r="K29" s="176">
        <v>1.8622968095805078E-5</v>
      </c>
      <c r="L29" s="176">
        <v>1.6786691463058397E-6</v>
      </c>
    </row>
    <row r="30" spans="2:12" s="140" customFormat="1">
      <c r="B30" s="170" t="s">
        <v>1714</v>
      </c>
      <c r="C30" s="169" t="s">
        <v>1718</v>
      </c>
      <c r="D30" s="169">
        <v>95</v>
      </c>
      <c r="E30" s="169" t="s">
        <v>1532</v>
      </c>
      <c r="F30" s="169"/>
      <c r="G30" s="177" t="s">
        <v>183</v>
      </c>
      <c r="H30" s="178">
        <v>0</v>
      </c>
      <c r="I30" s="178">
        <v>0</v>
      </c>
      <c r="J30" s="175">
        <v>0.58272000000000002</v>
      </c>
      <c r="K30" s="176">
        <v>1.1115069667824952E-5</v>
      </c>
      <c r="L30" s="176">
        <v>1.0019092775345824E-6</v>
      </c>
    </row>
    <row r="31" spans="2:12" s="140" customFormat="1">
      <c r="B31" s="170" t="s">
        <v>1714</v>
      </c>
      <c r="C31" s="169" t="s">
        <v>1719</v>
      </c>
      <c r="D31" s="169">
        <v>95</v>
      </c>
      <c r="E31" s="169" t="s">
        <v>1532</v>
      </c>
      <c r="F31" s="169"/>
      <c r="G31" s="177" t="s">
        <v>175</v>
      </c>
      <c r="H31" s="178">
        <v>0</v>
      </c>
      <c r="I31" s="178">
        <v>0</v>
      </c>
      <c r="J31" s="175">
        <v>7.9000000000000001E-4</v>
      </c>
      <c r="K31" s="176">
        <v>1.5068823856366199E-8</v>
      </c>
      <c r="L31" s="176">
        <v>1.358299576558759E-9</v>
      </c>
    </row>
    <row r="32" spans="2:12" s="140" customFormat="1">
      <c r="B32" s="170"/>
      <c r="C32" s="169"/>
      <c r="D32" s="169"/>
      <c r="E32" s="169"/>
      <c r="F32" s="169"/>
      <c r="G32" s="177"/>
      <c r="H32" s="178"/>
      <c r="I32" s="178"/>
      <c r="J32" s="175"/>
      <c r="K32" s="176"/>
      <c r="L32" s="176"/>
    </row>
    <row r="33" spans="2:12" s="140" customFormat="1">
      <c r="B33" s="180" t="s">
        <v>49</v>
      </c>
      <c r="C33" s="169"/>
      <c r="D33" s="169"/>
      <c r="E33" s="169"/>
      <c r="F33" s="169"/>
      <c r="G33" s="169"/>
      <c r="H33" s="169"/>
      <c r="I33" s="169"/>
      <c r="J33" s="181">
        <v>2126.1979999999999</v>
      </c>
      <c r="K33" s="182">
        <v>4.0556079931339362E-2</v>
      </c>
      <c r="L33" s="182">
        <v>3.6557137254178231E-3</v>
      </c>
    </row>
    <row r="34" spans="2:12" s="140" customFormat="1">
      <c r="B34" s="170" t="s">
        <v>1743</v>
      </c>
      <c r="C34" s="169" t="s">
        <v>1744</v>
      </c>
      <c r="D34" s="169">
        <v>10</v>
      </c>
      <c r="E34" s="169" t="s">
        <v>1772</v>
      </c>
      <c r="F34" s="169" t="s">
        <v>1771</v>
      </c>
      <c r="G34" s="177" t="s">
        <v>173</v>
      </c>
      <c r="H34" s="178">
        <v>0</v>
      </c>
      <c r="I34" s="178">
        <v>0</v>
      </c>
      <c r="J34" s="175">
        <v>2126.1979999999999</v>
      </c>
      <c r="K34" s="176">
        <v>4.0556079931339362E-2</v>
      </c>
      <c r="L34" s="176">
        <v>3.6557137254178231E-3</v>
      </c>
    </row>
    <row r="35" spans="2:12" s="140" customFormat="1">
      <c r="B35" s="168"/>
      <c r="C35" s="169"/>
      <c r="D35" s="169"/>
      <c r="E35" s="169"/>
      <c r="F35" s="169"/>
      <c r="G35" s="169"/>
      <c r="H35" s="169"/>
      <c r="I35" s="169"/>
      <c r="J35" s="169"/>
      <c r="K35" s="176"/>
      <c r="L35" s="169"/>
    </row>
    <row r="36" spans="2:12" s="140" customFormat="1">
      <c r="B36" s="179" t="s">
        <v>48</v>
      </c>
      <c r="C36" s="167"/>
      <c r="D36" s="167"/>
      <c r="E36" s="167"/>
      <c r="F36" s="167"/>
      <c r="G36" s="167"/>
      <c r="H36" s="167"/>
      <c r="I36" s="167"/>
      <c r="J36" s="173">
        <v>46.028060000000004</v>
      </c>
      <c r="K36" s="174">
        <v>8.7796041593703135E-4</v>
      </c>
      <c r="L36" s="174">
        <v>7.9139106845343244E-5</v>
      </c>
    </row>
    <row r="37" spans="2:12" s="140" customFormat="1">
      <c r="B37" s="170" t="s">
        <v>1714</v>
      </c>
      <c r="C37" s="169" t="s">
        <v>1730</v>
      </c>
      <c r="D37" s="169">
        <v>95</v>
      </c>
      <c r="E37" s="169" t="s">
        <v>1532</v>
      </c>
      <c r="F37" s="169"/>
      <c r="G37" s="177" t="s">
        <v>174</v>
      </c>
      <c r="H37" s="178">
        <v>0</v>
      </c>
      <c r="I37" s="178">
        <v>0</v>
      </c>
      <c r="J37" s="175">
        <v>46.028060000000004</v>
      </c>
      <c r="K37" s="176">
        <v>8.7796041593703135E-4</v>
      </c>
      <c r="L37" s="176">
        <v>7.9139106845343244E-5</v>
      </c>
    </row>
    <row r="38" spans="2:12" s="140" customFormat="1">
      <c r="B38" s="168"/>
      <c r="C38" s="169"/>
      <c r="D38" s="169"/>
      <c r="E38" s="169"/>
      <c r="F38" s="169"/>
      <c r="G38" s="169"/>
      <c r="H38" s="169"/>
      <c r="I38" s="169"/>
      <c r="J38" s="169"/>
      <c r="K38" s="176"/>
      <c r="L38" s="169"/>
    </row>
    <row r="39" spans="2:12" s="140" customFormat="1">
      <c r="B39" s="166" t="s">
        <v>241</v>
      </c>
      <c r="C39" s="167"/>
      <c r="D39" s="167"/>
      <c r="E39" s="167"/>
      <c r="F39" s="167"/>
      <c r="G39" s="167"/>
      <c r="H39" s="167"/>
      <c r="I39" s="167"/>
      <c r="J39" s="173">
        <v>8949.2198600000011</v>
      </c>
      <c r="K39" s="174">
        <v>0.17070154142054961</v>
      </c>
      <c r="L39" s="174">
        <v>1.5386989299201568E-2</v>
      </c>
    </row>
    <row r="40" spans="2:12" s="140" customFormat="1">
      <c r="B40" s="179" t="s">
        <v>47</v>
      </c>
      <c r="C40" s="167"/>
      <c r="D40" s="167"/>
      <c r="E40" s="167"/>
      <c r="F40" s="167"/>
      <c r="G40" s="167"/>
      <c r="H40" s="167"/>
      <c r="I40" s="167"/>
      <c r="J40" s="173">
        <v>8949.2198600000011</v>
      </c>
      <c r="K40" s="174">
        <v>0.17070154142054961</v>
      </c>
      <c r="L40" s="174">
        <v>1.5386989299201568E-2</v>
      </c>
    </row>
    <row r="41" spans="2:12" s="140" customFormat="1">
      <c r="B41" s="170" t="s">
        <v>1731</v>
      </c>
      <c r="C41" s="169" t="s">
        <v>1732</v>
      </c>
      <c r="D41" s="169">
        <v>91</v>
      </c>
      <c r="E41" s="169" t="s">
        <v>1733</v>
      </c>
      <c r="F41" s="169" t="s">
        <v>1734</v>
      </c>
      <c r="G41" s="177" t="s">
        <v>183</v>
      </c>
      <c r="H41" s="178">
        <v>0</v>
      </c>
      <c r="I41" s="178">
        <v>0</v>
      </c>
      <c r="J41" s="175">
        <v>780.37</v>
      </c>
      <c r="K41" s="176">
        <v>1.4885136801003151E-2</v>
      </c>
      <c r="L41" s="176">
        <v>1.3417420766571632E-3</v>
      </c>
    </row>
    <row r="42" spans="2:12" s="140" customFormat="1">
      <c r="B42" s="170" t="s">
        <v>1731</v>
      </c>
      <c r="C42" s="169" t="s">
        <v>1735</v>
      </c>
      <c r="D42" s="169">
        <v>91</v>
      </c>
      <c r="E42" s="169" t="s">
        <v>1733</v>
      </c>
      <c r="F42" s="169" t="s">
        <v>1734</v>
      </c>
      <c r="G42" s="177" t="s">
        <v>180</v>
      </c>
      <c r="H42" s="178">
        <v>0</v>
      </c>
      <c r="I42" s="178">
        <v>0</v>
      </c>
      <c r="J42" s="175">
        <v>1.9000000000000001E-4</v>
      </c>
      <c r="K42" s="176">
        <v>3.6241475097589592E-9</v>
      </c>
      <c r="L42" s="176">
        <v>3.2667964499514463E-10</v>
      </c>
    </row>
    <row r="43" spans="2:12" s="140" customFormat="1">
      <c r="B43" s="170" t="s">
        <v>1731</v>
      </c>
      <c r="C43" s="169" t="s">
        <v>1736</v>
      </c>
      <c r="D43" s="169">
        <v>91</v>
      </c>
      <c r="E43" s="169" t="s">
        <v>1733</v>
      </c>
      <c r="F43" s="169" t="s">
        <v>1734</v>
      </c>
      <c r="G43" s="177" t="s">
        <v>182</v>
      </c>
      <c r="H43" s="178">
        <v>0</v>
      </c>
      <c r="I43" s="178">
        <v>0</v>
      </c>
      <c r="J43" s="175">
        <v>11.78654</v>
      </c>
      <c r="K43" s="176">
        <v>2.248218925772335E-4</v>
      </c>
      <c r="L43" s="176">
        <v>2.0265382646953009E-5</v>
      </c>
    </row>
    <row r="44" spans="2:12" s="140" customFormat="1">
      <c r="B44" s="170" t="s">
        <v>1731</v>
      </c>
      <c r="C44" s="169" t="s">
        <v>1737</v>
      </c>
      <c r="D44" s="169">
        <v>91</v>
      </c>
      <c r="E44" s="169" t="s">
        <v>1733</v>
      </c>
      <c r="F44" s="169" t="s">
        <v>1734</v>
      </c>
      <c r="G44" s="177" t="s">
        <v>1229</v>
      </c>
      <c r="H44" s="178">
        <v>0</v>
      </c>
      <c r="I44" s="178">
        <v>0</v>
      </c>
      <c r="J44" s="175">
        <v>7.7459899999999999</v>
      </c>
      <c r="K44" s="176">
        <v>1.4775058089009369E-4</v>
      </c>
      <c r="L44" s="176">
        <v>1.3318196122820738E-5</v>
      </c>
    </row>
    <row r="45" spans="2:12" s="140" customFormat="1">
      <c r="B45" s="170" t="s">
        <v>1731</v>
      </c>
      <c r="C45" s="169" t="s">
        <v>1738</v>
      </c>
      <c r="D45" s="169">
        <v>91</v>
      </c>
      <c r="E45" s="169" t="s">
        <v>1733</v>
      </c>
      <c r="F45" s="169" t="s">
        <v>1734</v>
      </c>
      <c r="G45" s="177" t="s">
        <v>173</v>
      </c>
      <c r="H45" s="178">
        <v>0</v>
      </c>
      <c r="I45" s="178">
        <v>0</v>
      </c>
      <c r="J45" s="175">
        <v>5497.05</v>
      </c>
      <c r="K45" s="176">
        <v>0.10485326351852887</v>
      </c>
      <c r="L45" s="176">
        <v>9.4514439080029457E-3</v>
      </c>
    </row>
    <row r="46" spans="2:12" s="140" customFormat="1">
      <c r="B46" s="170" t="s">
        <v>1731</v>
      </c>
      <c r="C46" s="169" t="s">
        <v>1739</v>
      </c>
      <c r="D46" s="169">
        <v>91</v>
      </c>
      <c r="E46" s="169" t="s">
        <v>1733</v>
      </c>
      <c r="F46" s="169" t="s">
        <v>1734</v>
      </c>
      <c r="G46" s="177" t="s">
        <v>176</v>
      </c>
      <c r="H46" s="178">
        <v>0</v>
      </c>
      <c r="I46" s="178">
        <v>0</v>
      </c>
      <c r="J46" s="175">
        <v>998.59</v>
      </c>
      <c r="K46" s="176">
        <v>1.9047565588264204E-2</v>
      </c>
      <c r="L46" s="176">
        <v>1.7169422457668497E-3</v>
      </c>
    </row>
    <row r="47" spans="2:12" s="140" customFormat="1">
      <c r="B47" s="170" t="s">
        <v>1731</v>
      </c>
      <c r="C47" s="169" t="s">
        <v>1740</v>
      </c>
      <c r="D47" s="169">
        <v>91</v>
      </c>
      <c r="E47" s="169" t="s">
        <v>1733</v>
      </c>
      <c r="F47" s="169" t="s">
        <v>1734</v>
      </c>
      <c r="G47" s="177" t="s">
        <v>181</v>
      </c>
      <c r="H47" s="178">
        <v>0</v>
      </c>
      <c r="I47" s="178">
        <v>0</v>
      </c>
      <c r="J47" s="175">
        <v>2.8171399999999998</v>
      </c>
      <c r="K47" s="176">
        <v>5.373542587180186E-5</v>
      </c>
      <c r="L47" s="176">
        <v>4.8436962900085345E-6</v>
      </c>
    </row>
    <row r="48" spans="2:12" s="140" customFormat="1">
      <c r="B48" s="170" t="s">
        <v>1731</v>
      </c>
      <c r="C48" s="169" t="s">
        <v>1741</v>
      </c>
      <c r="D48" s="169">
        <v>91</v>
      </c>
      <c r="E48" s="169" t="s">
        <v>1733</v>
      </c>
      <c r="F48" s="169" t="s">
        <v>1734</v>
      </c>
      <c r="G48" s="177" t="s">
        <v>178</v>
      </c>
      <c r="H48" s="178">
        <v>0</v>
      </c>
      <c r="I48" s="178">
        <v>0</v>
      </c>
      <c r="J48" s="175">
        <v>12.45</v>
      </c>
      <c r="K48" s="176">
        <v>2.374770341921002E-4</v>
      </c>
      <c r="L48" s="176">
        <v>2.1406113579945001E-5</v>
      </c>
    </row>
    <row r="49" spans="2:12" s="140" customFormat="1">
      <c r="B49" s="170" t="s">
        <v>1731</v>
      </c>
      <c r="C49" s="169" t="s">
        <v>1742</v>
      </c>
      <c r="D49" s="169">
        <v>91</v>
      </c>
      <c r="E49" s="169" t="s">
        <v>1733</v>
      </c>
      <c r="F49" s="169" t="s">
        <v>1734</v>
      </c>
      <c r="G49" s="177" t="s">
        <v>175</v>
      </c>
      <c r="H49" s="178">
        <v>0</v>
      </c>
      <c r="I49" s="178">
        <v>0</v>
      </c>
      <c r="J49" s="175">
        <v>1638.41</v>
      </c>
      <c r="K49" s="176">
        <v>3.1251786955074613E-2</v>
      </c>
      <c r="L49" s="176">
        <v>2.8170273534552362E-3</v>
      </c>
    </row>
    <row r="50" spans="2:12" s="140" customFormat="1">
      <c r="B50" s="168"/>
      <c r="C50" s="169"/>
      <c r="D50" s="169"/>
      <c r="E50" s="169"/>
      <c r="F50" s="169"/>
      <c r="G50" s="169"/>
      <c r="H50" s="169"/>
      <c r="I50" s="169"/>
      <c r="J50" s="169"/>
      <c r="K50" s="176"/>
      <c r="L50" s="169"/>
    </row>
    <row r="51" spans="2:12" s="140" customFormat="1">
      <c r="B51" s="183"/>
      <c r="C51" s="183"/>
      <c r="D51" s="183"/>
      <c r="E51" s="183"/>
      <c r="F51" s="183"/>
      <c r="G51" s="183"/>
      <c r="H51" s="183"/>
      <c r="I51" s="183"/>
      <c r="J51" s="183"/>
      <c r="K51" s="183"/>
      <c r="L51" s="183"/>
    </row>
    <row r="52" spans="2:12" s="140" customFormat="1">
      <c r="B52" s="183"/>
      <c r="C52" s="183"/>
      <c r="D52" s="183"/>
      <c r="E52" s="183"/>
      <c r="F52" s="183"/>
      <c r="G52" s="183"/>
      <c r="H52" s="183"/>
      <c r="I52" s="183"/>
      <c r="J52" s="183"/>
      <c r="K52" s="183"/>
      <c r="L52" s="183"/>
    </row>
    <row r="53" spans="2:12" s="140" customFormat="1">
      <c r="B53" s="184"/>
      <c r="C53" s="184"/>
      <c r="D53" s="183"/>
      <c r="E53" s="183"/>
      <c r="F53" s="183"/>
      <c r="G53" s="183"/>
      <c r="H53" s="183"/>
      <c r="I53" s="183"/>
      <c r="J53" s="183"/>
      <c r="K53" s="183"/>
      <c r="L53" s="183"/>
    </row>
    <row r="54" spans="2:12" s="140" customFormat="1">
      <c r="B54" s="184"/>
      <c r="C54" s="184"/>
      <c r="D54" s="183"/>
      <c r="E54" s="183"/>
      <c r="F54" s="183"/>
      <c r="G54" s="183"/>
      <c r="H54" s="183"/>
      <c r="I54" s="183"/>
      <c r="J54" s="183"/>
      <c r="K54" s="183"/>
      <c r="L54" s="183"/>
    </row>
    <row r="55" spans="2:12" s="140" customFormat="1">
      <c r="B55" s="184"/>
      <c r="C55" s="184"/>
      <c r="D55" s="183"/>
      <c r="E55" s="183"/>
      <c r="F55" s="183"/>
      <c r="G55" s="183"/>
      <c r="H55" s="183"/>
      <c r="I55" s="183"/>
      <c r="J55" s="183"/>
      <c r="K55" s="183"/>
      <c r="L55" s="183"/>
    </row>
    <row r="56" spans="2:12" s="140" customFormat="1">
      <c r="B56" s="185" t="s">
        <v>261</v>
      </c>
      <c r="C56" s="184"/>
      <c r="D56" s="183"/>
      <c r="E56" s="183"/>
      <c r="F56" s="183"/>
      <c r="G56" s="183"/>
      <c r="H56" s="183"/>
      <c r="I56" s="183"/>
      <c r="J56" s="183"/>
      <c r="K56" s="183"/>
      <c r="L56" s="183"/>
    </row>
    <row r="57" spans="2:12" s="140" customFormat="1">
      <c r="B57" s="186"/>
      <c r="C57" s="184"/>
      <c r="D57" s="183"/>
      <c r="E57" s="183"/>
      <c r="F57" s="183"/>
      <c r="G57" s="183"/>
      <c r="H57" s="183"/>
      <c r="I57" s="183"/>
      <c r="J57" s="183"/>
      <c r="K57" s="183"/>
      <c r="L57" s="183"/>
    </row>
    <row r="58" spans="2:12" s="140" customFormat="1">
      <c r="B58" s="184"/>
      <c r="C58" s="184"/>
      <c r="D58" s="183"/>
      <c r="E58" s="183"/>
      <c r="F58" s="183"/>
      <c r="G58" s="183"/>
      <c r="H58" s="183"/>
      <c r="I58" s="183"/>
      <c r="J58" s="183"/>
      <c r="K58" s="183"/>
      <c r="L58" s="183"/>
    </row>
    <row r="59" spans="2:12" s="140" customFormat="1">
      <c r="B59" s="184"/>
      <c r="C59" s="184"/>
      <c r="D59" s="183"/>
      <c r="E59" s="183"/>
      <c r="F59" s="183"/>
      <c r="G59" s="183"/>
      <c r="H59" s="183"/>
      <c r="I59" s="183"/>
      <c r="J59" s="183"/>
      <c r="K59" s="183"/>
      <c r="L59" s="183"/>
    </row>
    <row r="60" spans="2:12" s="140" customFormat="1">
      <c r="B60" s="184"/>
      <c r="C60" s="184"/>
      <c r="D60" s="183"/>
      <c r="E60" s="183"/>
      <c r="F60" s="183"/>
      <c r="G60" s="183"/>
      <c r="H60" s="183"/>
      <c r="I60" s="183"/>
      <c r="J60" s="183"/>
      <c r="K60" s="183"/>
      <c r="L60" s="183"/>
    </row>
    <row r="61" spans="2:12" s="140" customFormat="1">
      <c r="B61" s="184"/>
      <c r="C61" s="184"/>
      <c r="D61" s="183"/>
      <c r="E61" s="183"/>
      <c r="F61" s="183"/>
      <c r="G61" s="183"/>
      <c r="H61" s="183"/>
      <c r="I61" s="183"/>
      <c r="J61" s="183"/>
      <c r="K61" s="183"/>
      <c r="L61" s="183"/>
    </row>
    <row r="62" spans="2:12" s="140" customFormat="1">
      <c r="B62" s="184"/>
      <c r="C62" s="184"/>
      <c r="D62" s="183"/>
      <c r="E62" s="183"/>
      <c r="F62" s="183"/>
      <c r="G62" s="183"/>
      <c r="H62" s="183"/>
      <c r="I62" s="183"/>
      <c r="J62" s="183"/>
      <c r="K62" s="183"/>
      <c r="L62" s="183"/>
    </row>
    <row r="63" spans="2:12" s="140" customFormat="1">
      <c r="B63" s="184"/>
      <c r="C63" s="184"/>
      <c r="D63" s="183"/>
      <c r="E63" s="183"/>
      <c r="F63" s="183"/>
      <c r="G63" s="183"/>
      <c r="H63" s="183"/>
      <c r="I63" s="183"/>
      <c r="J63" s="183"/>
      <c r="K63" s="183"/>
      <c r="L63" s="183"/>
    </row>
    <row r="64" spans="2:12" s="140" customFormat="1">
      <c r="B64" s="184"/>
      <c r="C64" s="184"/>
      <c r="D64" s="183"/>
      <c r="E64" s="183"/>
      <c r="F64" s="183"/>
      <c r="G64" s="183"/>
      <c r="H64" s="183"/>
      <c r="I64" s="183"/>
      <c r="J64" s="183"/>
      <c r="K64" s="183"/>
      <c r="L64" s="183"/>
    </row>
    <row r="65" spans="2:4" s="140" customFormat="1">
      <c r="B65" s="184"/>
      <c r="C65" s="184"/>
    </row>
    <row r="66" spans="2:4" s="140" customFormat="1">
      <c r="B66" s="184"/>
      <c r="C66" s="184"/>
    </row>
    <row r="67" spans="2:4">
      <c r="B67" s="184"/>
      <c r="C67" s="184"/>
      <c r="D67" s="1"/>
    </row>
    <row r="68" spans="2:4">
      <c r="B68" s="184"/>
      <c r="C68" s="184"/>
      <c r="D68" s="1"/>
    </row>
    <row r="69" spans="2:4">
      <c r="B69" s="184"/>
      <c r="C69" s="184"/>
      <c r="D69" s="1"/>
    </row>
    <row r="70" spans="2:4">
      <c r="B70" s="184"/>
      <c r="C70" s="184"/>
      <c r="D70" s="1"/>
    </row>
    <row r="71" spans="2:4">
      <c r="B71" s="184"/>
      <c r="C71" s="184"/>
      <c r="D71" s="1"/>
    </row>
    <row r="72" spans="2:4">
      <c r="B72" s="184"/>
      <c r="C72" s="184"/>
      <c r="D72" s="1"/>
    </row>
    <row r="73" spans="2:4">
      <c r="B73" s="184"/>
      <c r="C73" s="184"/>
      <c r="D73" s="1"/>
    </row>
    <row r="74" spans="2:4">
      <c r="B74" s="184"/>
      <c r="C74" s="184"/>
      <c r="D74" s="1"/>
    </row>
    <row r="75" spans="2:4">
      <c r="B75" s="184"/>
      <c r="C75" s="184"/>
      <c r="D75" s="1"/>
    </row>
    <row r="76" spans="2:4">
      <c r="B76" s="184"/>
      <c r="C76" s="184"/>
      <c r="D76" s="1"/>
    </row>
    <row r="77" spans="2:4">
      <c r="B77" s="184"/>
      <c r="C77" s="184"/>
      <c r="D77" s="1"/>
    </row>
    <row r="78" spans="2:4">
      <c r="B78" s="184"/>
      <c r="C78" s="184"/>
      <c r="D78" s="1"/>
    </row>
    <row r="79" spans="2:4">
      <c r="B79" s="184"/>
      <c r="C79" s="184"/>
      <c r="D79" s="1"/>
    </row>
    <row r="80" spans="2:4">
      <c r="B80" s="184"/>
      <c r="C80" s="184"/>
      <c r="D80" s="1"/>
    </row>
    <row r="81" spans="2:4">
      <c r="B81" s="184"/>
      <c r="C81" s="184"/>
      <c r="D81" s="1"/>
    </row>
    <row r="82" spans="2:4">
      <c r="B82" s="184"/>
      <c r="C82" s="184"/>
      <c r="D82" s="1"/>
    </row>
    <row r="83" spans="2:4">
      <c r="B83" s="184"/>
      <c r="C83" s="184"/>
      <c r="D83" s="1"/>
    </row>
    <row r="84" spans="2:4">
      <c r="B84" s="184"/>
      <c r="C84" s="184"/>
      <c r="D84" s="1"/>
    </row>
    <row r="85" spans="2:4">
      <c r="B85" s="184"/>
      <c r="C85" s="184"/>
      <c r="D85" s="1"/>
    </row>
    <row r="86" spans="2:4">
      <c r="B86" s="184"/>
      <c r="C86" s="184"/>
      <c r="D86" s="1"/>
    </row>
    <row r="87" spans="2:4">
      <c r="B87" s="184"/>
      <c r="C87" s="184"/>
      <c r="D87" s="1"/>
    </row>
    <row r="88" spans="2:4">
      <c r="B88" s="184"/>
      <c r="C88" s="184"/>
      <c r="D88" s="1"/>
    </row>
    <row r="89" spans="2:4">
      <c r="B89" s="184"/>
      <c r="C89" s="184"/>
      <c r="D89" s="1"/>
    </row>
    <row r="90" spans="2:4">
      <c r="B90" s="184"/>
      <c r="C90" s="184"/>
      <c r="D90" s="1"/>
    </row>
    <row r="91" spans="2:4">
      <c r="B91" s="184"/>
      <c r="C91" s="184"/>
      <c r="D91" s="1"/>
    </row>
    <row r="92" spans="2:4">
      <c r="B92" s="184"/>
      <c r="C92" s="184"/>
      <c r="D92" s="1"/>
    </row>
    <row r="93" spans="2:4">
      <c r="B93" s="184"/>
      <c r="C93" s="184"/>
      <c r="D93" s="1"/>
    </row>
    <row r="94" spans="2:4">
      <c r="B94" s="184"/>
      <c r="C94" s="184"/>
      <c r="D94" s="1"/>
    </row>
    <row r="95" spans="2:4">
      <c r="B95" s="184"/>
      <c r="C95" s="184"/>
      <c r="D95" s="1"/>
    </row>
    <row r="96" spans="2:4">
      <c r="B96" s="184"/>
      <c r="C96" s="184"/>
      <c r="D96" s="1"/>
    </row>
    <row r="97" spans="2:4">
      <c r="B97" s="184"/>
      <c r="C97" s="184"/>
      <c r="D97" s="1"/>
    </row>
    <row r="98" spans="2:4">
      <c r="B98" s="184"/>
      <c r="C98" s="184"/>
      <c r="D98" s="1"/>
    </row>
    <row r="99" spans="2:4">
      <c r="B99" s="184"/>
      <c r="C99" s="184"/>
      <c r="D99" s="1"/>
    </row>
    <row r="100" spans="2:4">
      <c r="B100" s="184"/>
      <c r="C100" s="184"/>
      <c r="D100" s="1"/>
    </row>
    <row r="101" spans="2:4">
      <c r="B101" s="184"/>
      <c r="C101" s="184"/>
      <c r="D101" s="1"/>
    </row>
    <row r="102" spans="2:4">
      <c r="B102" s="184"/>
      <c r="C102" s="184"/>
      <c r="D102" s="1"/>
    </row>
    <row r="103" spans="2:4">
      <c r="B103" s="184"/>
      <c r="C103" s="184"/>
      <c r="D103" s="1"/>
    </row>
    <row r="104" spans="2:4">
      <c r="B104" s="184"/>
      <c r="C104" s="184"/>
      <c r="D104" s="1"/>
    </row>
    <row r="105" spans="2:4">
      <c r="B105" s="184"/>
      <c r="C105" s="184"/>
      <c r="D105" s="1"/>
    </row>
    <row r="106" spans="2:4">
      <c r="B106" s="184"/>
      <c r="C106" s="184"/>
      <c r="D106" s="1"/>
    </row>
    <row r="107" spans="2:4">
      <c r="B107" s="184"/>
      <c r="C107" s="184"/>
      <c r="D107" s="1"/>
    </row>
    <row r="108" spans="2:4">
      <c r="B108" s="184"/>
      <c r="C108" s="184"/>
      <c r="D108" s="1"/>
    </row>
    <row r="109" spans="2:4">
      <c r="B109" s="184"/>
      <c r="C109" s="184"/>
      <c r="D109" s="1"/>
    </row>
    <row r="110" spans="2:4">
      <c r="B110" s="184"/>
      <c r="C110" s="184"/>
      <c r="D110" s="1"/>
    </row>
    <row r="111" spans="2:4">
      <c r="B111" s="184"/>
      <c r="C111" s="184"/>
      <c r="D111" s="1"/>
    </row>
    <row r="112" spans="2:4">
      <c r="B112" s="184"/>
      <c r="C112" s="184"/>
      <c r="D112" s="1"/>
    </row>
    <row r="113" spans="2:4">
      <c r="B113" s="184"/>
      <c r="C113" s="184"/>
      <c r="D113" s="1"/>
    </row>
    <row r="114" spans="2:4">
      <c r="B114" s="184"/>
      <c r="C114" s="184"/>
      <c r="D114" s="1"/>
    </row>
    <row r="115" spans="2:4">
      <c r="B115" s="184"/>
      <c r="C115" s="184"/>
      <c r="D115" s="1"/>
    </row>
    <row r="116" spans="2:4">
      <c r="B116" s="184"/>
      <c r="C116" s="184"/>
      <c r="D116" s="1"/>
    </row>
    <row r="117" spans="2:4">
      <c r="B117" s="184"/>
      <c r="C117" s="184"/>
      <c r="D117" s="1"/>
    </row>
    <row r="118" spans="2:4">
      <c r="B118" s="184"/>
      <c r="C118" s="184"/>
      <c r="D118" s="1"/>
    </row>
    <row r="119" spans="2:4">
      <c r="B119" s="184"/>
      <c r="C119" s="184"/>
      <c r="D119" s="1"/>
    </row>
    <row r="120" spans="2:4">
      <c r="B120" s="184"/>
      <c r="C120" s="184"/>
      <c r="D120" s="1"/>
    </row>
    <row r="121" spans="2:4">
      <c r="B121" s="184"/>
      <c r="C121" s="184"/>
      <c r="D121" s="1"/>
    </row>
    <row r="122" spans="2:4">
      <c r="B122" s="184"/>
      <c r="C122" s="184"/>
      <c r="D122" s="1"/>
    </row>
    <row r="123" spans="2:4">
      <c r="B123" s="184"/>
      <c r="C123" s="184"/>
      <c r="D123" s="1"/>
    </row>
    <row r="124" spans="2:4">
      <c r="B124" s="184"/>
      <c r="C124" s="184"/>
      <c r="D124" s="1"/>
    </row>
    <row r="125" spans="2:4">
      <c r="B125" s="184"/>
      <c r="C125" s="184"/>
      <c r="D125" s="1"/>
    </row>
    <row r="126" spans="2:4">
      <c r="B126" s="184"/>
      <c r="C126" s="184"/>
      <c r="D126" s="1"/>
    </row>
    <row r="127" spans="2:4">
      <c r="B127" s="184"/>
      <c r="C127" s="184"/>
      <c r="D127" s="1"/>
    </row>
    <row r="128" spans="2:4">
      <c r="B128" s="184"/>
      <c r="C128" s="184"/>
      <c r="D128" s="1"/>
    </row>
    <row r="129" spans="2:4">
      <c r="B129" s="184"/>
      <c r="C129" s="184"/>
      <c r="D129" s="1"/>
    </row>
    <row r="130" spans="2:4">
      <c r="B130" s="184"/>
      <c r="C130" s="184"/>
      <c r="D130" s="1"/>
    </row>
    <row r="131" spans="2:4">
      <c r="B131" s="184"/>
      <c r="C131" s="184"/>
      <c r="D131" s="1"/>
    </row>
    <row r="132" spans="2:4">
      <c r="B132" s="184"/>
      <c r="C132" s="184"/>
      <c r="D132" s="1"/>
    </row>
    <row r="133" spans="2:4">
      <c r="B133" s="184"/>
      <c r="C133" s="184"/>
      <c r="D133" s="1"/>
    </row>
    <row r="134" spans="2:4">
      <c r="B134" s="184"/>
      <c r="C134" s="184"/>
      <c r="D134" s="1"/>
    </row>
    <row r="135" spans="2:4">
      <c r="B135" s="184"/>
      <c r="C135" s="184"/>
      <c r="D135" s="1"/>
    </row>
    <row r="136" spans="2:4">
      <c r="B136" s="184"/>
      <c r="C136" s="184"/>
      <c r="D136" s="1"/>
    </row>
    <row r="137" spans="2:4">
      <c r="B137" s="184"/>
      <c r="C137" s="184"/>
      <c r="D137" s="1"/>
    </row>
    <row r="138" spans="2:4">
      <c r="B138" s="184"/>
      <c r="C138" s="184"/>
      <c r="D138" s="1"/>
    </row>
    <row r="139" spans="2:4">
      <c r="B139" s="184"/>
      <c r="C139" s="184"/>
      <c r="D139" s="1"/>
    </row>
    <row r="140" spans="2:4">
      <c r="B140" s="184"/>
      <c r="C140" s="184"/>
      <c r="D140" s="1"/>
    </row>
    <row r="141" spans="2:4">
      <c r="B141" s="184"/>
      <c r="C141" s="184"/>
      <c r="D141" s="1"/>
    </row>
    <row r="142" spans="2:4">
      <c r="B142" s="184"/>
      <c r="C142" s="184"/>
      <c r="D142" s="1"/>
    </row>
    <row r="143" spans="2:4">
      <c r="B143" s="184"/>
      <c r="C143" s="184"/>
      <c r="D143" s="1"/>
    </row>
    <row r="144" spans="2:4">
      <c r="B144" s="184"/>
      <c r="C144" s="184"/>
      <c r="D144" s="1"/>
    </row>
    <row r="145" spans="2:4">
      <c r="B145" s="184"/>
      <c r="C145" s="184"/>
      <c r="D145" s="1"/>
    </row>
    <row r="146" spans="2:4">
      <c r="B146" s="184"/>
      <c r="C146" s="184"/>
      <c r="D146" s="1"/>
    </row>
    <row r="147" spans="2:4">
      <c r="B147" s="184"/>
      <c r="C147" s="184"/>
      <c r="D147" s="1"/>
    </row>
    <row r="148" spans="2:4">
      <c r="B148" s="184"/>
      <c r="C148" s="184"/>
      <c r="D148" s="1"/>
    </row>
    <row r="149" spans="2:4">
      <c r="B149" s="184"/>
      <c r="C149" s="184"/>
      <c r="D149" s="1"/>
    </row>
    <row r="150" spans="2:4">
      <c r="B150" s="184"/>
      <c r="C150" s="184"/>
      <c r="D150" s="1"/>
    </row>
    <row r="151" spans="2:4">
      <c r="B151" s="184"/>
      <c r="C151" s="184"/>
      <c r="D151" s="1"/>
    </row>
    <row r="152" spans="2:4">
      <c r="B152" s="184"/>
      <c r="C152" s="184"/>
      <c r="D152" s="1"/>
    </row>
    <row r="153" spans="2:4">
      <c r="B153" s="184"/>
      <c r="C153" s="184"/>
      <c r="D153" s="1"/>
    </row>
    <row r="154" spans="2:4">
      <c r="B154" s="184"/>
      <c r="C154" s="184"/>
      <c r="D154" s="1"/>
    </row>
    <row r="155" spans="2:4">
      <c r="B155" s="184"/>
      <c r="C155" s="184"/>
      <c r="D155" s="1"/>
    </row>
    <row r="156" spans="2:4">
      <c r="B156" s="184"/>
      <c r="C156" s="184"/>
      <c r="D156" s="1"/>
    </row>
    <row r="157" spans="2:4">
      <c r="B157" s="184"/>
      <c r="C157" s="184"/>
      <c r="D157" s="1"/>
    </row>
    <row r="158" spans="2:4">
      <c r="B158" s="184"/>
      <c r="C158" s="184"/>
      <c r="D158" s="1"/>
    </row>
    <row r="159" spans="2:4">
      <c r="B159" s="184"/>
      <c r="C159" s="184"/>
      <c r="D159" s="1"/>
    </row>
    <row r="160" spans="2:4">
      <c r="B160" s="184"/>
      <c r="C160" s="184"/>
      <c r="D160" s="1"/>
    </row>
    <row r="161" spans="2:4">
      <c r="B161" s="184"/>
      <c r="C161" s="184"/>
      <c r="D161" s="183"/>
    </row>
    <row r="162" spans="2:4">
      <c r="B162" s="184"/>
      <c r="C162" s="184"/>
      <c r="D162" s="183"/>
    </row>
    <row r="163" spans="2:4">
      <c r="B163" s="184"/>
      <c r="C163" s="184"/>
      <c r="D163" s="183"/>
    </row>
    <row r="164" spans="2:4">
      <c r="B164" s="184"/>
      <c r="C164" s="184"/>
      <c r="D164" s="183"/>
    </row>
    <row r="165" spans="2:4">
      <c r="B165" s="153"/>
      <c r="C165" s="153"/>
      <c r="D165" s="154"/>
    </row>
    <row r="166" spans="2:4">
      <c r="B166" s="153"/>
      <c r="C166" s="153"/>
      <c r="D166" s="154"/>
    </row>
    <row r="167" spans="2:4">
      <c r="B167" s="153"/>
      <c r="C167" s="153"/>
      <c r="D167" s="154"/>
    </row>
    <row r="168" spans="2:4">
      <c r="B168" s="153"/>
      <c r="C168" s="153"/>
      <c r="D168" s="154"/>
    </row>
    <row r="169" spans="2:4">
      <c r="B169" s="153"/>
      <c r="C169" s="153"/>
      <c r="D169" s="154"/>
    </row>
    <row r="170" spans="2:4">
      <c r="B170" s="153"/>
      <c r="C170" s="153"/>
      <c r="D170" s="154"/>
    </row>
    <row r="171" spans="2:4">
      <c r="B171" s="153"/>
      <c r="C171" s="153"/>
      <c r="D171" s="154"/>
    </row>
    <row r="172" spans="2:4">
      <c r="B172" s="153"/>
      <c r="C172" s="153"/>
      <c r="D172" s="154"/>
    </row>
    <row r="173" spans="2:4">
      <c r="B173" s="153"/>
      <c r="C173" s="153"/>
      <c r="D173" s="154"/>
    </row>
    <row r="174" spans="2:4">
      <c r="B174" s="153"/>
      <c r="C174" s="153"/>
      <c r="D174" s="154"/>
    </row>
    <row r="175" spans="2:4">
      <c r="B175" s="153"/>
      <c r="C175" s="153"/>
      <c r="D175" s="154"/>
    </row>
    <row r="176" spans="2:4">
      <c r="B176" s="153"/>
      <c r="C176" s="153"/>
      <c r="D176" s="154"/>
    </row>
    <row r="177" spans="4:4">
      <c r="D177" s="154"/>
    </row>
    <row r="178" spans="4:4">
      <c r="D178" s="154"/>
    </row>
    <row r="179" spans="4:4">
      <c r="D179" s="154"/>
    </row>
    <row r="180" spans="4:4">
      <c r="D180" s="154"/>
    </row>
    <row r="181" spans="4:4">
      <c r="D181" s="154"/>
    </row>
    <row r="182" spans="4:4">
      <c r="D182" s="154"/>
    </row>
    <row r="183" spans="4:4">
      <c r="D183" s="154"/>
    </row>
    <row r="184" spans="4:4">
      <c r="D184" s="154"/>
    </row>
    <row r="185" spans="4:4">
      <c r="D185" s="154"/>
    </row>
    <row r="186" spans="4:4">
      <c r="D186" s="154"/>
    </row>
    <row r="187" spans="4:4">
      <c r="D187" s="154"/>
    </row>
    <row r="188" spans="4:4">
      <c r="D188" s="154"/>
    </row>
    <row r="189" spans="4:4">
      <c r="D189" s="154"/>
    </row>
    <row r="190" spans="4:4">
      <c r="D190" s="154"/>
    </row>
    <row r="191" spans="4:4">
      <c r="D191" s="154"/>
    </row>
    <row r="192" spans="4:4">
      <c r="D192" s="154"/>
    </row>
    <row r="193" spans="4:4">
      <c r="D193" s="154"/>
    </row>
    <row r="194" spans="4:4">
      <c r="D194" s="154"/>
    </row>
    <row r="195" spans="4:4">
      <c r="D195" s="154"/>
    </row>
    <row r="196" spans="4:4">
      <c r="D196" s="154"/>
    </row>
    <row r="197" spans="4:4">
      <c r="D197" s="154"/>
    </row>
    <row r="198" spans="4:4">
      <c r="D198" s="154"/>
    </row>
    <row r="199" spans="4:4">
      <c r="D199" s="154"/>
    </row>
    <row r="200" spans="4:4">
      <c r="D200" s="154"/>
    </row>
    <row r="201" spans="4:4">
      <c r="D201" s="154"/>
    </row>
    <row r="202" spans="4:4">
      <c r="D202" s="154"/>
    </row>
    <row r="203" spans="4:4">
      <c r="D203" s="154"/>
    </row>
    <row r="204" spans="4:4">
      <c r="D204" s="154"/>
    </row>
    <row r="205" spans="4:4">
      <c r="D205" s="154"/>
    </row>
    <row r="206" spans="4:4">
      <c r="D206" s="154"/>
    </row>
    <row r="207" spans="4:4">
      <c r="D207" s="154"/>
    </row>
    <row r="208" spans="4:4">
      <c r="D208" s="154"/>
    </row>
    <row r="209" spans="4:4">
      <c r="D209" s="154"/>
    </row>
    <row r="210" spans="4:4">
      <c r="D210" s="154"/>
    </row>
    <row r="211" spans="4:4">
      <c r="D211" s="154"/>
    </row>
    <row r="212" spans="4:4">
      <c r="D212" s="154"/>
    </row>
    <row r="213" spans="4:4">
      <c r="D213" s="154"/>
    </row>
    <row r="214" spans="4:4">
      <c r="D214" s="154"/>
    </row>
    <row r="215" spans="4:4">
      <c r="D215" s="154"/>
    </row>
    <row r="216" spans="4:4">
      <c r="D216" s="154"/>
    </row>
    <row r="217" spans="4:4">
      <c r="D217" s="154"/>
    </row>
    <row r="218" spans="4:4">
      <c r="D218" s="154"/>
    </row>
    <row r="219" spans="4:4">
      <c r="D219" s="154"/>
    </row>
    <row r="220" spans="4:4">
      <c r="D220" s="154"/>
    </row>
    <row r="221" spans="4:4">
      <c r="D221" s="154"/>
    </row>
    <row r="222" spans="4:4">
      <c r="D222" s="154"/>
    </row>
    <row r="223" spans="4:4">
      <c r="D223" s="154"/>
    </row>
    <row r="224" spans="4:4">
      <c r="D224" s="154"/>
    </row>
    <row r="225" spans="4:4">
      <c r="D225" s="154"/>
    </row>
    <row r="226" spans="4:4">
      <c r="D226" s="154"/>
    </row>
    <row r="227" spans="4:4">
      <c r="D227" s="154"/>
    </row>
    <row r="228" spans="4:4">
      <c r="D228" s="154"/>
    </row>
    <row r="229" spans="4:4">
      <c r="D229" s="154"/>
    </row>
    <row r="230" spans="4:4">
      <c r="D230" s="154"/>
    </row>
    <row r="231" spans="4:4">
      <c r="D231" s="154"/>
    </row>
    <row r="232" spans="4:4">
      <c r="D232" s="154"/>
    </row>
    <row r="233" spans="4:4">
      <c r="D233" s="154"/>
    </row>
    <row r="234" spans="4:4">
      <c r="D234" s="154"/>
    </row>
    <row r="235" spans="4:4">
      <c r="D235" s="154"/>
    </row>
    <row r="236" spans="4:4">
      <c r="D236" s="154"/>
    </row>
    <row r="237" spans="4:4">
      <c r="D237" s="154"/>
    </row>
    <row r="238" spans="4:4">
      <c r="D238" s="154"/>
    </row>
    <row r="239" spans="4:4">
      <c r="D239" s="154"/>
    </row>
    <row r="240" spans="4:4">
      <c r="D240" s="154"/>
    </row>
    <row r="241" spans="4:4">
      <c r="D241" s="154"/>
    </row>
    <row r="242" spans="4:4">
      <c r="D242" s="154"/>
    </row>
    <row r="243" spans="4:4">
      <c r="D243" s="154"/>
    </row>
    <row r="244" spans="4:4">
      <c r="D244" s="154"/>
    </row>
    <row r="245" spans="4:4">
      <c r="D245" s="154"/>
    </row>
    <row r="246" spans="4:4">
      <c r="D246" s="154"/>
    </row>
    <row r="247" spans="4:4">
      <c r="D247" s="154"/>
    </row>
    <row r="248" spans="4:4">
      <c r="D248" s="154"/>
    </row>
    <row r="249" spans="4:4">
      <c r="D249" s="154"/>
    </row>
    <row r="250" spans="4:4">
      <c r="D250" s="154"/>
    </row>
    <row r="251" spans="4:4">
      <c r="D251" s="154"/>
    </row>
    <row r="252" spans="4:4">
      <c r="D252" s="154"/>
    </row>
    <row r="253" spans="4:4">
      <c r="D253" s="154"/>
    </row>
    <row r="254" spans="4:4">
      <c r="D254" s="154"/>
    </row>
    <row r="255" spans="4:4">
      <c r="D255" s="154"/>
    </row>
    <row r="256" spans="4:4">
      <c r="D256" s="154"/>
    </row>
    <row r="257" spans="4:4">
      <c r="D257" s="154"/>
    </row>
    <row r="258" spans="4:4">
      <c r="D258" s="154"/>
    </row>
    <row r="259" spans="4:4">
      <c r="D259" s="154"/>
    </row>
    <row r="260" spans="4:4">
      <c r="D260" s="154"/>
    </row>
    <row r="261" spans="4:4">
      <c r="D261" s="154"/>
    </row>
    <row r="262" spans="4:4">
      <c r="D262" s="154"/>
    </row>
    <row r="263" spans="4:4">
      <c r="D263" s="154"/>
    </row>
    <row r="264" spans="4:4">
      <c r="D264" s="154"/>
    </row>
    <row r="265" spans="4:4">
      <c r="D265" s="154"/>
    </row>
    <row r="266" spans="4:4">
      <c r="D266" s="154"/>
    </row>
    <row r="267" spans="4:4">
      <c r="D267" s="154"/>
    </row>
    <row r="268" spans="4:4">
      <c r="D268" s="154"/>
    </row>
    <row r="269" spans="4:4">
      <c r="D269" s="154"/>
    </row>
    <row r="270" spans="4:4">
      <c r="D270" s="154"/>
    </row>
    <row r="271" spans="4:4">
      <c r="D271" s="154"/>
    </row>
    <row r="272" spans="4:4">
      <c r="D272" s="154"/>
    </row>
    <row r="273" spans="4:4">
      <c r="D273" s="154"/>
    </row>
    <row r="274" spans="4:4">
      <c r="D274" s="154"/>
    </row>
    <row r="275" spans="4:4">
      <c r="D275" s="154"/>
    </row>
    <row r="276" spans="4:4">
      <c r="D276" s="154"/>
    </row>
    <row r="277" spans="4:4">
      <c r="D277" s="154"/>
    </row>
    <row r="278" spans="4:4">
      <c r="D278" s="154"/>
    </row>
    <row r="279" spans="4:4">
      <c r="D279" s="154"/>
    </row>
    <row r="280" spans="4:4">
      <c r="D280" s="154"/>
    </row>
    <row r="281" spans="4:4">
      <c r="D281" s="154"/>
    </row>
    <row r="282" spans="4:4">
      <c r="D282" s="154"/>
    </row>
    <row r="283" spans="4:4">
      <c r="D283" s="154"/>
    </row>
    <row r="284" spans="4:4">
      <c r="D284" s="154"/>
    </row>
    <row r="285" spans="4:4">
      <c r="D285" s="154"/>
    </row>
    <row r="286" spans="4:4">
      <c r="D286" s="154"/>
    </row>
    <row r="287" spans="4:4">
      <c r="D287" s="154"/>
    </row>
    <row r="288" spans="4:4">
      <c r="D288" s="154"/>
    </row>
    <row r="289" spans="4:4">
      <c r="D289" s="154"/>
    </row>
    <row r="290" spans="4:4">
      <c r="D290" s="154"/>
    </row>
    <row r="291" spans="4:4">
      <c r="D291" s="154"/>
    </row>
    <row r="292" spans="4:4">
      <c r="D292" s="154"/>
    </row>
    <row r="293" spans="4:4">
      <c r="D293" s="154"/>
    </row>
    <row r="294" spans="4:4">
      <c r="D294" s="154"/>
    </row>
    <row r="295" spans="4:4">
      <c r="D295" s="154"/>
    </row>
    <row r="296" spans="4:4">
      <c r="D296" s="154"/>
    </row>
    <row r="297" spans="4:4">
      <c r="D297" s="154"/>
    </row>
    <row r="298" spans="4:4">
      <c r="D298" s="154"/>
    </row>
    <row r="299" spans="4:4">
      <c r="D299" s="154"/>
    </row>
    <row r="300" spans="4:4">
      <c r="D300" s="154"/>
    </row>
    <row r="301" spans="4:4">
      <c r="D301" s="154"/>
    </row>
    <row r="302" spans="4:4">
      <c r="D302" s="154"/>
    </row>
    <row r="303" spans="4:4">
      <c r="D303" s="154"/>
    </row>
    <row r="304" spans="4:4">
      <c r="D304" s="154"/>
    </row>
    <row r="305" spans="4:4">
      <c r="D305" s="154"/>
    </row>
    <row r="306" spans="4:4">
      <c r="D306" s="154"/>
    </row>
    <row r="307" spans="4:4">
      <c r="D307" s="154"/>
    </row>
    <row r="308" spans="4:4">
      <c r="D308" s="154"/>
    </row>
    <row r="309" spans="4:4">
      <c r="D309" s="154"/>
    </row>
    <row r="310" spans="4:4">
      <c r="D310" s="154"/>
    </row>
    <row r="311" spans="4:4">
      <c r="D311" s="154"/>
    </row>
    <row r="312" spans="4:4">
      <c r="D312" s="154"/>
    </row>
    <row r="313" spans="4:4">
      <c r="D313" s="154"/>
    </row>
    <row r="314" spans="4:4">
      <c r="D314" s="154"/>
    </row>
    <row r="315" spans="4:4">
      <c r="D315" s="154"/>
    </row>
    <row r="316" spans="4:4">
      <c r="D316" s="154"/>
    </row>
    <row r="317" spans="4:4">
      <c r="D317" s="154"/>
    </row>
    <row r="318" spans="4:4">
      <c r="D318" s="154"/>
    </row>
    <row r="319" spans="4:4">
      <c r="D319" s="154"/>
    </row>
    <row r="320" spans="4:4">
      <c r="D320" s="154"/>
    </row>
    <row r="321" spans="4:4">
      <c r="D321" s="154"/>
    </row>
    <row r="322" spans="4:4">
      <c r="D322" s="154"/>
    </row>
    <row r="323" spans="4:4">
      <c r="D323" s="154"/>
    </row>
    <row r="324" spans="4:4">
      <c r="D324" s="154"/>
    </row>
    <row r="325" spans="4:4">
      <c r="D325" s="154"/>
    </row>
    <row r="326" spans="4:4">
      <c r="D326" s="154"/>
    </row>
    <row r="327" spans="4:4">
      <c r="D327" s="154"/>
    </row>
    <row r="328" spans="4:4">
      <c r="D328" s="154"/>
    </row>
    <row r="329" spans="4:4">
      <c r="D329" s="154"/>
    </row>
    <row r="330" spans="4:4">
      <c r="D330" s="154"/>
    </row>
    <row r="331" spans="4:4">
      <c r="D331" s="154"/>
    </row>
    <row r="332" spans="4:4">
      <c r="D332" s="154"/>
    </row>
    <row r="333" spans="4:4">
      <c r="D333" s="154"/>
    </row>
    <row r="334" spans="4:4">
      <c r="D334" s="154"/>
    </row>
    <row r="335" spans="4:4">
      <c r="D335" s="154"/>
    </row>
    <row r="336" spans="4:4">
      <c r="D336" s="154"/>
    </row>
    <row r="337" spans="4:4">
      <c r="D337" s="154"/>
    </row>
    <row r="338" spans="4:4">
      <c r="D338" s="154"/>
    </row>
    <row r="339" spans="4:4">
      <c r="D339" s="154"/>
    </row>
    <row r="340" spans="4:4">
      <c r="D340" s="154"/>
    </row>
    <row r="341" spans="4:4">
      <c r="D341" s="154"/>
    </row>
    <row r="342" spans="4:4">
      <c r="D342" s="154"/>
    </row>
    <row r="343" spans="4:4">
      <c r="D343" s="154"/>
    </row>
    <row r="344" spans="4:4">
      <c r="D344" s="154"/>
    </row>
    <row r="345" spans="4:4">
      <c r="D345" s="154"/>
    </row>
    <row r="346" spans="4:4">
      <c r="D346" s="154"/>
    </row>
    <row r="347" spans="4:4">
      <c r="D347" s="154"/>
    </row>
    <row r="348" spans="4:4">
      <c r="D348" s="154"/>
    </row>
    <row r="349" spans="4:4">
      <c r="D349" s="154"/>
    </row>
    <row r="350" spans="4:4">
      <c r="D350" s="154"/>
    </row>
    <row r="351" spans="4:4">
      <c r="D351" s="154"/>
    </row>
    <row r="352" spans="4:4">
      <c r="D352" s="154"/>
    </row>
    <row r="353" spans="4:4">
      <c r="D353" s="154"/>
    </row>
    <row r="354" spans="4:4">
      <c r="D354" s="154"/>
    </row>
    <row r="355" spans="4:4">
      <c r="D355" s="154"/>
    </row>
    <row r="356" spans="4:4">
      <c r="D356" s="154"/>
    </row>
    <row r="357" spans="4:4">
      <c r="D357" s="154"/>
    </row>
    <row r="358" spans="4:4">
      <c r="D358" s="154"/>
    </row>
    <row r="359" spans="4:4">
      <c r="D359" s="154"/>
    </row>
    <row r="360" spans="4:4">
      <c r="D360" s="154"/>
    </row>
    <row r="361" spans="4:4">
      <c r="D361" s="154"/>
    </row>
    <row r="362" spans="4:4">
      <c r="D362" s="154"/>
    </row>
    <row r="363" spans="4:4">
      <c r="D363" s="154"/>
    </row>
    <row r="364" spans="4:4">
      <c r="D364" s="154"/>
    </row>
    <row r="365" spans="4:4">
      <c r="D365" s="154"/>
    </row>
    <row r="366" spans="4:4">
      <c r="D366" s="154"/>
    </row>
    <row r="367" spans="4:4">
      <c r="D367" s="154"/>
    </row>
    <row r="368" spans="4:4">
      <c r="D368" s="154"/>
    </row>
    <row r="369" spans="4:4">
      <c r="D369" s="154"/>
    </row>
    <row r="370" spans="4:4">
      <c r="D370" s="154"/>
    </row>
    <row r="371" spans="4:4">
      <c r="D371" s="154"/>
    </row>
    <row r="372" spans="4:4">
      <c r="D372" s="154"/>
    </row>
    <row r="373" spans="4:4">
      <c r="D373" s="154"/>
    </row>
    <row r="374" spans="4:4">
      <c r="D374" s="154"/>
    </row>
    <row r="375" spans="4:4">
      <c r="D375" s="154"/>
    </row>
    <row r="376" spans="4:4">
      <c r="D376" s="154"/>
    </row>
    <row r="377" spans="4:4">
      <c r="D377" s="154"/>
    </row>
    <row r="378" spans="4:4">
      <c r="D378" s="154"/>
    </row>
    <row r="379" spans="4:4">
      <c r="D379" s="154"/>
    </row>
    <row r="380" spans="4:4">
      <c r="D380" s="154"/>
    </row>
    <row r="381" spans="4:4">
      <c r="D381" s="154"/>
    </row>
    <row r="382" spans="4:4">
      <c r="D382" s="154"/>
    </row>
    <row r="383" spans="4:4">
      <c r="D383" s="154"/>
    </row>
    <row r="384" spans="4:4">
      <c r="D384" s="154"/>
    </row>
    <row r="385" spans="4:4">
      <c r="D385" s="154"/>
    </row>
    <row r="386" spans="4:4">
      <c r="D386" s="154"/>
    </row>
    <row r="387" spans="4:4">
      <c r="D387" s="154"/>
    </row>
    <row r="388" spans="4:4">
      <c r="D388" s="154"/>
    </row>
    <row r="389" spans="4:4">
      <c r="D389" s="154"/>
    </row>
    <row r="390" spans="4:4">
      <c r="D390" s="154"/>
    </row>
    <row r="391" spans="4:4">
      <c r="D391" s="154"/>
    </row>
    <row r="392" spans="4:4">
      <c r="D392" s="154"/>
    </row>
    <row r="393" spans="4:4">
      <c r="D393" s="154"/>
    </row>
    <row r="394" spans="4:4">
      <c r="D394" s="154"/>
    </row>
    <row r="395" spans="4:4">
      <c r="D395" s="154"/>
    </row>
    <row r="396" spans="4:4">
      <c r="D396" s="154"/>
    </row>
    <row r="397" spans="4:4">
      <c r="D397" s="154"/>
    </row>
    <row r="398" spans="4:4">
      <c r="D398" s="154"/>
    </row>
    <row r="399" spans="4:4">
      <c r="D399" s="154"/>
    </row>
    <row r="400" spans="4:4">
      <c r="D400" s="154"/>
    </row>
    <row r="401" spans="4:4">
      <c r="D401" s="154"/>
    </row>
    <row r="402" spans="4:4">
      <c r="D402" s="154"/>
    </row>
    <row r="403" spans="4:4">
      <c r="D403" s="154"/>
    </row>
    <row r="404" spans="4:4">
      <c r="D404" s="154"/>
    </row>
    <row r="405" spans="4:4">
      <c r="D405" s="154"/>
    </row>
    <row r="406" spans="4:4">
      <c r="D406" s="154"/>
    </row>
    <row r="407" spans="4:4">
      <c r="D407" s="154"/>
    </row>
    <row r="408" spans="4:4">
      <c r="D408" s="154"/>
    </row>
    <row r="409" spans="4:4">
      <c r="D409" s="154"/>
    </row>
    <row r="410" spans="4:4">
      <c r="D410" s="154"/>
    </row>
    <row r="411" spans="4:4">
      <c r="D411" s="154"/>
    </row>
    <row r="412" spans="4:4">
      <c r="D412" s="154"/>
    </row>
    <row r="413" spans="4:4">
      <c r="D413" s="154"/>
    </row>
    <row r="414" spans="4:4">
      <c r="D414" s="154"/>
    </row>
    <row r="415" spans="4:4">
      <c r="D415" s="154"/>
    </row>
    <row r="416" spans="4:4">
      <c r="D416" s="154"/>
    </row>
    <row r="417" spans="4:4">
      <c r="D417" s="154"/>
    </row>
    <row r="418" spans="4:4">
      <c r="D418" s="154"/>
    </row>
    <row r="419" spans="4:4">
      <c r="D419" s="154"/>
    </row>
    <row r="420" spans="4:4">
      <c r="D420" s="154"/>
    </row>
    <row r="421" spans="4:4">
      <c r="D421" s="154"/>
    </row>
    <row r="422" spans="4:4">
      <c r="D422" s="154"/>
    </row>
    <row r="423" spans="4:4">
      <c r="D423" s="154"/>
    </row>
    <row r="424" spans="4:4">
      <c r="D424" s="154"/>
    </row>
    <row r="425" spans="4:4">
      <c r="D425" s="154"/>
    </row>
    <row r="426" spans="4:4">
      <c r="D426" s="154"/>
    </row>
    <row r="427" spans="4:4">
      <c r="D427" s="154"/>
    </row>
    <row r="428" spans="4:4">
      <c r="D428" s="154"/>
    </row>
    <row r="429" spans="4:4">
      <c r="D429" s="154"/>
    </row>
    <row r="430" spans="4:4">
      <c r="D430" s="154"/>
    </row>
    <row r="431" spans="4:4">
      <c r="D431" s="154"/>
    </row>
    <row r="432" spans="4:4">
      <c r="D432" s="154"/>
    </row>
    <row r="433" spans="4:4">
      <c r="D433" s="154"/>
    </row>
    <row r="434" spans="4:4">
      <c r="D434" s="154"/>
    </row>
    <row r="435" spans="4:4">
      <c r="D435" s="154"/>
    </row>
    <row r="436" spans="4:4">
      <c r="D436" s="154"/>
    </row>
    <row r="437" spans="4:4">
      <c r="D437" s="154"/>
    </row>
    <row r="438" spans="4:4">
      <c r="D438" s="154"/>
    </row>
    <row r="439" spans="4:4">
      <c r="D439" s="154"/>
    </row>
    <row r="440" spans="4:4">
      <c r="D440" s="154"/>
    </row>
    <row r="441" spans="4:4">
      <c r="D441" s="154"/>
    </row>
    <row r="442" spans="4:4">
      <c r="D442" s="154"/>
    </row>
    <row r="443" spans="4:4">
      <c r="D443" s="154"/>
    </row>
    <row r="444" spans="4:4">
      <c r="D444" s="154"/>
    </row>
    <row r="445" spans="4:4">
      <c r="D445" s="154"/>
    </row>
    <row r="446" spans="4:4">
      <c r="D446" s="154"/>
    </row>
    <row r="447" spans="4:4">
      <c r="D447" s="154"/>
    </row>
    <row r="448" spans="4:4">
      <c r="D448" s="154"/>
    </row>
    <row r="449" spans="4:4">
      <c r="D449" s="154"/>
    </row>
    <row r="450" spans="4:4">
      <c r="D450" s="154"/>
    </row>
    <row r="451" spans="4:4">
      <c r="D451" s="154"/>
    </row>
    <row r="452" spans="4:4">
      <c r="D452" s="154"/>
    </row>
    <row r="453" spans="4:4">
      <c r="D453" s="154"/>
    </row>
    <row r="454" spans="4:4">
      <c r="D454" s="154"/>
    </row>
    <row r="455" spans="4:4">
      <c r="D455" s="154"/>
    </row>
    <row r="456" spans="4:4">
      <c r="D456" s="154"/>
    </row>
    <row r="457" spans="4:4">
      <c r="D457" s="154"/>
    </row>
    <row r="458" spans="4:4">
      <c r="D458" s="154"/>
    </row>
    <row r="459" spans="4:4">
      <c r="D459" s="154"/>
    </row>
    <row r="460" spans="4:4">
      <c r="D460" s="154"/>
    </row>
    <row r="461" spans="4:4">
      <c r="D461" s="154"/>
    </row>
    <row r="462" spans="4:4">
      <c r="D462" s="154"/>
    </row>
    <row r="463" spans="4:4">
      <c r="D463" s="154"/>
    </row>
    <row r="464" spans="4:4">
      <c r="D464" s="154"/>
    </row>
    <row r="465" spans="4:4">
      <c r="D465" s="154"/>
    </row>
    <row r="466" spans="4:4">
      <c r="D466" s="154"/>
    </row>
    <row r="467" spans="4:4">
      <c r="D467" s="154"/>
    </row>
    <row r="468" spans="4:4">
      <c r="D468" s="154"/>
    </row>
    <row r="469" spans="4:4">
      <c r="D469" s="154"/>
    </row>
    <row r="470" spans="4:4">
      <c r="D470" s="154"/>
    </row>
    <row r="471" spans="4:4">
      <c r="D471" s="154"/>
    </row>
    <row r="472" spans="4:4">
      <c r="D472" s="154"/>
    </row>
    <row r="473" spans="4:4">
      <c r="D473" s="154"/>
    </row>
    <row r="474" spans="4:4">
      <c r="D474" s="154"/>
    </row>
    <row r="475" spans="4:4">
      <c r="D475" s="154"/>
    </row>
    <row r="476" spans="4:4">
      <c r="D476" s="154"/>
    </row>
    <row r="477" spans="4:4">
      <c r="D477" s="154"/>
    </row>
    <row r="478" spans="4:4">
      <c r="D478" s="154"/>
    </row>
    <row r="479" spans="4:4">
      <c r="D479" s="154"/>
    </row>
    <row r="480" spans="4:4">
      <c r="D480" s="154"/>
    </row>
    <row r="481" spans="4:4">
      <c r="D481" s="154"/>
    </row>
    <row r="482" spans="4:4">
      <c r="D482" s="154"/>
    </row>
    <row r="483" spans="4:4">
      <c r="D483" s="154"/>
    </row>
    <row r="484" spans="4:4">
      <c r="D484" s="154"/>
    </row>
    <row r="485" spans="4:4">
      <c r="D485" s="154"/>
    </row>
    <row r="486" spans="4:4">
      <c r="D486" s="154"/>
    </row>
    <row r="487" spans="4:4">
      <c r="D487" s="154"/>
    </row>
    <row r="488" spans="4:4">
      <c r="D488" s="154"/>
    </row>
    <row r="489" spans="4:4">
      <c r="D489" s="154"/>
    </row>
    <row r="490" spans="4:4">
      <c r="D490" s="154"/>
    </row>
    <row r="491" spans="4:4">
      <c r="D491" s="154"/>
    </row>
    <row r="492" spans="4:4">
      <c r="D492" s="154"/>
    </row>
    <row r="493" spans="4:4">
      <c r="D493" s="154"/>
    </row>
    <row r="494" spans="4:4">
      <c r="D494" s="154"/>
    </row>
    <row r="495" spans="4:4">
      <c r="D495" s="154"/>
    </row>
    <row r="496" spans="4:4">
      <c r="D496" s="154"/>
    </row>
    <row r="497" spans="4:5">
      <c r="D497" s="154"/>
      <c r="E497" s="153"/>
    </row>
    <row r="498" spans="4:5">
      <c r="D498" s="154"/>
      <c r="E498" s="153"/>
    </row>
    <row r="499" spans="4:5">
      <c r="D499" s="154"/>
      <c r="E499" s="153"/>
    </row>
    <row r="500" spans="4:5">
      <c r="D500" s="154"/>
      <c r="E500" s="153"/>
    </row>
    <row r="501" spans="4:5">
      <c r="D501" s="154"/>
      <c r="E501" s="153"/>
    </row>
    <row r="502" spans="4:5">
      <c r="D502" s="154"/>
      <c r="E502" s="153"/>
    </row>
    <row r="503" spans="4:5">
      <c r="D503" s="154"/>
      <c r="E503" s="153"/>
    </row>
    <row r="504" spans="4:5">
      <c r="D504" s="154"/>
      <c r="E504" s="153"/>
    </row>
    <row r="505" spans="4:5">
      <c r="D505" s="154"/>
      <c r="E505" s="153"/>
    </row>
    <row r="506" spans="4:5">
      <c r="D506" s="154"/>
      <c r="E506" s="153"/>
    </row>
    <row r="507" spans="4:5">
      <c r="D507" s="154"/>
      <c r="E507" s="153"/>
    </row>
    <row r="508" spans="4:5">
      <c r="D508" s="154"/>
      <c r="E508" s="153"/>
    </row>
    <row r="509" spans="4:5">
      <c r="D509" s="154"/>
      <c r="E509" s="153"/>
    </row>
    <row r="510" spans="4:5">
      <c r="D510" s="154"/>
      <c r="E510" s="153"/>
    </row>
    <row r="511" spans="4:5">
      <c r="D511" s="153"/>
      <c r="E511" s="155"/>
    </row>
    <row r="512" spans="4:5">
      <c r="D512" s="1"/>
    </row>
    <row r="513" spans="4:5">
      <c r="D513" s="1"/>
    </row>
    <row r="514" spans="4:5">
      <c r="E514" s="2"/>
    </row>
  </sheetData>
  <sheetProtection sheet="1" objects="1" scenarios="1"/>
  <mergeCells count="1">
    <mergeCell ref="B6:L6"/>
  </mergeCells>
  <phoneticPr fontId="4" type="noConversion"/>
  <dataValidations disablePrompts="1" count="1">
    <dataValidation allowBlank="1" showInputMessage="1" showErrorMessage="1" sqref="E10 B6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189</v>
      </c>
      <c r="C1" s="76" t="s" vm="1">
        <v>262</v>
      </c>
    </row>
    <row r="2" spans="2:18">
      <c r="B2" s="56" t="s">
        <v>188</v>
      </c>
      <c r="C2" s="76" t="s">
        <v>263</v>
      </c>
    </row>
    <row r="3" spans="2:18">
      <c r="B3" s="56" t="s">
        <v>190</v>
      </c>
      <c r="C3" s="76" t="s">
        <v>264</v>
      </c>
    </row>
    <row r="4" spans="2:18">
      <c r="B4" s="56" t="s">
        <v>191</v>
      </c>
      <c r="C4" s="76">
        <v>2145</v>
      </c>
    </row>
    <row r="6" spans="2:18" ht="26.25" customHeight="1">
      <c r="B6" s="201" t="s">
        <v>230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3"/>
    </row>
    <row r="7" spans="2:18" s="3" customFormat="1" ht="78.75">
      <c r="B7" s="22" t="s">
        <v>127</v>
      </c>
      <c r="C7" s="30" t="s">
        <v>51</v>
      </c>
      <c r="D7" s="30" t="s">
        <v>71</v>
      </c>
      <c r="E7" s="30" t="s">
        <v>15</v>
      </c>
      <c r="F7" s="30" t="s">
        <v>72</v>
      </c>
      <c r="G7" s="30" t="s">
        <v>113</v>
      </c>
      <c r="H7" s="30" t="s">
        <v>18</v>
      </c>
      <c r="I7" s="30" t="s">
        <v>112</v>
      </c>
      <c r="J7" s="30" t="s">
        <v>17</v>
      </c>
      <c r="K7" s="30" t="s">
        <v>227</v>
      </c>
      <c r="L7" s="30" t="s">
        <v>248</v>
      </c>
      <c r="M7" s="30" t="s">
        <v>228</v>
      </c>
      <c r="N7" s="30" t="s">
        <v>65</v>
      </c>
      <c r="O7" s="30" t="s">
        <v>192</v>
      </c>
      <c r="P7" s="31" t="s">
        <v>194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257</v>
      </c>
      <c r="M8" s="32" t="s">
        <v>251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261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123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256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X28" sqref="X2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189</v>
      </c>
      <c r="C1" s="76" t="s" vm="1">
        <v>262</v>
      </c>
    </row>
    <row r="2" spans="2:18">
      <c r="B2" s="56" t="s">
        <v>188</v>
      </c>
      <c r="C2" s="76" t="s">
        <v>263</v>
      </c>
    </row>
    <row r="3" spans="2:18">
      <c r="B3" s="56" t="s">
        <v>190</v>
      </c>
      <c r="C3" s="76" t="s">
        <v>264</v>
      </c>
    </row>
    <row r="4" spans="2:18">
      <c r="B4" s="56" t="s">
        <v>191</v>
      </c>
      <c r="C4" s="76">
        <v>2145</v>
      </c>
    </row>
    <row r="6" spans="2:18" ht="26.25" customHeight="1">
      <c r="B6" s="201" t="s">
        <v>232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3"/>
    </row>
    <row r="7" spans="2:18" s="3" customFormat="1" ht="78.75">
      <c r="B7" s="22" t="s">
        <v>127</v>
      </c>
      <c r="C7" s="30" t="s">
        <v>51</v>
      </c>
      <c r="D7" s="30" t="s">
        <v>71</v>
      </c>
      <c r="E7" s="30" t="s">
        <v>15</v>
      </c>
      <c r="F7" s="30" t="s">
        <v>72</v>
      </c>
      <c r="G7" s="30" t="s">
        <v>113</v>
      </c>
      <c r="H7" s="30" t="s">
        <v>18</v>
      </c>
      <c r="I7" s="30" t="s">
        <v>112</v>
      </c>
      <c r="J7" s="30" t="s">
        <v>17</v>
      </c>
      <c r="K7" s="30" t="s">
        <v>227</v>
      </c>
      <c r="L7" s="30" t="s">
        <v>248</v>
      </c>
      <c r="M7" s="30" t="s">
        <v>228</v>
      </c>
      <c r="N7" s="30" t="s">
        <v>65</v>
      </c>
      <c r="O7" s="30" t="s">
        <v>192</v>
      </c>
      <c r="P7" s="31" t="s">
        <v>194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257</v>
      </c>
      <c r="M8" s="32" t="s">
        <v>251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261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123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256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2"/>
      <c r="R36" s="2"/>
      <c r="S36" s="2"/>
      <c r="T36" s="2"/>
      <c r="U36" s="2"/>
      <c r="V36" s="2"/>
      <c r="W36" s="2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2"/>
      <c r="R37" s="2"/>
      <c r="S37" s="2"/>
      <c r="T37" s="2"/>
      <c r="U37" s="2"/>
      <c r="V37" s="2"/>
      <c r="W37" s="2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2"/>
      <c r="R38" s="2"/>
      <c r="S38" s="2"/>
      <c r="T38" s="2"/>
      <c r="U38" s="2"/>
      <c r="V38" s="2"/>
      <c r="W38" s="2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2"/>
      <c r="R39" s="2"/>
      <c r="S39" s="2"/>
      <c r="T39" s="2"/>
      <c r="U39" s="2"/>
      <c r="V39" s="2"/>
      <c r="W39" s="2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2"/>
      <c r="R40" s="2"/>
      <c r="S40" s="2"/>
      <c r="T40" s="2"/>
      <c r="U40" s="2"/>
      <c r="V40" s="2"/>
      <c r="W40" s="2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2"/>
      <c r="R41" s="2"/>
      <c r="S41" s="2"/>
      <c r="T41" s="2"/>
      <c r="U41" s="2"/>
      <c r="V41" s="2"/>
      <c r="W41" s="2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2"/>
      <c r="R42" s="2"/>
      <c r="S42" s="2"/>
      <c r="T42" s="2"/>
      <c r="U42" s="2"/>
      <c r="V42" s="2"/>
      <c r="W42" s="2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7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6" t="s">
        <v>189</v>
      </c>
      <c r="C1" s="76" t="s" vm="1">
        <v>262</v>
      </c>
    </row>
    <row r="2" spans="2:52">
      <c r="B2" s="56" t="s">
        <v>188</v>
      </c>
      <c r="C2" s="76" t="s">
        <v>263</v>
      </c>
    </row>
    <row r="3" spans="2:52">
      <c r="B3" s="56" t="s">
        <v>190</v>
      </c>
      <c r="C3" s="76" t="s">
        <v>264</v>
      </c>
    </row>
    <row r="4" spans="2:52">
      <c r="B4" s="56" t="s">
        <v>191</v>
      </c>
      <c r="C4" s="76">
        <v>2145</v>
      </c>
    </row>
    <row r="6" spans="2:52" ht="21.75" customHeight="1">
      <c r="B6" s="192" t="s">
        <v>219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4"/>
    </row>
    <row r="7" spans="2:52" ht="27.75" customHeight="1">
      <c r="B7" s="195" t="s">
        <v>97</v>
      </c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7"/>
      <c r="AT7" s="3"/>
      <c r="AU7" s="3"/>
    </row>
    <row r="8" spans="2:52" s="3" customFormat="1" ht="55.5" customHeight="1">
      <c r="B8" s="22" t="s">
        <v>126</v>
      </c>
      <c r="C8" s="30" t="s">
        <v>51</v>
      </c>
      <c r="D8" s="30" t="s">
        <v>130</v>
      </c>
      <c r="E8" s="30" t="s">
        <v>15</v>
      </c>
      <c r="F8" s="30" t="s">
        <v>72</v>
      </c>
      <c r="G8" s="30" t="s">
        <v>113</v>
      </c>
      <c r="H8" s="30" t="s">
        <v>18</v>
      </c>
      <c r="I8" s="30" t="s">
        <v>112</v>
      </c>
      <c r="J8" s="30" t="s">
        <v>17</v>
      </c>
      <c r="K8" s="30" t="s">
        <v>19</v>
      </c>
      <c r="L8" s="30" t="s">
        <v>248</v>
      </c>
      <c r="M8" s="30" t="s">
        <v>247</v>
      </c>
      <c r="N8" s="30" t="s">
        <v>68</v>
      </c>
      <c r="O8" s="30" t="s">
        <v>250</v>
      </c>
      <c r="P8" s="30" t="s">
        <v>192</v>
      </c>
      <c r="Q8" s="71" t="s">
        <v>194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257</v>
      </c>
      <c r="M9" s="32"/>
      <c r="N9" s="32" t="s">
        <v>258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124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122" customFormat="1" ht="18" customHeight="1">
      <c r="B11" s="77" t="s">
        <v>29</v>
      </c>
      <c r="C11" s="78"/>
      <c r="D11" s="78"/>
      <c r="E11" s="78"/>
      <c r="F11" s="78"/>
      <c r="G11" s="78"/>
      <c r="H11" s="86">
        <v>3.750497710654527</v>
      </c>
      <c r="I11" s="78"/>
      <c r="J11" s="78"/>
      <c r="K11" s="87">
        <v>4.1525435124898681E-3</v>
      </c>
      <c r="L11" s="86"/>
      <c r="M11" s="88"/>
      <c r="N11" s="86">
        <v>139447.82850999996</v>
      </c>
      <c r="O11" s="78"/>
      <c r="P11" s="87">
        <v>1</v>
      </c>
      <c r="Q11" s="87">
        <f>+N11/'סכום נכסי הקרן'!$C$42</f>
        <v>0.2397619321736347</v>
      </c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T11" s="140"/>
      <c r="AU11" s="140"/>
      <c r="AV11" s="123"/>
      <c r="AZ11" s="140"/>
    </row>
    <row r="12" spans="2:52" s="140" customFormat="1" ht="22.5" customHeight="1">
      <c r="B12" s="79" t="s">
        <v>242</v>
      </c>
      <c r="C12" s="80"/>
      <c r="D12" s="80"/>
      <c r="E12" s="80"/>
      <c r="F12" s="80"/>
      <c r="G12" s="80"/>
      <c r="H12" s="89">
        <v>3.750497710654527</v>
      </c>
      <c r="I12" s="80"/>
      <c r="J12" s="80"/>
      <c r="K12" s="90">
        <v>4.1525435124898681E-3</v>
      </c>
      <c r="L12" s="89"/>
      <c r="M12" s="91"/>
      <c r="N12" s="89">
        <v>139447.82850999996</v>
      </c>
      <c r="O12" s="80"/>
      <c r="P12" s="90">
        <v>1</v>
      </c>
      <c r="Q12" s="90">
        <f>+N12/'סכום נכסי הקרן'!$C$42</f>
        <v>0.2397619321736347</v>
      </c>
      <c r="AV12" s="122"/>
    </row>
    <row r="13" spans="2:52" s="144" customFormat="1">
      <c r="B13" s="112" t="s">
        <v>27</v>
      </c>
      <c r="C13" s="117"/>
      <c r="D13" s="117"/>
      <c r="E13" s="117"/>
      <c r="F13" s="117"/>
      <c r="G13" s="117"/>
      <c r="H13" s="113">
        <v>5.1788753477229958</v>
      </c>
      <c r="I13" s="117"/>
      <c r="J13" s="117"/>
      <c r="K13" s="115">
        <v>3.993436277483625E-3</v>
      </c>
      <c r="L13" s="113"/>
      <c r="M13" s="118"/>
      <c r="N13" s="113">
        <v>67038.322369999994</v>
      </c>
      <c r="O13" s="117"/>
      <c r="P13" s="115">
        <v>0.48074124270205182</v>
      </c>
      <c r="Q13" s="115">
        <f>+N13/'סכום נכסי הקרן'!$C$42</f>
        <v>0.1152634492257982</v>
      </c>
    </row>
    <row r="14" spans="2:52" s="140" customFormat="1">
      <c r="B14" s="83" t="s">
        <v>26</v>
      </c>
      <c r="C14" s="80"/>
      <c r="D14" s="80"/>
      <c r="E14" s="80"/>
      <c r="F14" s="80"/>
      <c r="G14" s="80"/>
      <c r="H14" s="89">
        <v>5.1788753477229958</v>
      </c>
      <c r="I14" s="80"/>
      <c r="J14" s="80"/>
      <c r="K14" s="90">
        <v>3.993436277483625E-3</v>
      </c>
      <c r="L14" s="89"/>
      <c r="M14" s="91"/>
      <c r="N14" s="89">
        <v>67038.322369999994</v>
      </c>
      <c r="O14" s="80"/>
      <c r="P14" s="90">
        <v>0.48074124270205182</v>
      </c>
      <c r="Q14" s="90">
        <f>+N14/'סכום נכסי הקרן'!$C$42</f>
        <v>0.1152634492257982</v>
      </c>
    </row>
    <row r="15" spans="2:52" s="140" customFormat="1">
      <c r="B15" s="84" t="s">
        <v>265</v>
      </c>
      <c r="C15" s="82" t="s">
        <v>266</v>
      </c>
      <c r="D15" s="95" t="s">
        <v>131</v>
      </c>
      <c r="E15" s="82" t="s">
        <v>267</v>
      </c>
      <c r="F15" s="82"/>
      <c r="G15" s="82"/>
      <c r="H15" s="92">
        <v>3.62</v>
      </c>
      <c r="I15" s="95" t="s">
        <v>174</v>
      </c>
      <c r="J15" s="96">
        <v>0.04</v>
      </c>
      <c r="K15" s="93">
        <v>-5.9999999999999995E-4</v>
      </c>
      <c r="L15" s="92">
        <v>9446390</v>
      </c>
      <c r="M15" s="94">
        <v>150.27000000000001</v>
      </c>
      <c r="N15" s="92">
        <v>14195.09002</v>
      </c>
      <c r="O15" s="93">
        <v>6.0757057249295667E-4</v>
      </c>
      <c r="P15" s="93">
        <v>0.10179498792971203</v>
      </c>
      <c r="Q15" s="93">
        <f>+N15/'סכום נכסי הקרן'!$C$42</f>
        <v>2.4406562991619578E-2</v>
      </c>
    </row>
    <row r="16" spans="2:52" s="140" customFormat="1" ht="20.25">
      <c r="B16" s="84" t="s">
        <v>268</v>
      </c>
      <c r="C16" s="82" t="s">
        <v>269</v>
      </c>
      <c r="D16" s="95" t="s">
        <v>131</v>
      </c>
      <c r="E16" s="82" t="s">
        <v>267</v>
      </c>
      <c r="F16" s="82"/>
      <c r="G16" s="82"/>
      <c r="H16" s="92">
        <v>6.17</v>
      </c>
      <c r="I16" s="95" t="s">
        <v>174</v>
      </c>
      <c r="J16" s="96">
        <v>0.04</v>
      </c>
      <c r="K16" s="93">
        <v>1.8000000000000002E-3</v>
      </c>
      <c r="L16" s="92">
        <v>400</v>
      </c>
      <c r="M16" s="94">
        <v>154.94</v>
      </c>
      <c r="N16" s="92">
        <v>0.61975999999999998</v>
      </c>
      <c r="O16" s="93">
        <v>3.7834740501919449E-8</v>
      </c>
      <c r="P16" s="93">
        <v>4.4443861666555554E-6</v>
      </c>
      <c r="Q16" s="93">
        <f>+N16/'סכום נכסי הקרן'!$C$42</f>
        <v>1.0655946146431095E-6</v>
      </c>
      <c r="AT16" s="122"/>
    </row>
    <row r="17" spans="2:47" s="140" customFormat="1" ht="20.25">
      <c r="B17" s="84" t="s">
        <v>270</v>
      </c>
      <c r="C17" s="82" t="s">
        <v>271</v>
      </c>
      <c r="D17" s="95" t="s">
        <v>131</v>
      </c>
      <c r="E17" s="82" t="s">
        <v>267</v>
      </c>
      <c r="F17" s="82"/>
      <c r="G17" s="82"/>
      <c r="H17" s="92">
        <v>14.46</v>
      </c>
      <c r="I17" s="95" t="s">
        <v>174</v>
      </c>
      <c r="J17" s="96">
        <v>0.04</v>
      </c>
      <c r="K17" s="93">
        <v>9.6000000000000009E-3</v>
      </c>
      <c r="L17" s="92">
        <v>4634060</v>
      </c>
      <c r="M17" s="94">
        <v>180.38</v>
      </c>
      <c r="N17" s="92">
        <v>8358.9172600000002</v>
      </c>
      <c r="O17" s="93">
        <v>2.8567213733439293E-4</v>
      </c>
      <c r="P17" s="93">
        <v>5.9942971857755191E-2</v>
      </c>
      <c r="Q17" s="93">
        <f>+N17/'סכום נכסי הקרן'!$C$42</f>
        <v>1.4372042752845194E-2</v>
      </c>
      <c r="AU17" s="122"/>
    </row>
    <row r="18" spans="2:47" s="140" customFormat="1">
      <c r="B18" s="84" t="s">
        <v>272</v>
      </c>
      <c r="C18" s="82" t="s">
        <v>273</v>
      </c>
      <c r="D18" s="95" t="s">
        <v>131</v>
      </c>
      <c r="E18" s="82" t="s">
        <v>267</v>
      </c>
      <c r="F18" s="82"/>
      <c r="G18" s="82"/>
      <c r="H18" s="92">
        <v>18.7</v>
      </c>
      <c r="I18" s="95" t="s">
        <v>174</v>
      </c>
      <c r="J18" s="96">
        <v>2.75E-2</v>
      </c>
      <c r="K18" s="93">
        <v>1.2199999999999999E-2</v>
      </c>
      <c r="L18" s="92">
        <v>1799888</v>
      </c>
      <c r="M18" s="94">
        <v>139.9</v>
      </c>
      <c r="N18" s="92">
        <v>2518.04331</v>
      </c>
      <c r="O18" s="93">
        <v>1.0183203265933872E-4</v>
      </c>
      <c r="P18" s="93">
        <v>1.805724289080219E-2</v>
      </c>
      <c r="Q18" s="93">
        <f>+N18/'סכום נכסי הקרן'!$C$42</f>
        <v>4.329439445227362E-3</v>
      </c>
      <c r="AT18" s="123"/>
    </row>
    <row r="19" spans="2:47" s="140" customFormat="1">
      <c r="B19" s="84" t="s">
        <v>274</v>
      </c>
      <c r="C19" s="82" t="s">
        <v>275</v>
      </c>
      <c r="D19" s="95" t="s">
        <v>131</v>
      </c>
      <c r="E19" s="82" t="s">
        <v>267</v>
      </c>
      <c r="F19" s="82"/>
      <c r="G19" s="82"/>
      <c r="H19" s="92">
        <v>5.7599999999999989</v>
      </c>
      <c r="I19" s="95" t="s">
        <v>174</v>
      </c>
      <c r="J19" s="96">
        <v>1.7500000000000002E-2</v>
      </c>
      <c r="K19" s="93">
        <v>5.0000000000000001E-4</v>
      </c>
      <c r="L19" s="92">
        <v>1508811</v>
      </c>
      <c r="M19" s="94">
        <v>111.02</v>
      </c>
      <c r="N19" s="92">
        <v>1675.08205</v>
      </c>
      <c r="O19" s="93">
        <v>1.0883663659157993E-4</v>
      </c>
      <c r="P19" s="93">
        <v>1.2012249081955965E-2</v>
      </c>
      <c r="Q19" s="93">
        <f>+N19/'סכום נכסי הקרן'!$C$42</f>
        <v>2.8800800496407318E-3</v>
      </c>
      <c r="AU19" s="123"/>
    </row>
    <row r="20" spans="2:47" s="140" customFormat="1">
      <c r="B20" s="84" t="s">
        <v>276</v>
      </c>
      <c r="C20" s="82" t="s">
        <v>277</v>
      </c>
      <c r="D20" s="95" t="s">
        <v>131</v>
      </c>
      <c r="E20" s="82" t="s">
        <v>267</v>
      </c>
      <c r="F20" s="82"/>
      <c r="G20" s="82"/>
      <c r="H20" s="92">
        <v>2</v>
      </c>
      <c r="I20" s="95" t="s">
        <v>174</v>
      </c>
      <c r="J20" s="96">
        <v>0.03</v>
      </c>
      <c r="K20" s="93">
        <v>1E-4</v>
      </c>
      <c r="L20" s="92">
        <v>4614505</v>
      </c>
      <c r="M20" s="94">
        <v>118.91</v>
      </c>
      <c r="N20" s="92">
        <v>5487.1075599999995</v>
      </c>
      <c r="O20" s="93">
        <v>3.0100633003004061E-4</v>
      </c>
      <c r="P20" s="93">
        <v>3.9348820405665286E-2</v>
      </c>
      <c r="Q20" s="93">
        <f>+N20/'סכום נכסי הקרן'!$C$42</f>
        <v>9.4343492092156516E-3</v>
      </c>
    </row>
    <row r="21" spans="2:47" s="140" customFormat="1">
      <c r="B21" s="84" t="s">
        <v>278</v>
      </c>
      <c r="C21" s="82" t="s">
        <v>279</v>
      </c>
      <c r="D21" s="95" t="s">
        <v>131</v>
      </c>
      <c r="E21" s="82" t="s">
        <v>267</v>
      </c>
      <c r="F21" s="82"/>
      <c r="G21" s="82"/>
      <c r="H21" s="92">
        <v>3.0799999999999996</v>
      </c>
      <c r="I21" s="95" t="s">
        <v>174</v>
      </c>
      <c r="J21" s="96">
        <v>1E-3</v>
      </c>
      <c r="K21" s="93">
        <v>-1.1999999999999999E-3</v>
      </c>
      <c r="L21" s="92">
        <v>9468764</v>
      </c>
      <c r="M21" s="94">
        <v>100.68</v>
      </c>
      <c r="N21" s="92">
        <v>9533.1515500000005</v>
      </c>
      <c r="O21" s="93">
        <v>7.4115201798909775E-4</v>
      </c>
      <c r="P21" s="93">
        <v>6.836357117828025E-2</v>
      </c>
      <c r="Q21" s="93">
        <f>+N21/'סכום נכסי הקרן'!$C$42</f>
        <v>1.6390981915994276E-2</v>
      </c>
    </row>
    <row r="22" spans="2:47" s="140" customFormat="1">
      <c r="B22" s="84" t="s">
        <v>280</v>
      </c>
      <c r="C22" s="82" t="s">
        <v>281</v>
      </c>
      <c r="D22" s="95" t="s">
        <v>131</v>
      </c>
      <c r="E22" s="82" t="s">
        <v>267</v>
      </c>
      <c r="F22" s="82"/>
      <c r="G22" s="82"/>
      <c r="H22" s="92">
        <v>7.83</v>
      </c>
      <c r="I22" s="95" t="s">
        <v>174</v>
      </c>
      <c r="J22" s="96">
        <v>7.4999999999999997E-3</v>
      </c>
      <c r="K22" s="93">
        <v>2.8000000000000004E-3</v>
      </c>
      <c r="L22" s="92">
        <v>2000000</v>
      </c>
      <c r="M22" s="94">
        <v>103.95</v>
      </c>
      <c r="N22" s="92">
        <v>2079.0000300000002</v>
      </c>
      <c r="O22" s="93">
        <v>1.5066212992861024E-4</v>
      </c>
      <c r="P22" s="93">
        <v>1.4908801751982195E-2</v>
      </c>
      <c r="Q22" s="93">
        <f>+N22/'סכום נכסי הקרן'!$C$42</f>
        <v>3.574563114448921E-3</v>
      </c>
    </row>
    <row r="23" spans="2:47" s="140" customFormat="1">
      <c r="B23" s="84" t="s">
        <v>282</v>
      </c>
      <c r="C23" s="82" t="s">
        <v>283</v>
      </c>
      <c r="D23" s="95" t="s">
        <v>131</v>
      </c>
      <c r="E23" s="82" t="s">
        <v>267</v>
      </c>
      <c r="F23" s="82"/>
      <c r="G23" s="82"/>
      <c r="H23" s="92">
        <v>0.58000000000000007</v>
      </c>
      <c r="I23" s="95" t="s">
        <v>174</v>
      </c>
      <c r="J23" s="96">
        <v>3.5000000000000003E-2</v>
      </c>
      <c r="K23" s="93">
        <v>1.54E-2</v>
      </c>
      <c r="L23" s="92">
        <v>9783060</v>
      </c>
      <c r="M23" s="94">
        <v>119.38</v>
      </c>
      <c r="N23" s="92">
        <v>11679.01734</v>
      </c>
      <c r="O23" s="93">
        <v>4.9723124252003975E-4</v>
      </c>
      <c r="P23" s="93">
        <v>8.3751876703927905E-2</v>
      </c>
      <c r="Q23" s="93">
        <f>+N23/'סכום נכסי הקרן'!$C$42</f>
        <v>2.0080511781701779E-2</v>
      </c>
    </row>
    <row r="24" spans="2:47" s="140" customFormat="1">
      <c r="B24" s="84" t="s">
        <v>284</v>
      </c>
      <c r="C24" s="82" t="s">
        <v>285</v>
      </c>
      <c r="D24" s="95" t="s">
        <v>131</v>
      </c>
      <c r="E24" s="82" t="s">
        <v>267</v>
      </c>
      <c r="F24" s="82"/>
      <c r="G24" s="82"/>
      <c r="H24" s="92">
        <v>4.76</v>
      </c>
      <c r="I24" s="95" t="s">
        <v>174</v>
      </c>
      <c r="J24" s="96">
        <v>2.75E-2</v>
      </c>
      <c r="K24" s="93">
        <v>-9.0000000000000008E-4</v>
      </c>
      <c r="L24" s="92">
        <v>9816913</v>
      </c>
      <c r="M24" s="94">
        <v>117.27</v>
      </c>
      <c r="N24" s="92">
        <v>11512.29349</v>
      </c>
      <c r="O24" s="93">
        <v>6.0534913359755081E-4</v>
      </c>
      <c r="P24" s="93">
        <v>8.2556276515804189E-2</v>
      </c>
      <c r="Q24" s="93">
        <f>+N24/'סכום נכסי הקרן'!$C$42</f>
        <v>1.9793852370490073E-2</v>
      </c>
    </row>
    <row r="25" spans="2:47" s="140" customFormat="1">
      <c r="B25" s="85"/>
      <c r="C25" s="82"/>
      <c r="D25" s="82"/>
      <c r="E25" s="82"/>
      <c r="F25" s="82"/>
      <c r="G25" s="82"/>
      <c r="H25" s="82"/>
      <c r="I25" s="82"/>
      <c r="J25" s="82"/>
      <c r="K25" s="93"/>
      <c r="L25" s="92"/>
      <c r="M25" s="94"/>
      <c r="N25" s="82"/>
      <c r="O25" s="82"/>
      <c r="P25" s="93"/>
      <c r="Q25" s="82"/>
    </row>
    <row r="26" spans="2:47" s="144" customFormat="1">
      <c r="B26" s="112" t="s">
        <v>52</v>
      </c>
      <c r="C26" s="117"/>
      <c r="D26" s="117"/>
      <c r="E26" s="117"/>
      <c r="F26" s="117"/>
      <c r="G26" s="117"/>
      <c r="H26" s="113">
        <v>2.4280741007661288</v>
      </c>
      <c r="I26" s="117"/>
      <c r="J26" s="117"/>
      <c r="K26" s="115">
        <v>4.299848509863073E-3</v>
      </c>
      <c r="L26" s="113"/>
      <c r="M26" s="118"/>
      <c r="N26" s="113">
        <v>72409.506139999998</v>
      </c>
      <c r="O26" s="117"/>
      <c r="P26" s="115">
        <v>0.51925875729794835</v>
      </c>
      <c r="Q26" s="115">
        <f>+N26/'סכום נכסי הקרן'!$C$42</f>
        <v>0.12449848294783654</v>
      </c>
    </row>
    <row r="27" spans="2:47" s="140" customFormat="1">
      <c r="B27" s="83" t="s">
        <v>23</v>
      </c>
      <c r="C27" s="80"/>
      <c r="D27" s="80"/>
      <c r="E27" s="80"/>
      <c r="F27" s="80"/>
      <c r="G27" s="80"/>
      <c r="H27" s="89">
        <v>0.27494313351146304</v>
      </c>
      <c r="I27" s="80"/>
      <c r="J27" s="80"/>
      <c r="K27" s="90">
        <v>2.0261554894085584E-3</v>
      </c>
      <c r="L27" s="89"/>
      <c r="M27" s="91"/>
      <c r="N27" s="89">
        <v>30754.509289999998</v>
      </c>
      <c r="O27" s="80"/>
      <c r="P27" s="90">
        <v>0.22054491359680484</v>
      </c>
      <c r="Q27" s="90">
        <f>+N27/'סכום נכסי הקרן'!$C$42</f>
        <v>5.2878274615037239E-2</v>
      </c>
    </row>
    <row r="28" spans="2:47" s="140" customFormat="1">
      <c r="B28" s="84" t="s">
        <v>286</v>
      </c>
      <c r="C28" s="82" t="s">
        <v>287</v>
      </c>
      <c r="D28" s="95" t="s">
        <v>131</v>
      </c>
      <c r="E28" s="82" t="s">
        <v>267</v>
      </c>
      <c r="F28" s="82"/>
      <c r="G28" s="82"/>
      <c r="H28" s="92">
        <v>9.9999999999999985E-3</v>
      </c>
      <c r="I28" s="95" t="s">
        <v>174</v>
      </c>
      <c r="J28" s="96">
        <v>0</v>
      </c>
      <c r="K28" s="93">
        <v>1.2199999999999999E-2</v>
      </c>
      <c r="L28" s="92">
        <v>2404200</v>
      </c>
      <c r="M28" s="94">
        <v>99.99</v>
      </c>
      <c r="N28" s="92">
        <v>2403.9595800000002</v>
      </c>
      <c r="O28" s="93">
        <v>2.1856363636363636E-4</v>
      </c>
      <c r="P28" s="93">
        <v>1.7239132410208951E-2</v>
      </c>
      <c r="Q28" s="93">
        <f>+N28/'סכום נכסי הקרן'!$C$42</f>
        <v>4.1332876956688257E-3</v>
      </c>
    </row>
    <row r="29" spans="2:47" s="140" customFormat="1">
      <c r="B29" s="84" t="s">
        <v>288</v>
      </c>
      <c r="C29" s="82" t="s">
        <v>289</v>
      </c>
      <c r="D29" s="95" t="s">
        <v>131</v>
      </c>
      <c r="E29" s="82" t="s">
        <v>267</v>
      </c>
      <c r="F29" s="82"/>
      <c r="G29" s="82"/>
      <c r="H29" s="92">
        <v>0.1</v>
      </c>
      <c r="I29" s="95" t="s">
        <v>174</v>
      </c>
      <c r="J29" s="96">
        <v>0</v>
      </c>
      <c r="K29" s="93">
        <v>1.9E-3</v>
      </c>
      <c r="L29" s="92">
        <v>4000000</v>
      </c>
      <c r="M29" s="94">
        <v>99.98</v>
      </c>
      <c r="N29" s="92">
        <v>3999.2</v>
      </c>
      <c r="O29" s="93">
        <v>4.4444444444444447E-4</v>
      </c>
      <c r="P29" s="93">
        <v>2.867882592889005E-2</v>
      </c>
      <c r="Q29" s="93">
        <f>+N29/'סכום נכסי הקרן'!$C$42</f>
        <v>6.8760907171820113E-3</v>
      </c>
    </row>
    <row r="30" spans="2:47" s="140" customFormat="1">
      <c r="B30" s="84" t="s">
        <v>290</v>
      </c>
      <c r="C30" s="82" t="s">
        <v>291</v>
      </c>
      <c r="D30" s="95" t="s">
        <v>131</v>
      </c>
      <c r="E30" s="82" t="s">
        <v>267</v>
      </c>
      <c r="F30" s="82"/>
      <c r="G30" s="82"/>
      <c r="H30" s="92">
        <v>0.25999999999999995</v>
      </c>
      <c r="I30" s="95" t="s">
        <v>174</v>
      </c>
      <c r="J30" s="96">
        <v>0</v>
      </c>
      <c r="K30" s="93">
        <v>1.1999999999999999E-3</v>
      </c>
      <c r="L30" s="92">
        <v>6704372</v>
      </c>
      <c r="M30" s="94">
        <v>99.97</v>
      </c>
      <c r="N30" s="92">
        <v>6702.3606900000004</v>
      </c>
      <c r="O30" s="93">
        <v>9.5776742857142856E-4</v>
      </c>
      <c r="P30" s="93">
        <v>4.8063571599606274E-2</v>
      </c>
      <c r="Q30" s="93">
        <f>+N30/'סכום נכסי הקרן'!$C$42</f>
        <v>1.1523814793887434E-2</v>
      </c>
    </row>
    <row r="31" spans="2:47" s="140" customFormat="1">
      <c r="B31" s="84" t="s">
        <v>292</v>
      </c>
      <c r="C31" s="82" t="s">
        <v>293</v>
      </c>
      <c r="D31" s="95" t="s">
        <v>131</v>
      </c>
      <c r="E31" s="82" t="s">
        <v>267</v>
      </c>
      <c r="F31" s="82"/>
      <c r="G31" s="82"/>
      <c r="H31" s="92">
        <v>0.18</v>
      </c>
      <c r="I31" s="95" t="s">
        <v>174</v>
      </c>
      <c r="J31" s="96">
        <v>0</v>
      </c>
      <c r="K31" s="93">
        <v>1.1000000000000001E-3</v>
      </c>
      <c r="L31" s="92">
        <v>7300000</v>
      </c>
      <c r="M31" s="94">
        <v>99.98</v>
      </c>
      <c r="N31" s="92">
        <v>7298.54</v>
      </c>
      <c r="O31" s="93">
        <v>8.1111111111111108E-4</v>
      </c>
      <c r="P31" s="93">
        <v>5.2338857320224343E-2</v>
      </c>
      <c r="Q31" s="93">
        <f>+N31/'סכום נכסי הקרן'!$C$42</f>
        <v>1.2548865558857172E-2</v>
      </c>
    </row>
    <row r="32" spans="2:47" s="140" customFormat="1">
      <c r="B32" s="84" t="s">
        <v>294</v>
      </c>
      <c r="C32" s="82" t="s">
        <v>295</v>
      </c>
      <c r="D32" s="95" t="s">
        <v>131</v>
      </c>
      <c r="E32" s="82" t="s">
        <v>267</v>
      </c>
      <c r="F32" s="82"/>
      <c r="G32" s="82"/>
      <c r="H32" s="92">
        <v>0.43000000000000005</v>
      </c>
      <c r="I32" s="95" t="s">
        <v>174</v>
      </c>
      <c r="J32" s="96">
        <v>0</v>
      </c>
      <c r="K32" s="93">
        <v>9.0000000000000008E-4</v>
      </c>
      <c r="L32" s="92">
        <v>6854941</v>
      </c>
      <c r="M32" s="94">
        <v>99.96</v>
      </c>
      <c r="N32" s="92">
        <v>6852.1990199999991</v>
      </c>
      <c r="O32" s="93">
        <v>9.7927728571428575E-4</v>
      </c>
      <c r="P32" s="93">
        <v>4.913808334784231E-2</v>
      </c>
      <c r="Q32" s="93">
        <f>+N32/'סכום נכסי הקרן'!$C$42</f>
        <v>1.1781441806787776E-2</v>
      </c>
    </row>
    <row r="33" spans="2:17" s="140" customFormat="1">
      <c r="B33" s="84" t="s">
        <v>296</v>
      </c>
      <c r="C33" s="82" t="s">
        <v>297</v>
      </c>
      <c r="D33" s="95" t="s">
        <v>131</v>
      </c>
      <c r="E33" s="82" t="s">
        <v>267</v>
      </c>
      <c r="F33" s="82"/>
      <c r="G33" s="82"/>
      <c r="H33" s="92">
        <v>0.57999999999999996</v>
      </c>
      <c r="I33" s="95" t="s">
        <v>174</v>
      </c>
      <c r="J33" s="96">
        <v>0</v>
      </c>
      <c r="K33" s="93">
        <v>8.9999999999999998E-4</v>
      </c>
      <c r="L33" s="92">
        <v>3500000</v>
      </c>
      <c r="M33" s="94">
        <v>99.95</v>
      </c>
      <c r="N33" s="92">
        <v>3498.25</v>
      </c>
      <c r="O33" s="93">
        <v>5.0000000000000001E-4</v>
      </c>
      <c r="P33" s="93">
        <v>2.508644299003291E-2</v>
      </c>
      <c r="Q33" s="93">
        <f>+N33/'סכום נכסי הקרן'!$C$42</f>
        <v>6.0147740426540241E-3</v>
      </c>
    </row>
    <row r="34" spans="2:17" s="140" customFormat="1">
      <c r="B34" s="85"/>
      <c r="C34" s="82"/>
      <c r="D34" s="82"/>
      <c r="E34" s="82"/>
      <c r="F34" s="82"/>
      <c r="G34" s="82"/>
      <c r="H34" s="82"/>
      <c r="I34" s="82"/>
      <c r="J34" s="82"/>
      <c r="K34" s="93"/>
      <c r="L34" s="92"/>
      <c r="M34" s="94"/>
      <c r="N34" s="82"/>
      <c r="O34" s="82"/>
      <c r="P34" s="93"/>
      <c r="Q34" s="82"/>
    </row>
    <row r="35" spans="2:17" s="140" customFormat="1">
      <c r="B35" s="83" t="s">
        <v>24</v>
      </c>
      <c r="C35" s="80"/>
      <c r="D35" s="80"/>
      <c r="E35" s="80"/>
      <c r="F35" s="80"/>
      <c r="G35" s="80"/>
      <c r="H35" s="89">
        <v>4.0955508818445425</v>
      </c>
      <c r="I35" s="80"/>
      <c r="J35" s="80"/>
      <c r="K35" s="90">
        <v>6.7940008888403144E-3</v>
      </c>
      <c r="L35" s="89"/>
      <c r="M35" s="91"/>
      <c r="N35" s="89">
        <v>35255.871639999998</v>
      </c>
      <c r="O35" s="80"/>
      <c r="P35" s="90">
        <v>0.25282481639699222</v>
      </c>
      <c r="Q35" s="90">
        <f>+N35/'סכום נכסי הקרן'!$C$42</f>
        <v>6.0617766480787288E-2</v>
      </c>
    </row>
    <row r="36" spans="2:17" s="140" customFormat="1">
      <c r="B36" s="84" t="s">
        <v>302</v>
      </c>
      <c r="C36" s="82" t="s">
        <v>303</v>
      </c>
      <c r="D36" s="95" t="s">
        <v>131</v>
      </c>
      <c r="E36" s="82" t="s">
        <v>267</v>
      </c>
      <c r="F36" s="82"/>
      <c r="G36" s="82"/>
      <c r="H36" s="92">
        <v>1.36</v>
      </c>
      <c r="I36" s="95" t="s">
        <v>174</v>
      </c>
      <c r="J36" s="96">
        <v>0.06</v>
      </c>
      <c r="K36" s="93">
        <v>8.9999999999999998E-4</v>
      </c>
      <c r="L36" s="92">
        <v>2038868</v>
      </c>
      <c r="M36" s="94">
        <v>111.86</v>
      </c>
      <c r="N36" s="92">
        <v>2280.6777099999999</v>
      </c>
      <c r="O36" s="93">
        <v>1.1124154088681788E-4</v>
      </c>
      <c r="P36" s="93">
        <v>1.6355060773402076E-2</v>
      </c>
      <c r="Q36" s="93">
        <f>+N36/'סכום נכסי הקרן'!$C$42</f>
        <v>3.9213209718481018E-3</v>
      </c>
    </row>
    <row r="37" spans="2:17" s="140" customFormat="1">
      <c r="B37" s="84" t="s">
        <v>304</v>
      </c>
      <c r="C37" s="82" t="s">
        <v>305</v>
      </c>
      <c r="D37" s="95" t="s">
        <v>131</v>
      </c>
      <c r="E37" s="82" t="s">
        <v>267</v>
      </c>
      <c r="F37" s="82"/>
      <c r="G37" s="82"/>
      <c r="H37" s="92">
        <v>1.6400000000000001</v>
      </c>
      <c r="I37" s="95" t="s">
        <v>174</v>
      </c>
      <c r="J37" s="96">
        <v>2.2499999999999999E-2</v>
      </c>
      <c r="K37" s="93">
        <v>1.2999999999999999E-3</v>
      </c>
      <c r="L37" s="92">
        <v>548464</v>
      </c>
      <c r="M37" s="94">
        <v>104.29</v>
      </c>
      <c r="N37" s="92">
        <v>571.99310000000003</v>
      </c>
      <c r="O37" s="93">
        <v>2.9632391058696788E-5</v>
      </c>
      <c r="P37" s="93">
        <v>4.1018430054576413E-3</v>
      </c>
      <c r="Q37" s="93">
        <f>+N37/'סכום נכסי הקרן'!$C$42</f>
        <v>9.8346580446143279E-4</v>
      </c>
    </row>
    <row r="38" spans="2:17" s="140" customFormat="1">
      <c r="B38" s="84" t="s">
        <v>306</v>
      </c>
      <c r="C38" s="82" t="s">
        <v>307</v>
      </c>
      <c r="D38" s="95" t="s">
        <v>131</v>
      </c>
      <c r="E38" s="82" t="s">
        <v>267</v>
      </c>
      <c r="F38" s="82"/>
      <c r="G38" s="82"/>
      <c r="H38" s="92">
        <v>1.08</v>
      </c>
      <c r="I38" s="95" t="s">
        <v>174</v>
      </c>
      <c r="J38" s="96">
        <v>5.0000000000000001E-3</v>
      </c>
      <c r="K38" s="93">
        <v>1E-3</v>
      </c>
      <c r="L38" s="92">
        <v>12383894</v>
      </c>
      <c r="M38" s="94">
        <v>100.89</v>
      </c>
      <c r="N38" s="92">
        <v>12494.11119</v>
      </c>
      <c r="O38" s="93">
        <v>8.1125003275423835E-4</v>
      </c>
      <c r="P38" s="93">
        <v>8.9597029394430705E-2</v>
      </c>
      <c r="Q38" s="93">
        <f>+N38/'סכום נכסי הקרן'!$C$42</f>
        <v>2.148195688462665E-2</v>
      </c>
    </row>
    <row r="39" spans="2:17" s="140" customFormat="1">
      <c r="B39" s="84" t="s">
        <v>308</v>
      </c>
      <c r="C39" s="82" t="s">
        <v>309</v>
      </c>
      <c r="D39" s="95" t="s">
        <v>131</v>
      </c>
      <c r="E39" s="82" t="s">
        <v>267</v>
      </c>
      <c r="F39" s="82"/>
      <c r="G39" s="82"/>
      <c r="H39" s="92">
        <v>0.33000000000000007</v>
      </c>
      <c r="I39" s="95" t="s">
        <v>174</v>
      </c>
      <c r="J39" s="96">
        <v>0.04</v>
      </c>
      <c r="K39" s="93">
        <v>1.1999999999999999E-3</v>
      </c>
      <c r="L39" s="92">
        <v>5365946</v>
      </c>
      <c r="M39" s="94">
        <v>103.96</v>
      </c>
      <c r="N39" s="92">
        <v>5578.4377199999999</v>
      </c>
      <c r="O39" s="93">
        <v>3.5331654586578216E-4</v>
      </c>
      <c r="P39" s="93">
        <v>4.0003761834125399E-2</v>
      </c>
      <c r="Q39" s="93">
        <f>+N39/'סכום נכסי הקרן'!$C$42</f>
        <v>9.5913792315638086E-3</v>
      </c>
    </row>
    <row r="40" spans="2:17" s="140" customFormat="1">
      <c r="B40" s="84" t="s">
        <v>310</v>
      </c>
      <c r="C40" s="82" t="s">
        <v>311</v>
      </c>
      <c r="D40" s="95" t="s">
        <v>131</v>
      </c>
      <c r="E40" s="82" t="s">
        <v>267</v>
      </c>
      <c r="F40" s="82"/>
      <c r="G40" s="82"/>
      <c r="H40" s="92">
        <v>3.8999999999999995</v>
      </c>
      <c r="I40" s="95" t="s">
        <v>174</v>
      </c>
      <c r="J40" s="96">
        <v>5.5E-2</v>
      </c>
      <c r="K40" s="93">
        <v>6.0999999999999995E-3</v>
      </c>
      <c r="L40" s="92">
        <v>523</v>
      </c>
      <c r="M40" s="94">
        <v>124.52</v>
      </c>
      <c r="N40" s="92">
        <v>0.65124000000000004</v>
      </c>
      <c r="O40" s="93">
        <v>2.9124639201359215E-8</v>
      </c>
      <c r="P40" s="93">
        <v>4.6701336762178325E-6</v>
      </c>
      <c r="Q40" s="93">
        <f>+N40/'סכום נכסי הקרן'!$C$42</f>
        <v>1.1197202737191473E-6</v>
      </c>
    </row>
    <row r="41" spans="2:17" s="140" customFormat="1">
      <c r="B41" s="84" t="s">
        <v>312</v>
      </c>
      <c r="C41" s="82" t="s">
        <v>313</v>
      </c>
      <c r="D41" s="95" t="s">
        <v>131</v>
      </c>
      <c r="E41" s="82" t="s">
        <v>267</v>
      </c>
      <c r="F41" s="82"/>
      <c r="G41" s="82"/>
      <c r="H41" s="92">
        <v>15.420000000000002</v>
      </c>
      <c r="I41" s="95" t="s">
        <v>174</v>
      </c>
      <c r="J41" s="96">
        <v>5.5E-2</v>
      </c>
      <c r="K41" s="93">
        <v>2.8600000000000004E-2</v>
      </c>
      <c r="L41" s="92">
        <v>4142913</v>
      </c>
      <c r="M41" s="94">
        <v>149.41999999999999</v>
      </c>
      <c r="N41" s="92">
        <v>6190.3407699999998</v>
      </c>
      <c r="O41" s="93">
        <v>2.3347423608702713E-4</v>
      </c>
      <c r="P41" s="93">
        <v>4.4391804706776651E-2</v>
      </c>
      <c r="Q41" s="93">
        <f>+N41/'סכום נכסי הקרן'!$C$42</f>
        <v>1.0643464869171421E-2</v>
      </c>
    </row>
    <row r="42" spans="2:17" s="140" customFormat="1">
      <c r="B42" s="84" t="s">
        <v>314</v>
      </c>
      <c r="C42" s="82" t="s">
        <v>315</v>
      </c>
      <c r="D42" s="95" t="s">
        <v>131</v>
      </c>
      <c r="E42" s="82" t="s">
        <v>267</v>
      </c>
      <c r="F42" s="82"/>
      <c r="G42" s="82"/>
      <c r="H42" s="92">
        <v>4.9799999999999995</v>
      </c>
      <c r="I42" s="95" t="s">
        <v>174</v>
      </c>
      <c r="J42" s="96">
        <v>4.2500000000000003E-2</v>
      </c>
      <c r="K42" s="93">
        <v>8.8999999999999982E-3</v>
      </c>
      <c r="L42" s="92">
        <v>1480777</v>
      </c>
      <c r="M42" s="94">
        <v>120.1</v>
      </c>
      <c r="N42" s="92">
        <v>1778.4131100000002</v>
      </c>
      <c r="O42" s="93">
        <v>8.0256575720461727E-5</v>
      </c>
      <c r="P42" s="93">
        <v>1.2753250652967093E-2</v>
      </c>
      <c r="Q42" s="93">
        <f>+N42/'סכום נכסי הקרן'!$C$42</f>
        <v>3.0577440180500582E-3</v>
      </c>
    </row>
    <row r="43" spans="2:17" s="140" customFormat="1">
      <c r="B43" s="84" t="s">
        <v>316</v>
      </c>
      <c r="C43" s="82" t="s">
        <v>317</v>
      </c>
      <c r="D43" s="95" t="s">
        <v>131</v>
      </c>
      <c r="E43" s="82" t="s">
        <v>267</v>
      </c>
      <c r="F43" s="82"/>
      <c r="G43" s="82"/>
      <c r="H43" s="92">
        <v>3.5200000000000005</v>
      </c>
      <c r="I43" s="95" t="s">
        <v>174</v>
      </c>
      <c r="J43" s="96">
        <v>0.01</v>
      </c>
      <c r="K43" s="93">
        <v>4.3E-3</v>
      </c>
      <c r="L43" s="92">
        <v>4961929</v>
      </c>
      <c r="M43" s="94">
        <v>102.43</v>
      </c>
      <c r="N43" s="92">
        <v>5082.5040999999992</v>
      </c>
      <c r="O43" s="93">
        <v>3.766937988268424E-4</v>
      </c>
      <c r="P43" s="93">
        <v>3.6447352062104914E-2</v>
      </c>
      <c r="Q43" s="93">
        <f>+N43/'סכום נכסי הקרן'!$C$42</f>
        <v>8.7386875530229818E-3</v>
      </c>
    </row>
    <row r="44" spans="2:17" s="140" customFormat="1">
      <c r="B44" s="84" t="s">
        <v>318</v>
      </c>
      <c r="C44" s="82" t="s">
        <v>319</v>
      </c>
      <c r="D44" s="95" t="s">
        <v>131</v>
      </c>
      <c r="E44" s="82" t="s">
        <v>267</v>
      </c>
      <c r="F44" s="82"/>
      <c r="G44" s="82"/>
      <c r="H44" s="92">
        <v>7.46</v>
      </c>
      <c r="I44" s="95" t="s">
        <v>174</v>
      </c>
      <c r="J44" s="96">
        <v>1.7500000000000002E-2</v>
      </c>
      <c r="K44" s="93">
        <v>1.49E-2</v>
      </c>
      <c r="L44" s="92">
        <v>30</v>
      </c>
      <c r="M44" s="94">
        <v>102.09</v>
      </c>
      <c r="N44" s="92">
        <v>3.0629999999999998E-2</v>
      </c>
      <c r="O44" s="93">
        <v>1.8859424739768228E-9</v>
      </c>
      <c r="P44" s="93">
        <v>2.1965203995846722E-7</v>
      </c>
      <c r="Q44" s="93">
        <f>+N44/'סכום נכסי הקרן'!$C$42</f>
        <v>5.2664197506322515E-8</v>
      </c>
    </row>
    <row r="45" spans="2:17" s="140" customFormat="1">
      <c r="B45" s="84" t="s">
        <v>320</v>
      </c>
      <c r="C45" s="82" t="s">
        <v>321</v>
      </c>
      <c r="D45" s="95" t="s">
        <v>131</v>
      </c>
      <c r="E45" s="82" t="s">
        <v>267</v>
      </c>
      <c r="F45" s="82"/>
      <c r="G45" s="82"/>
      <c r="H45" s="92">
        <v>2.1999999999999997</v>
      </c>
      <c r="I45" s="95" t="s">
        <v>174</v>
      </c>
      <c r="J45" s="96">
        <v>0.05</v>
      </c>
      <c r="K45" s="93">
        <v>2.1999999999999997E-3</v>
      </c>
      <c r="L45" s="92">
        <v>1117267</v>
      </c>
      <c r="M45" s="94">
        <v>114.45</v>
      </c>
      <c r="N45" s="92">
        <v>1278.71207</v>
      </c>
      <c r="O45" s="93">
        <v>6.0362890394328867E-5</v>
      </c>
      <c r="P45" s="93">
        <v>9.169824182011569E-3</v>
      </c>
      <c r="Q45" s="93">
        <f>+N45/'סכום נכסי הקרן'!$C$42</f>
        <v>2.1985747635716131E-3</v>
      </c>
    </row>
    <row r="46" spans="2:17" s="140" customFormat="1">
      <c r="B46" s="141"/>
    </row>
    <row r="47" spans="2:17" s="140" customFormat="1">
      <c r="B47" s="83" t="s">
        <v>25</v>
      </c>
      <c r="C47" s="80"/>
      <c r="D47" s="80"/>
      <c r="E47" s="80"/>
      <c r="F47" s="80"/>
      <c r="G47" s="80"/>
      <c r="H47" s="89">
        <v>3.5891920246705094</v>
      </c>
      <c r="I47" s="80"/>
      <c r="J47" s="80"/>
      <c r="K47" s="90">
        <v>1.4858384049341016E-3</v>
      </c>
      <c r="L47" s="89"/>
      <c r="M47" s="91"/>
      <c r="N47" s="89">
        <v>6399.1252100000011</v>
      </c>
      <c r="O47" s="80"/>
      <c r="P47" s="90">
        <v>4.5889027304151335E-2</v>
      </c>
      <c r="Q47" s="90">
        <f>+N47/'סכום נכסי הקרן'!$C$42</f>
        <v>1.1002441852012003E-2</v>
      </c>
    </row>
    <row r="48" spans="2:17" s="140" customFormat="1">
      <c r="B48" s="84" t="s">
        <v>298</v>
      </c>
      <c r="C48" s="82" t="s">
        <v>299</v>
      </c>
      <c r="D48" s="95" t="s">
        <v>131</v>
      </c>
      <c r="E48" s="82" t="s">
        <v>267</v>
      </c>
      <c r="F48" s="82"/>
      <c r="G48" s="82"/>
      <c r="H48" s="92">
        <v>4.16</v>
      </c>
      <c r="I48" s="95" t="s">
        <v>174</v>
      </c>
      <c r="J48" s="96">
        <v>1E-3</v>
      </c>
      <c r="K48" s="93">
        <v>1.6000000000000001E-3</v>
      </c>
      <c r="L48" s="92">
        <v>3974344</v>
      </c>
      <c r="M48" s="94">
        <v>99.74</v>
      </c>
      <c r="N48" s="92">
        <v>3964.0107400000002</v>
      </c>
      <c r="O48" s="93">
        <v>2.8350323744347699E-4</v>
      </c>
      <c r="P48" s="93">
        <v>2.8426478793936446E-2</v>
      </c>
      <c r="Q48" s="93">
        <f>+N48/'סכום נכסי הקרן'!$C$42</f>
        <v>6.8155874805270553E-3</v>
      </c>
    </row>
    <row r="49" spans="2:17" s="140" customFormat="1">
      <c r="B49" s="84" t="s">
        <v>300</v>
      </c>
      <c r="C49" s="82" t="s">
        <v>301</v>
      </c>
      <c r="D49" s="95" t="s">
        <v>131</v>
      </c>
      <c r="E49" s="82" t="s">
        <v>267</v>
      </c>
      <c r="F49" s="82"/>
      <c r="G49" s="82"/>
      <c r="H49" s="92">
        <v>2.6599999999999997</v>
      </c>
      <c r="I49" s="95" t="s">
        <v>174</v>
      </c>
      <c r="J49" s="96">
        <v>1E-3</v>
      </c>
      <c r="K49" s="93">
        <v>1.2999999999999997E-3</v>
      </c>
      <c r="L49" s="92">
        <v>2437552</v>
      </c>
      <c r="M49" s="94">
        <v>99.9</v>
      </c>
      <c r="N49" s="92">
        <v>2435.11447</v>
      </c>
      <c r="O49" s="93">
        <v>1.3230469869135423E-4</v>
      </c>
      <c r="P49" s="93">
        <v>1.7462548510214882E-2</v>
      </c>
      <c r="Q49" s="93">
        <f>+N49/'סכום נכסי הקרן'!$C$42</f>
        <v>4.1868543714849455E-3</v>
      </c>
    </row>
    <row r="50" spans="2:17" s="140" customFormat="1">
      <c r="B50" s="141"/>
    </row>
    <row r="51" spans="2:17" s="140" customFormat="1">
      <c r="B51" s="141"/>
    </row>
    <row r="52" spans="2:17" s="140" customFormat="1">
      <c r="B52" s="142" t="s">
        <v>123</v>
      </c>
      <c r="C52" s="144"/>
      <c r="D52" s="144"/>
    </row>
    <row r="53" spans="2:17" s="140" customFormat="1">
      <c r="B53" s="142" t="s">
        <v>246</v>
      </c>
      <c r="C53" s="144"/>
      <c r="D53" s="144"/>
    </row>
    <row r="54" spans="2:17" s="140" customFormat="1">
      <c r="B54" s="198" t="s">
        <v>256</v>
      </c>
      <c r="C54" s="198"/>
      <c r="D54" s="198"/>
    </row>
    <row r="55" spans="2:17" s="140" customFormat="1">
      <c r="B55" s="141"/>
    </row>
    <row r="56" spans="2:17" s="140" customFormat="1">
      <c r="B56" s="141"/>
    </row>
    <row r="57" spans="2:17" s="140" customFormat="1"/>
    <row r="58" spans="2:17" s="140" customFormat="1">
      <c r="B58" s="141"/>
    </row>
    <row r="59" spans="2:17" s="140" customFormat="1">
      <c r="B59" s="141"/>
    </row>
    <row r="60" spans="2:17" s="140" customFormat="1">
      <c r="B60" s="141"/>
    </row>
    <row r="61" spans="2:17" s="140" customFormat="1">
      <c r="B61" s="141"/>
    </row>
    <row r="62" spans="2:17" s="140" customFormat="1">
      <c r="B62" s="141"/>
    </row>
    <row r="63" spans="2:17" s="140" customFormat="1">
      <c r="B63" s="141"/>
    </row>
    <row r="64" spans="2:17" s="140" customFormat="1">
      <c r="B64" s="141"/>
    </row>
    <row r="65" spans="2:4" s="140" customFormat="1">
      <c r="B65" s="141"/>
    </row>
    <row r="66" spans="2:4" s="140" customFormat="1">
      <c r="B66" s="141"/>
    </row>
    <row r="67" spans="2:4" s="140" customFormat="1">
      <c r="B67" s="141"/>
    </row>
    <row r="68" spans="2:4" s="140" customFormat="1">
      <c r="B68" s="141"/>
    </row>
    <row r="69" spans="2:4" s="140" customFormat="1">
      <c r="B69" s="141"/>
    </row>
    <row r="70" spans="2:4" s="140" customFormat="1">
      <c r="B70" s="141"/>
    </row>
    <row r="71" spans="2:4" s="140" customFormat="1">
      <c r="B71" s="141"/>
    </row>
    <row r="72" spans="2:4" s="140" customFormat="1">
      <c r="B72" s="141"/>
    </row>
    <row r="73" spans="2:4" s="140" customFormat="1">
      <c r="B73" s="141"/>
    </row>
    <row r="74" spans="2:4" s="140" customFormat="1">
      <c r="B74" s="141"/>
    </row>
    <row r="75" spans="2:4" s="140" customFormat="1">
      <c r="B75" s="141"/>
    </row>
    <row r="76" spans="2:4" s="140" customFormat="1">
      <c r="B76" s="14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</sheetData>
  <sheetProtection sheet="1" objects="1" scenarios="1"/>
  <mergeCells count="3">
    <mergeCell ref="B6:Q6"/>
    <mergeCell ref="B7:Q7"/>
    <mergeCell ref="B54:D54"/>
  </mergeCells>
  <phoneticPr fontId="4" type="noConversion"/>
  <dataValidations count="1">
    <dataValidation allowBlank="1" showInputMessage="1" showErrorMessage="1" sqref="C5:C29 B52:B54 B1:B30 D1:D29 AG1:AI27 C52:D53 A1:A1048576 E1:AF34 AJ1:XFD34 AG31:AI34 E35:XFD1048576 B31:D51 B55:D56 B58:D1048576 C57:D57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189</v>
      </c>
      <c r="C1" s="76" t="s" vm="1">
        <v>262</v>
      </c>
    </row>
    <row r="2" spans="2:67">
      <c r="B2" s="56" t="s">
        <v>188</v>
      </c>
      <c r="C2" s="76" t="s">
        <v>263</v>
      </c>
    </row>
    <row r="3" spans="2:67">
      <c r="B3" s="56" t="s">
        <v>190</v>
      </c>
      <c r="C3" s="76" t="s">
        <v>264</v>
      </c>
    </row>
    <row r="4" spans="2:67">
      <c r="B4" s="56" t="s">
        <v>191</v>
      </c>
      <c r="C4" s="76">
        <v>2145</v>
      </c>
    </row>
    <row r="6" spans="2:67" ht="26.25" customHeight="1">
      <c r="B6" s="195" t="s">
        <v>219</v>
      </c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200"/>
      <c r="BO6" s="3"/>
    </row>
    <row r="7" spans="2:67" ht="26.25" customHeight="1">
      <c r="B7" s="195" t="s">
        <v>98</v>
      </c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200"/>
      <c r="AZ7" s="43"/>
      <c r="BJ7" s="3"/>
      <c r="BO7" s="3"/>
    </row>
    <row r="8" spans="2:67" s="3" customFormat="1" ht="78.75">
      <c r="B8" s="37" t="s">
        <v>126</v>
      </c>
      <c r="C8" s="13" t="s">
        <v>51</v>
      </c>
      <c r="D8" s="13" t="s">
        <v>130</v>
      </c>
      <c r="E8" s="13" t="s">
        <v>235</v>
      </c>
      <c r="F8" s="13" t="s">
        <v>128</v>
      </c>
      <c r="G8" s="13" t="s">
        <v>71</v>
      </c>
      <c r="H8" s="13" t="s">
        <v>15</v>
      </c>
      <c r="I8" s="13" t="s">
        <v>72</v>
      </c>
      <c r="J8" s="13" t="s">
        <v>113</v>
      </c>
      <c r="K8" s="13" t="s">
        <v>18</v>
      </c>
      <c r="L8" s="13" t="s">
        <v>112</v>
      </c>
      <c r="M8" s="13" t="s">
        <v>17</v>
      </c>
      <c r="N8" s="13" t="s">
        <v>19</v>
      </c>
      <c r="O8" s="13" t="s">
        <v>248</v>
      </c>
      <c r="P8" s="13" t="s">
        <v>247</v>
      </c>
      <c r="Q8" s="13" t="s">
        <v>68</v>
      </c>
      <c r="R8" s="13" t="s">
        <v>65</v>
      </c>
      <c r="S8" s="13" t="s">
        <v>192</v>
      </c>
      <c r="T8" s="38" t="s">
        <v>194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257</v>
      </c>
      <c r="P9" s="16"/>
      <c r="Q9" s="16" t="s">
        <v>251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124</v>
      </c>
      <c r="R10" s="19" t="s">
        <v>125</v>
      </c>
      <c r="S10" s="45" t="s">
        <v>195</v>
      </c>
      <c r="T10" s="72" t="s">
        <v>236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7" t="s">
        <v>261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7" t="s">
        <v>123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7" t="s">
        <v>246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7" t="s">
        <v>256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D830"/>
  <sheetViews>
    <sheetView rightToLeft="1" zoomScale="90" zoomScaleNormal="90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8" style="1" bestFit="1" customWidth="1"/>
    <col min="15" max="15" width="13.140625" style="1" bestFit="1" customWidth="1"/>
    <col min="16" max="16" width="11.85546875" style="1" bestFit="1" customWidth="1"/>
    <col min="17" max="17" width="8.28515625" style="1" bestFit="1" customWidth="1"/>
    <col min="18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6">
      <c r="B1" s="56" t="s">
        <v>189</v>
      </c>
      <c r="C1" s="76" t="s" vm="1">
        <v>262</v>
      </c>
    </row>
    <row r="2" spans="2:56">
      <c r="B2" s="56" t="s">
        <v>188</v>
      </c>
      <c r="C2" s="76" t="s">
        <v>263</v>
      </c>
    </row>
    <row r="3" spans="2:56">
      <c r="B3" s="56" t="s">
        <v>190</v>
      </c>
      <c r="C3" s="76" t="s">
        <v>264</v>
      </c>
    </row>
    <row r="4" spans="2:56">
      <c r="B4" s="56" t="s">
        <v>191</v>
      </c>
      <c r="C4" s="76">
        <v>2145</v>
      </c>
    </row>
    <row r="6" spans="2:56" ht="26.25" customHeight="1">
      <c r="B6" s="201" t="s">
        <v>219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3"/>
    </row>
    <row r="7" spans="2:56" ht="26.25" customHeight="1">
      <c r="B7" s="201" t="s">
        <v>99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3"/>
      <c r="BD7" s="3"/>
    </row>
    <row r="8" spans="2:56" s="3" customFormat="1" ht="78.75">
      <c r="B8" s="22" t="s">
        <v>126</v>
      </c>
      <c r="C8" s="30" t="s">
        <v>51</v>
      </c>
      <c r="D8" s="30" t="s">
        <v>130</v>
      </c>
      <c r="E8" s="30" t="s">
        <v>235</v>
      </c>
      <c r="F8" s="30" t="s">
        <v>128</v>
      </c>
      <c r="G8" s="30" t="s">
        <v>71</v>
      </c>
      <c r="H8" s="30" t="s">
        <v>15</v>
      </c>
      <c r="I8" s="30" t="s">
        <v>72</v>
      </c>
      <c r="J8" s="30" t="s">
        <v>113</v>
      </c>
      <c r="K8" s="30" t="s">
        <v>18</v>
      </c>
      <c r="L8" s="30" t="s">
        <v>112</v>
      </c>
      <c r="M8" s="30" t="s">
        <v>17</v>
      </c>
      <c r="N8" s="30" t="s">
        <v>19</v>
      </c>
      <c r="O8" s="13" t="s">
        <v>248</v>
      </c>
      <c r="P8" s="30" t="s">
        <v>247</v>
      </c>
      <c r="Q8" s="30" t="s">
        <v>255</v>
      </c>
      <c r="R8" s="30" t="s">
        <v>68</v>
      </c>
      <c r="S8" s="13" t="s">
        <v>65</v>
      </c>
      <c r="T8" s="30" t="s">
        <v>192</v>
      </c>
      <c r="U8" s="30" t="s">
        <v>194</v>
      </c>
      <c r="V8" s="1"/>
      <c r="AZ8" s="1"/>
      <c r="BA8" s="1"/>
    </row>
    <row r="9" spans="2:56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257</v>
      </c>
      <c r="P9" s="32"/>
      <c r="Q9" s="16" t="s">
        <v>251</v>
      </c>
      <c r="R9" s="32" t="s">
        <v>251</v>
      </c>
      <c r="S9" s="16" t="s">
        <v>20</v>
      </c>
      <c r="T9" s="32" t="s">
        <v>251</v>
      </c>
      <c r="U9" s="17" t="s">
        <v>20</v>
      </c>
      <c r="AY9" s="1"/>
      <c r="AZ9" s="1"/>
      <c r="BA9" s="1"/>
      <c r="BD9" s="4"/>
    </row>
    <row r="10" spans="2:5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124</v>
      </c>
      <c r="R10" s="19" t="s">
        <v>125</v>
      </c>
      <c r="S10" s="19" t="s">
        <v>195</v>
      </c>
      <c r="T10" s="20" t="s">
        <v>236</v>
      </c>
      <c r="U10" s="20" t="s">
        <v>259</v>
      </c>
      <c r="V10" s="5"/>
      <c r="AY10" s="1"/>
      <c r="AZ10" s="3"/>
      <c r="BA10" s="1"/>
    </row>
    <row r="11" spans="2:56" s="122" customFormat="1" ht="18" customHeight="1">
      <c r="B11" s="77" t="s">
        <v>36</v>
      </c>
      <c r="C11" s="78"/>
      <c r="D11" s="78"/>
      <c r="E11" s="78"/>
      <c r="F11" s="78"/>
      <c r="G11" s="78"/>
      <c r="H11" s="78"/>
      <c r="I11" s="78"/>
      <c r="J11" s="78"/>
      <c r="K11" s="86">
        <v>4.1832947536681191</v>
      </c>
      <c r="L11" s="78"/>
      <c r="M11" s="78"/>
      <c r="N11" s="101">
        <v>1.1950261163972926E-2</v>
      </c>
      <c r="O11" s="86"/>
      <c r="P11" s="88"/>
      <c r="Q11" s="86">
        <f>+Q12</f>
        <v>369.39657999999997</v>
      </c>
      <c r="R11" s="86">
        <v>104992.66059000006</v>
      </c>
      <c r="S11" s="78"/>
      <c r="T11" s="87">
        <v>1</v>
      </c>
      <c r="U11" s="87">
        <f>+R11/'סכום נכסי הקרן'!$C$42</f>
        <v>0.18052086888756277</v>
      </c>
      <c r="V11" s="143"/>
      <c r="AY11" s="140"/>
      <c r="AZ11" s="123"/>
      <c r="BA11" s="140"/>
      <c r="BD11" s="140"/>
    </row>
    <row r="12" spans="2:56" s="140" customFormat="1">
      <c r="B12" s="79" t="s">
        <v>242</v>
      </c>
      <c r="C12" s="80"/>
      <c r="D12" s="80"/>
      <c r="E12" s="80"/>
      <c r="F12" s="80"/>
      <c r="G12" s="80"/>
      <c r="H12" s="80"/>
      <c r="I12" s="80"/>
      <c r="J12" s="80"/>
      <c r="K12" s="89">
        <v>4.1832947536681191</v>
      </c>
      <c r="L12" s="80"/>
      <c r="M12" s="80"/>
      <c r="N12" s="102">
        <v>1.1950261163972926E-2</v>
      </c>
      <c r="O12" s="89"/>
      <c r="P12" s="91"/>
      <c r="Q12" s="89">
        <f>+Q13+Q158</f>
        <v>369.39657999999997</v>
      </c>
      <c r="R12" s="89">
        <v>104992.66059000006</v>
      </c>
      <c r="S12" s="80"/>
      <c r="T12" s="90">
        <v>1</v>
      </c>
      <c r="U12" s="90">
        <f>+R12/'סכום נכסי הקרן'!$C$42</f>
        <v>0.18052086888756277</v>
      </c>
      <c r="AZ12" s="123"/>
    </row>
    <row r="13" spans="2:56" s="140" customFormat="1" ht="20.25">
      <c r="B13" s="100" t="s">
        <v>35</v>
      </c>
      <c r="C13" s="80"/>
      <c r="D13" s="80"/>
      <c r="E13" s="80"/>
      <c r="F13" s="80"/>
      <c r="G13" s="80"/>
      <c r="H13" s="80"/>
      <c r="I13" s="80"/>
      <c r="J13" s="80"/>
      <c r="K13" s="89">
        <v>4.1950881038219379</v>
      </c>
      <c r="L13" s="80"/>
      <c r="M13" s="80"/>
      <c r="N13" s="102">
        <v>1.0137472691603784E-2</v>
      </c>
      <c r="O13" s="89"/>
      <c r="P13" s="91"/>
      <c r="Q13" s="89">
        <f>SUM(Q14:Q156)</f>
        <v>167.79626999999999</v>
      </c>
      <c r="R13" s="89">
        <v>83584.840579999989</v>
      </c>
      <c r="S13" s="80"/>
      <c r="T13" s="90">
        <v>0.79610174759168795</v>
      </c>
      <c r="U13" s="90">
        <f>+R13/'סכום נכסי הקרן'!$C$42</f>
        <v>0.1437129791981587</v>
      </c>
      <c r="AZ13" s="122"/>
    </row>
    <row r="14" spans="2:56" s="140" customFormat="1">
      <c r="B14" s="85" t="s">
        <v>322</v>
      </c>
      <c r="C14" s="82" t="s">
        <v>323</v>
      </c>
      <c r="D14" s="95" t="s">
        <v>131</v>
      </c>
      <c r="E14" s="95" t="s">
        <v>324</v>
      </c>
      <c r="F14" s="82" t="s">
        <v>325</v>
      </c>
      <c r="G14" s="95" t="s">
        <v>326</v>
      </c>
      <c r="H14" s="82" t="s">
        <v>1772</v>
      </c>
      <c r="I14" s="82" t="s">
        <v>171</v>
      </c>
      <c r="J14" s="82"/>
      <c r="K14" s="92">
        <v>2.73</v>
      </c>
      <c r="L14" s="95" t="s">
        <v>174</v>
      </c>
      <c r="M14" s="96">
        <v>5.8999999999999999E-3</v>
      </c>
      <c r="N14" s="96">
        <v>2.7000000000000001E-3</v>
      </c>
      <c r="O14" s="92">
        <v>2939092</v>
      </c>
      <c r="P14" s="94">
        <v>100.22</v>
      </c>
      <c r="Q14" s="82"/>
      <c r="R14" s="92">
        <v>2945.558</v>
      </c>
      <c r="S14" s="93">
        <v>5.5058240203396274E-4</v>
      </c>
      <c r="T14" s="93">
        <v>2.8054894346401078E-2</v>
      </c>
      <c r="U14" s="93">
        <f>+R14/'סכום נכסי הקרן'!$C$42</f>
        <v>5.064493903961095E-3</v>
      </c>
    </row>
    <row r="15" spans="2:56" s="140" customFormat="1">
      <c r="B15" s="85" t="s">
        <v>327</v>
      </c>
      <c r="C15" s="82" t="s">
        <v>328</v>
      </c>
      <c r="D15" s="95" t="s">
        <v>131</v>
      </c>
      <c r="E15" s="95" t="s">
        <v>324</v>
      </c>
      <c r="F15" s="82" t="s">
        <v>329</v>
      </c>
      <c r="G15" s="95" t="s">
        <v>326</v>
      </c>
      <c r="H15" s="82" t="s">
        <v>1772</v>
      </c>
      <c r="I15" s="82" t="s">
        <v>171</v>
      </c>
      <c r="J15" s="82"/>
      <c r="K15" s="92">
        <v>3.6300000000000008</v>
      </c>
      <c r="L15" s="95" t="s">
        <v>174</v>
      </c>
      <c r="M15" s="96">
        <v>0.04</v>
      </c>
      <c r="N15" s="96">
        <v>3.7000000000000006E-3</v>
      </c>
      <c r="O15" s="92">
        <v>1370645</v>
      </c>
      <c r="P15" s="94">
        <v>115.02</v>
      </c>
      <c r="Q15" s="82"/>
      <c r="R15" s="92">
        <v>1576.5159199999998</v>
      </c>
      <c r="S15" s="93">
        <v>6.6160527413288437E-4</v>
      </c>
      <c r="T15" s="93">
        <v>1.5015486902997425E-2</v>
      </c>
      <c r="U15" s="93">
        <f>+R15/'סכום נכסי הקרן'!$C$42</f>
        <v>2.7106087424989141E-3</v>
      </c>
    </row>
    <row r="16" spans="2:56" s="140" customFormat="1">
      <c r="B16" s="85" t="s">
        <v>330</v>
      </c>
      <c r="C16" s="82" t="s">
        <v>331</v>
      </c>
      <c r="D16" s="95" t="s">
        <v>131</v>
      </c>
      <c r="E16" s="95" t="s">
        <v>324</v>
      </c>
      <c r="F16" s="82" t="s">
        <v>329</v>
      </c>
      <c r="G16" s="95" t="s">
        <v>326</v>
      </c>
      <c r="H16" s="82" t="s">
        <v>1772</v>
      </c>
      <c r="I16" s="82" t="s">
        <v>171</v>
      </c>
      <c r="J16" s="82"/>
      <c r="K16" s="92">
        <v>4.8900000000000015</v>
      </c>
      <c r="L16" s="95" t="s">
        <v>174</v>
      </c>
      <c r="M16" s="96">
        <v>9.8999999999999991E-3</v>
      </c>
      <c r="N16" s="96">
        <v>5.0000000000000001E-3</v>
      </c>
      <c r="O16" s="92">
        <v>2424100</v>
      </c>
      <c r="P16" s="94">
        <v>102.34</v>
      </c>
      <c r="Q16" s="82"/>
      <c r="R16" s="92">
        <v>2480.8240299999998</v>
      </c>
      <c r="S16" s="93">
        <v>8.0431365080292009E-4</v>
      </c>
      <c r="T16" s="93">
        <v>2.3628547139001484E-2</v>
      </c>
      <c r="U16" s="93">
        <f>+R16/'סכום נכסי הקרן'!$C$42</f>
        <v>4.2654458600832838E-3</v>
      </c>
    </row>
    <row r="17" spans="2:51" s="140" customFormat="1" ht="20.25">
      <c r="B17" s="85" t="s">
        <v>332</v>
      </c>
      <c r="C17" s="82" t="s">
        <v>333</v>
      </c>
      <c r="D17" s="95" t="s">
        <v>131</v>
      </c>
      <c r="E17" s="95" t="s">
        <v>324</v>
      </c>
      <c r="F17" s="82" t="s">
        <v>329</v>
      </c>
      <c r="G17" s="95" t="s">
        <v>326</v>
      </c>
      <c r="H17" s="82" t="s">
        <v>1772</v>
      </c>
      <c r="I17" s="82" t="s">
        <v>171</v>
      </c>
      <c r="J17" s="82"/>
      <c r="K17" s="82">
        <v>6.82</v>
      </c>
      <c r="L17" s="95" t="s">
        <v>174</v>
      </c>
      <c r="M17" s="96">
        <v>8.6E-3</v>
      </c>
      <c r="N17" s="93">
        <v>9.1999999999999998E-3</v>
      </c>
      <c r="O17" s="92">
        <v>1130000</v>
      </c>
      <c r="P17" s="94">
        <v>99.6</v>
      </c>
      <c r="Q17" s="82"/>
      <c r="R17" s="92">
        <v>1125.4799800000001</v>
      </c>
      <c r="S17" s="145">
        <v>5.0000000000000001E-4</v>
      </c>
      <c r="T17" s="93">
        <v>1.0719606243669145E-2</v>
      </c>
      <c r="U17" s="93">
        <f>+R17/'סכום נכסי הקרן'!$C$42</f>
        <v>1.9351126332396971E-3</v>
      </c>
      <c r="AY17" s="122"/>
    </row>
    <row r="18" spans="2:51" s="140" customFormat="1">
      <c r="B18" s="85" t="s">
        <v>334</v>
      </c>
      <c r="C18" s="82" t="s">
        <v>335</v>
      </c>
      <c r="D18" s="95" t="s">
        <v>131</v>
      </c>
      <c r="E18" s="95" t="s">
        <v>324</v>
      </c>
      <c r="F18" s="82" t="s">
        <v>329</v>
      </c>
      <c r="G18" s="95" t="s">
        <v>326</v>
      </c>
      <c r="H18" s="82" t="s">
        <v>1772</v>
      </c>
      <c r="I18" s="82" t="s">
        <v>171</v>
      </c>
      <c r="J18" s="82"/>
      <c r="K18" s="92">
        <v>12.089999999999998</v>
      </c>
      <c r="L18" s="95" t="s">
        <v>174</v>
      </c>
      <c r="M18" s="96">
        <v>1.04E-2</v>
      </c>
      <c r="N18" s="96">
        <v>9.4999999999999998E-3</v>
      </c>
      <c r="O18" s="92">
        <v>534105</v>
      </c>
      <c r="P18" s="94">
        <v>99.45</v>
      </c>
      <c r="Q18" s="82"/>
      <c r="R18" s="92">
        <v>531.16741000000002</v>
      </c>
      <c r="S18" s="93">
        <v>1.1222815238175286E-3</v>
      </c>
      <c r="T18" s="93">
        <v>5.0590908642102802E-3</v>
      </c>
      <c r="U18" s="93">
        <f>+R18/'סכום נכסי הקרן'!$C$42</f>
        <v>9.1327147858837065E-4</v>
      </c>
    </row>
    <row r="19" spans="2:51" s="140" customFormat="1">
      <c r="B19" s="85" t="s">
        <v>336</v>
      </c>
      <c r="C19" s="82" t="s">
        <v>337</v>
      </c>
      <c r="D19" s="95" t="s">
        <v>131</v>
      </c>
      <c r="E19" s="95" t="s">
        <v>324</v>
      </c>
      <c r="F19" s="82" t="s">
        <v>329</v>
      </c>
      <c r="G19" s="95" t="s">
        <v>326</v>
      </c>
      <c r="H19" s="82" t="s">
        <v>1772</v>
      </c>
      <c r="I19" s="82" t="s">
        <v>171</v>
      </c>
      <c r="J19" s="82"/>
      <c r="K19" s="92">
        <v>1.28</v>
      </c>
      <c r="L19" s="95" t="s">
        <v>174</v>
      </c>
      <c r="M19" s="96">
        <v>2.58E-2</v>
      </c>
      <c r="N19" s="96">
        <v>7.5000000000000015E-3</v>
      </c>
      <c r="O19" s="92">
        <v>1518015</v>
      </c>
      <c r="P19" s="94">
        <v>106.49</v>
      </c>
      <c r="Q19" s="82"/>
      <c r="R19" s="92">
        <v>1616.5341899999999</v>
      </c>
      <c r="S19" s="93">
        <v>5.5735832388807563E-4</v>
      </c>
      <c r="T19" s="93">
        <v>1.5396639926219428E-2</v>
      </c>
      <c r="U19" s="93">
        <f>+R19/'סכום נכסי הקרן'!$C$42</f>
        <v>2.7794148174300716E-3</v>
      </c>
      <c r="AY19" s="123"/>
    </row>
    <row r="20" spans="2:51" s="140" customFormat="1">
      <c r="B20" s="85" t="s">
        <v>338</v>
      </c>
      <c r="C20" s="82" t="s">
        <v>339</v>
      </c>
      <c r="D20" s="95" t="s">
        <v>131</v>
      </c>
      <c r="E20" s="95" t="s">
        <v>324</v>
      </c>
      <c r="F20" s="82" t="s">
        <v>329</v>
      </c>
      <c r="G20" s="95" t="s">
        <v>326</v>
      </c>
      <c r="H20" s="82" t="s">
        <v>1772</v>
      </c>
      <c r="I20" s="82" t="s">
        <v>171</v>
      </c>
      <c r="J20" s="82"/>
      <c r="K20" s="92">
        <v>2.44</v>
      </c>
      <c r="L20" s="95" t="s">
        <v>174</v>
      </c>
      <c r="M20" s="96">
        <v>4.0999999999999995E-3</v>
      </c>
      <c r="N20" s="96">
        <v>4.0000000000000002E-4</v>
      </c>
      <c r="O20" s="92">
        <v>546558.81000000006</v>
      </c>
      <c r="P20" s="94">
        <v>99.62</v>
      </c>
      <c r="Q20" s="82"/>
      <c r="R20" s="92">
        <v>544.48185999999998</v>
      </c>
      <c r="S20" s="93">
        <v>3.3251033945238401E-4</v>
      </c>
      <c r="T20" s="93">
        <v>5.1859040140550426E-3</v>
      </c>
      <c r="U20" s="93">
        <f>+R20/'סכום נכסי הקרן'!$C$42</f>
        <v>9.3616389858471581E-4</v>
      </c>
    </row>
    <row r="21" spans="2:51" s="140" customFormat="1">
      <c r="B21" s="85" t="s">
        <v>340</v>
      </c>
      <c r="C21" s="82" t="s">
        <v>341</v>
      </c>
      <c r="D21" s="95" t="s">
        <v>131</v>
      </c>
      <c r="E21" s="95" t="s">
        <v>324</v>
      </c>
      <c r="F21" s="82" t="s">
        <v>329</v>
      </c>
      <c r="G21" s="95" t="s">
        <v>326</v>
      </c>
      <c r="H21" s="82" t="s">
        <v>1772</v>
      </c>
      <c r="I21" s="82" t="s">
        <v>171</v>
      </c>
      <c r="J21" s="82"/>
      <c r="K21" s="92">
        <v>2.3200000000000003</v>
      </c>
      <c r="L21" s="95" t="s">
        <v>174</v>
      </c>
      <c r="M21" s="96">
        <v>6.4000000000000003E-3</v>
      </c>
      <c r="N21" s="96">
        <v>3.6000000000000003E-3</v>
      </c>
      <c r="O21" s="92">
        <v>1997269</v>
      </c>
      <c r="P21" s="94">
        <v>100.07</v>
      </c>
      <c r="Q21" s="82"/>
      <c r="R21" s="92">
        <v>1998.66697</v>
      </c>
      <c r="S21" s="93">
        <v>6.3403452911737579E-4</v>
      </c>
      <c r="T21" s="93">
        <v>1.9036254141657227E-2</v>
      </c>
      <c r="U21" s="93">
        <f>+R21/'סכום נכסי הקרן'!$C$42</f>
        <v>3.4364411380164279E-3</v>
      </c>
    </row>
    <row r="22" spans="2:51" s="140" customFormat="1">
      <c r="B22" s="85" t="s">
        <v>342</v>
      </c>
      <c r="C22" s="82" t="s">
        <v>343</v>
      </c>
      <c r="D22" s="95" t="s">
        <v>131</v>
      </c>
      <c r="E22" s="95" t="s">
        <v>324</v>
      </c>
      <c r="F22" s="82" t="s">
        <v>344</v>
      </c>
      <c r="G22" s="95" t="s">
        <v>326</v>
      </c>
      <c r="H22" s="82" t="s">
        <v>1772</v>
      </c>
      <c r="I22" s="82" t="s">
        <v>171</v>
      </c>
      <c r="J22" s="82"/>
      <c r="K22" s="92">
        <v>0.84000000000000008</v>
      </c>
      <c r="L22" s="95" t="s">
        <v>174</v>
      </c>
      <c r="M22" s="96">
        <v>4.4999999999999998E-2</v>
      </c>
      <c r="N22" s="96">
        <v>6.1000000000000013E-3</v>
      </c>
      <c r="O22" s="92">
        <v>55881.25</v>
      </c>
      <c r="P22" s="94">
        <v>106.3</v>
      </c>
      <c r="Q22" s="82"/>
      <c r="R22" s="92">
        <v>59.401769999999999</v>
      </c>
      <c r="S22" s="93">
        <v>3.4689513144070311E-4</v>
      </c>
      <c r="T22" s="93">
        <v>5.6577068974340925E-4</v>
      </c>
      <c r="U22" s="93">
        <f>+R22/'סכום נכסי הקרן'!$C$42</f>
        <v>1.0213341650359594E-4</v>
      </c>
    </row>
    <row r="23" spans="2:51" s="140" customFormat="1">
      <c r="B23" s="85" t="s">
        <v>345</v>
      </c>
      <c r="C23" s="82" t="s">
        <v>346</v>
      </c>
      <c r="D23" s="95" t="s">
        <v>131</v>
      </c>
      <c r="E23" s="95" t="s">
        <v>324</v>
      </c>
      <c r="F23" s="82" t="s">
        <v>344</v>
      </c>
      <c r="G23" s="95" t="s">
        <v>326</v>
      </c>
      <c r="H23" s="82" t="s">
        <v>1772</v>
      </c>
      <c r="I23" s="82" t="s">
        <v>171</v>
      </c>
      <c r="J23" s="82"/>
      <c r="K23" s="92">
        <v>4.41</v>
      </c>
      <c r="L23" s="95" t="s">
        <v>174</v>
      </c>
      <c r="M23" s="96">
        <v>0.05</v>
      </c>
      <c r="N23" s="96">
        <v>4.5000000000000005E-3</v>
      </c>
      <c r="O23" s="92">
        <v>2200894</v>
      </c>
      <c r="P23" s="94">
        <v>125.31</v>
      </c>
      <c r="Q23" s="82"/>
      <c r="R23" s="92">
        <v>2757.9403700000003</v>
      </c>
      <c r="S23" s="93">
        <v>6.9834024356463232E-4</v>
      </c>
      <c r="T23" s="93">
        <v>2.6267934868036653E-2</v>
      </c>
      <c r="U23" s="93">
        <f>+R23/'סכום נכסי הקרן'!$C$42</f>
        <v>4.7419104262598835E-3</v>
      </c>
    </row>
    <row r="24" spans="2:51" s="140" customFormat="1">
      <c r="B24" s="85" t="s">
        <v>347</v>
      </c>
      <c r="C24" s="82" t="s">
        <v>348</v>
      </c>
      <c r="D24" s="95" t="s">
        <v>131</v>
      </c>
      <c r="E24" s="95" t="s">
        <v>324</v>
      </c>
      <c r="F24" s="82" t="s">
        <v>344</v>
      </c>
      <c r="G24" s="95" t="s">
        <v>326</v>
      </c>
      <c r="H24" s="82" t="s">
        <v>1772</v>
      </c>
      <c r="I24" s="82" t="s">
        <v>171</v>
      </c>
      <c r="J24" s="82"/>
      <c r="K24" s="92">
        <v>1.95</v>
      </c>
      <c r="L24" s="95" t="s">
        <v>174</v>
      </c>
      <c r="M24" s="96">
        <v>1.6E-2</v>
      </c>
      <c r="N24" s="96">
        <v>6.0000000000000006E-4</v>
      </c>
      <c r="O24" s="92">
        <v>280793</v>
      </c>
      <c r="P24" s="94">
        <v>101.75</v>
      </c>
      <c r="Q24" s="82"/>
      <c r="R24" s="92">
        <v>285.70688999999999</v>
      </c>
      <c r="S24" s="93">
        <v>8.9174229655564812E-5</v>
      </c>
      <c r="T24" s="93">
        <v>2.7212082101214217E-3</v>
      </c>
      <c r="U24" s="93">
        <f>+R24/'סכום נכסי הקרן'!$C$42</f>
        <v>4.9123487051508851E-4</v>
      </c>
    </row>
    <row r="25" spans="2:51" s="140" customFormat="1">
      <c r="B25" s="85" t="s">
        <v>349</v>
      </c>
      <c r="C25" s="82" t="s">
        <v>350</v>
      </c>
      <c r="D25" s="95" t="s">
        <v>131</v>
      </c>
      <c r="E25" s="95" t="s">
        <v>324</v>
      </c>
      <c r="F25" s="82" t="s">
        <v>344</v>
      </c>
      <c r="G25" s="95" t="s">
        <v>326</v>
      </c>
      <c r="H25" s="82" t="s">
        <v>1772</v>
      </c>
      <c r="I25" s="82" t="s">
        <v>171</v>
      </c>
      <c r="J25" s="82"/>
      <c r="K25" s="92">
        <v>2.96</v>
      </c>
      <c r="L25" s="95" t="s">
        <v>174</v>
      </c>
      <c r="M25" s="96">
        <v>6.9999999999999993E-3</v>
      </c>
      <c r="N25" s="96">
        <v>2.5999999999999999E-3</v>
      </c>
      <c r="O25" s="92">
        <v>5182363.4400000004</v>
      </c>
      <c r="P25" s="94">
        <v>102.29</v>
      </c>
      <c r="Q25" s="82"/>
      <c r="R25" s="92">
        <v>5301.0398299999997</v>
      </c>
      <c r="S25" s="93">
        <v>1.2148567361765208E-3</v>
      </c>
      <c r="T25" s="93">
        <v>5.0489622800404518E-2</v>
      </c>
      <c r="U25" s="93">
        <f>+R25/'סכום נכסי הקרן'!$C$42</f>
        <v>9.1144305777343237E-3</v>
      </c>
    </row>
    <row r="26" spans="2:51" s="140" customFormat="1">
      <c r="B26" s="85" t="s">
        <v>351</v>
      </c>
      <c r="C26" s="82" t="s">
        <v>352</v>
      </c>
      <c r="D26" s="95" t="s">
        <v>131</v>
      </c>
      <c r="E26" s="95" t="s">
        <v>324</v>
      </c>
      <c r="F26" s="82" t="s">
        <v>353</v>
      </c>
      <c r="G26" s="95" t="s">
        <v>326</v>
      </c>
      <c r="H26" s="82" t="s">
        <v>1773</v>
      </c>
      <c r="I26" s="82" t="s">
        <v>171</v>
      </c>
      <c r="J26" s="82"/>
      <c r="K26" s="92">
        <v>0.83000000000000018</v>
      </c>
      <c r="L26" s="95" t="s">
        <v>174</v>
      </c>
      <c r="M26" s="96">
        <v>4.2000000000000003E-2</v>
      </c>
      <c r="N26" s="96">
        <v>9.4000000000000004E-3</v>
      </c>
      <c r="O26" s="92">
        <v>146.55000000000001</v>
      </c>
      <c r="P26" s="94">
        <v>126</v>
      </c>
      <c r="Q26" s="82"/>
      <c r="R26" s="92">
        <v>0.18467</v>
      </c>
      <c r="S26" s="93">
        <v>2.841238182712651E-6</v>
      </c>
      <c r="T26" s="93">
        <v>1.7588848493052546E-6</v>
      </c>
      <c r="U26" s="93">
        <f>+R26/'סכום נכסי הקרן'!$C$42</f>
        <v>3.1751542126975449E-7</v>
      </c>
    </row>
    <row r="27" spans="2:51" s="140" customFormat="1">
      <c r="B27" s="85" t="s">
        <v>354</v>
      </c>
      <c r="C27" s="82" t="s">
        <v>355</v>
      </c>
      <c r="D27" s="95" t="s">
        <v>131</v>
      </c>
      <c r="E27" s="95" t="s">
        <v>324</v>
      </c>
      <c r="F27" s="82" t="s">
        <v>353</v>
      </c>
      <c r="G27" s="95" t="s">
        <v>326</v>
      </c>
      <c r="H27" s="82" t="s">
        <v>1773</v>
      </c>
      <c r="I27" s="82" t="s">
        <v>171</v>
      </c>
      <c r="J27" s="82"/>
      <c r="K27" s="92">
        <v>2.4700000000000002</v>
      </c>
      <c r="L27" s="95" t="s">
        <v>174</v>
      </c>
      <c r="M27" s="96">
        <v>8.0000000000000002E-3</v>
      </c>
      <c r="N27" s="96">
        <v>3.7000000000000006E-3</v>
      </c>
      <c r="O27" s="92">
        <v>681018</v>
      </c>
      <c r="P27" s="94">
        <v>102.08</v>
      </c>
      <c r="Q27" s="82"/>
      <c r="R27" s="92">
        <v>695.18319999999994</v>
      </c>
      <c r="S27" s="93">
        <v>1.0565954013715207E-3</v>
      </c>
      <c r="T27" s="93">
        <v>6.6212552010155665E-3</v>
      </c>
      <c r="U27" s="93">
        <f>+R27/'סכום נכסי הקרן'!$C$42</f>
        <v>1.195274742013624E-3</v>
      </c>
    </row>
    <row r="28" spans="2:51" s="140" customFormat="1">
      <c r="B28" s="85" t="s">
        <v>356</v>
      </c>
      <c r="C28" s="82" t="s">
        <v>357</v>
      </c>
      <c r="D28" s="95" t="s">
        <v>131</v>
      </c>
      <c r="E28" s="95" t="s">
        <v>324</v>
      </c>
      <c r="F28" s="82" t="s">
        <v>325</v>
      </c>
      <c r="G28" s="95" t="s">
        <v>326</v>
      </c>
      <c r="H28" s="82" t="s">
        <v>1773</v>
      </c>
      <c r="I28" s="82" t="s">
        <v>171</v>
      </c>
      <c r="J28" s="82"/>
      <c r="K28" s="92">
        <v>2.9299999999999997</v>
      </c>
      <c r="L28" s="95" t="s">
        <v>174</v>
      </c>
      <c r="M28" s="96">
        <v>3.4000000000000002E-2</v>
      </c>
      <c r="N28" s="96">
        <v>3.2999999999999995E-3</v>
      </c>
      <c r="O28" s="92">
        <v>1524332</v>
      </c>
      <c r="P28" s="94">
        <v>115.04</v>
      </c>
      <c r="Q28" s="82"/>
      <c r="R28" s="92">
        <v>1753.5915500000001</v>
      </c>
      <c r="S28" s="93">
        <v>8.148261788752609E-4</v>
      </c>
      <c r="T28" s="93">
        <v>1.6702039362997335E-2</v>
      </c>
      <c r="U28" s="93">
        <f>+R28/'סכום נכסי הקרן'!$C$42</f>
        <v>3.0150666580025546E-3</v>
      </c>
    </row>
    <row r="29" spans="2:51" s="140" customFormat="1">
      <c r="B29" s="85" t="s">
        <v>358</v>
      </c>
      <c r="C29" s="82" t="s">
        <v>359</v>
      </c>
      <c r="D29" s="95" t="s">
        <v>131</v>
      </c>
      <c r="E29" s="95" t="s">
        <v>324</v>
      </c>
      <c r="F29" s="82" t="s">
        <v>325</v>
      </c>
      <c r="G29" s="95" t="s">
        <v>326</v>
      </c>
      <c r="H29" s="82" t="s">
        <v>1773</v>
      </c>
      <c r="I29" s="82" t="s">
        <v>171</v>
      </c>
      <c r="J29" s="82"/>
      <c r="K29" s="92">
        <v>0.1</v>
      </c>
      <c r="L29" s="95" t="s">
        <v>174</v>
      </c>
      <c r="M29" s="96">
        <v>4.4000000000000004E-2</v>
      </c>
      <c r="N29" s="96">
        <v>4.0500000000000001E-2</v>
      </c>
      <c r="O29" s="92">
        <v>358360.67</v>
      </c>
      <c r="P29" s="94">
        <v>121.61</v>
      </c>
      <c r="Q29" s="82"/>
      <c r="R29" s="92">
        <v>435.80241999999998</v>
      </c>
      <c r="S29" s="93">
        <v>5.5729980110844567E-4</v>
      </c>
      <c r="T29" s="93">
        <v>4.1507893747147091E-3</v>
      </c>
      <c r="U29" s="93">
        <f>+R29/'סכום נכסי הקרן'!$C$42</f>
        <v>7.4930410449276265E-4</v>
      </c>
    </row>
    <row r="30" spans="2:51" s="140" customFormat="1">
      <c r="B30" s="85" t="s">
        <v>360</v>
      </c>
      <c r="C30" s="82" t="s">
        <v>361</v>
      </c>
      <c r="D30" s="95" t="s">
        <v>131</v>
      </c>
      <c r="E30" s="95" t="s">
        <v>324</v>
      </c>
      <c r="F30" s="82" t="s">
        <v>329</v>
      </c>
      <c r="G30" s="95" t="s">
        <v>326</v>
      </c>
      <c r="H30" s="82" t="s">
        <v>1773</v>
      </c>
      <c r="I30" s="82" t="s">
        <v>171</v>
      </c>
      <c r="J30" s="82"/>
      <c r="K30" s="92">
        <v>1.9400000000000002</v>
      </c>
      <c r="L30" s="95" t="s">
        <v>174</v>
      </c>
      <c r="M30" s="96">
        <v>0.03</v>
      </c>
      <c r="N30" s="96">
        <v>5.3E-3</v>
      </c>
      <c r="O30" s="92">
        <v>440748</v>
      </c>
      <c r="P30" s="94">
        <v>110.73</v>
      </c>
      <c r="Q30" s="82"/>
      <c r="R30" s="92">
        <v>488.04023000000001</v>
      </c>
      <c r="S30" s="93">
        <v>9.1822500000000005E-4</v>
      </c>
      <c r="T30" s="93">
        <v>4.6483271045565161E-3</v>
      </c>
      <c r="U30" s="93">
        <f>+R30/'סכום נכסי הקרן'!$C$42</f>
        <v>8.391200477881511E-4</v>
      </c>
    </row>
    <row r="31" spans="2:51" s="140" customFormat="1">
      <c r="B31" s="85" t="s">
        <v>362</v>
      </c>
      <c r="C31" s="82" t="s">
        <v>363</v>
      </c>
      <c r="D31" s="95" t="s">
        <v>131</v>
      </c>
      <c r="E31" s="95" t="s">
        <v>324</v>
      </c>
      <c r="F31" s="82" t="s">
        <v>364</v>
      </c>
      <c r="G31" s="95" t="s">
        <v>365</v>
      </c>
      <c r="H31" s="82" t="s">
        <v>1773</v>
      </c>
      <c r="I31" s="82" t="s">
        <v>1771</v>
      </c>
      <c r="J31" s="82"/>
      <c r="K31" s="92">
        <v>3.95</v>
      </c>
      <c r="L31" s="95" t="s">
        <v>174</v>
      </c>
      <c r="M31" s="96">
        <v>6.5000000000000006E-3</v>
      </c>
      <c r="N31" s="96">
        <v>5.3E-3</v>
      </c>
      <c r="O31" s="92">
        <v>770796</v>
      </c>
      <c r="P31" s="94">
        <v>99.48</v>
      </c>
      <c r="Q31" s="92">
        <v>2.50509</v>
      </c>
      <c r="R31" s="92">
        <v>769.29294999999991</v>
      </c>
      <c r="S31" s="93">
        <v>6.3822979902777919E-4</v>
      </c>
      <c r="T31" s="93">
        <v>7.3271116826357533E-3</v>
      </c>
      <c r="U31" s="93">
        <f>+R31/'סכום נכסי הקרן'!$C$42</f>
        <v>1.3226965673856182E-3</v>
      </c>
    </row>
    <row r="32" spans="2:51" s="140" customFormat="1">
      <c r="B32" s="85" t="s">
        <v>366</v>
      </c>
      <c r="C32" s="82" t="s">
        <v>367</v>
      </c>
      <c r="D32" s="95" t="s">
        <v>131</v>
      </c>
      <c r="E32" s="95" t="s">
        <v>324</v>
      </c>
      <c r="F32" s="82" t="s">
        <v>364</v>
      </c>
      <c r="G32" s="95" t="s">
        <v>365</v>
      </c>
      <c r="H32" s="82" t="s">
        <v>1773</v>
      </c>
      <c r="I32" s="82" t="s">
        <v>1771</v>
      </c>
      <c r="J32" s="82"/>
      <c r="K32" s="92">
        <v>5.05</v>
      </c>
      <c r="L32" s="95" t="s">
        <v>174</v>
      </c>
      <c r="M32" s="96">
        <v>1.6399999999999998E-2</v>
      </c>
      <c r="N32" s="96">
        <v>7.3000000000000009E-3</v>
      </c>
      <c r="O32" s="92">
        <v>2124624</v>
      </c>
      <c r="P32" s="94">
        <v>104</v>
      </c>
      <c r="Q32" s="82"/>
      <c r="R32" s="92">
        <v>2209.60896</v>
      </c>
      <c r="S32" s="93">
        <v>1.7942201530381735E-3</v>
      </c>
      <c r="T32" s="93">
        <v>2.1045365910181083E-2</v>
      </c>
      <c r="U32" s="93">
        <f>+R32/'סכום נכסי הקרן'!$C$42</f>
        <v>3.7991277401625825E-3</v>
      </c>
    </row>
    <row r="33" spans="2:21" s="140" customFormat="1">
      <c r="B33" s="85" t="s">
        <v>368</v>
      </c>
      <c r="C33" s="82" t="s">
        <v>369</v>
      </c>
      <c r="D33" s="95" t="s">
        <v>131</v>
      </c>
      <c r="E33" s="95" t="s">
        <v>324</v>
      </c>
      <c r="F33" s="82" t="s">
        <v>364</v>
      </c>
      <c r="G33" s="95" t="s">
        <v>365</v>
      </c>
      <c r="H33" s="82" t="s">
        <v>1773</v>
      </c>
      <c r="I33" s="82" t="s">
        <v>171</v>
      </c>
      <c r="J33" s="82"/>
      <c r="K33" s="92">
        <v>6.41</v>
      </c>
      <c r="L33" s="95" t="s">
        <v>174</v>
      </c>
      <c r="M33" s="96">
        <v>1.34E-2</v>
      </c>
      <c r="N33" s="96">
        <v>1.18E-2</v>
      </c>
      <c r="O33" s="92">
        <v>1969632</v>
      </c>
      <c r="P33" s="94">
        <v>101.65</v>
      </c>
      <c r="Q33" s="82"/>
      <c r="R33" s="92">
        <v>2002.13085</v>
      </c>
      <c r="S33" s="93">
        <v>6.198222193970111E-4</v>
      </c>
      <c r="T33" s="93">
        <v>1.9069245781077878E-2</v>
      </c>
      <c r="U33" s="93">
        <f>+R33/'סכום נכסי הקרן'!$C$42</f>
        <v>3.4423968174306691E-3</v>
      </c>
    </row>
    <row r="34" spans="2:21" s="140" customFormat="1">
      <c r="B34" s="85" t="s">
        <v>370</v>
      </c>
      <c r="C34" s="82" t="s">
        <v>371</v>
      </c>
      <c r="D34" s="95" t="s">
        <v>131</v>
      </c>
      <c r="E34" s="95" t="s">
        <v>324</v>
      </c>
      <c r="F34" s="82" t="s">
        <v>344</v>
      </c>
      <c r="G34" s="95" t="s">
        <v>326</v>
      </c>
      <c r="H34" s="82" t="s">
        <v>1773</v>
      </c>
      <c r="I34" s="82" t="s">
        <v>171</v>
      </c>
      <c r="J34" s="82"/>
      <c r="K34" s="92">
        <v>0.22</v>
      </c>
      <c r="L34" s="95" t="s">
        <v>174</v>
      </c>
      <c r="M34" s="96">
        <v>4.7E-2</v>
      </c>
      <c r="N34" s="96">
        <v>2.92E-2</v>
      </c>
      <c r="O34" s="92">
        <v>7071.14</v>
      </c>
      <c r="P34" s="94">
        <v>124.09</v>
      </c>
      <c r="Q34" s="82"/>
      <c r="R34" s="92">
        <v>8.7745800000000003</v>
      </c>
      <c r="S34" s="93">
        <v>4.9497683013901917E-5</v>
      </c>
      <c r="T34" s="93">
        <v>8.3573270271386266E-5</v>
      </c>
      <c r="U34" s="93">
        <f>+R34/'סכום נכסי הקרן'!$C$42</f>
        <v>1.5086719365165767E-5</v>
      </c>
    </row>
    <row r="35" spans="2:21" s="140" customFormat="1">
      <c r="B35" s="85" t="s">
        <v>372</v>
      </c>
      <c r="C35" s="82" t="s">
        <v>373</v>
      </c>
      <c r="D35" s="95" t="s">
        <v>131</v>
      </c>
      <c r="E35" s="95" t="s">
        <v>324</v>
      </c>
      <c r="F35" s="82" t="s">
        <v>344</v>
      </c>
      <c r="G35" s="95" t="s">
        <v>326</v>
      </c>
      <c r="H35" s="82" t="s">
        <v>1773</v>
      </c>
      <c r="I35" s="82" t="s">
        <v>171</v>
      </c>
      <c r="J35" s="82"/>
      <c r="K35" s="92">
        <v>4.3199999999999994</v>
      </c>
      <c r="L35" s="95" t="s">
        <v>174</v>
      </c>
      <c r="M35" s="96">
        <v>4.2000000000000003E-2</v>
      </c>
      <c r="N35" s="96">
        <v>5.6000000000000008E-3</v>
      </c>
      <c r="O35" s="92">
        <v>78900</v>
      </c>
      <c r="P35" s="94">
        <v>119.26</v>
      </c>
      <c r="Q35" s="82"/>
      <c r="R35" s="92">
        <v>94.096140000000005</v>
      </c>
      <c r="S35" s="93">
        <v>7.9079193452363049E-5</v>
      </c>
      <c r="T35" s="93">
        <v>8.9621635904102534E-4</v>
      </c>
      <c r="U35" s="93">
        <f>+R35/'סכום נכסי הקרן'!$C$42</f>
        <v>1.6178575584533381E-4</v>
      </c>
    </row>
    <row r="36" spans="2:21" s="140" customFormat="1">
      <c r="B36" s="85" t="s">
        <v>374</v>
      </c>
      <c r="C36" s="82" t="s">
        <v>375</v>
      </c>
      <c r="D36" s="95" t="s">
        <v>131</v>
      </c>
      <c r="E36" s="95" t="s">
        <v>324</v>
      </c>
      <c r="F36" s="82" t="s">
        <v>344</v>
      </c>
      <c r="G36" s="95" t="s">
        <v>326</v>
      </c>
      <c r="H36" s="82" t="s">
        <v>1773</v>
      </c>
      <c r="I36" s="82" t="s">
        <v>171</v>
      </c>
      <c r="J36" s="82"/>
      <c r="K36" s="92">
        <v>1.9400000000000002</v>
      </c>
      <c r="L36" s="95" t="s">
        <v>174</v>
      </c>
      <c r="M36" s="96">
        <v>4.0999999999999995E-2</v>
      </c>
      <c r="N36" s="96">
        <v>6.3000000000000009E-3</v>
      </c>
      <c r="O36" s="92">
        <v>1756231.2</v>
      </c>
      <c r="P36" s="94">
        <v>130.86000000000001</v>
      </c>
      <c r="Q36" s="82"/>
      <c r="R36" s="92">
        <v>2298.2040699999998</v>
      </c>
      <c r="S36" s="93">
        <v>5.6353661363445586E-4</v>
      </c>
      <c r="T36" s="93">
        <v>2.1889187844992001E-2</v>
      </c>
      <c r="U36" s="93">
        <f>+R36/'סכום נכסי הקרן'!$C$42</f>
        <v>3.9514552090210335E-3</v>
      </c>
    </row>
    <row r="37" spans="2:21" s="140" customFormat="1">
      <c r="B37" s="85" t="s">
        <v>376</v>
      </c>
      <c r="C37" s="82" t="s">
        <v>377</v>
      </c>
      <c r="D37" s="95" t="s">
        <v>131</v>
      </c>
      <c r="E37" s="95" t="s">
        <v>324</v>
      </c>
      <c r="F37" s="82" t="s">
        <v>344</v>
      </c>
      <c r="G37" s="95" t="s">
        <v>326</v>
      </c>
      <c r="H37" s="82" t="s">
        <v>1773</v>
      </c>
      <c r="I37" s="82" t="s">
        <v>171</v>
      </c>
      <c r="J37" s="82"/>
      <c r="K37" s="92">
        <v>3.46</v>
      </c>
      <c r="L37" s="95" t="s">
        <v>174</v>
      </c>
      <c r="M37" s="96">
        <v>0.04</v>
      </c>
      <c r="N37" s="96">
        <v>4.6999999999999993E-3</v>
      </c>
      <c r="O37" s="92">
        <v>2034848</v>
      </c>
      <c r="P37" s="94">
        <v>119.78</v>
      </c>
      <c r="Q37" s="82"/>
      <c r="R37" s="92">
        <v>2437.3409799999999</v>
      </c>
      <c r="S37" s="93">
        <v>7.0054481325729473E-4</v>
      </c>
      <c r="T37" s="93">
        <v>2.3214393904331086E-2</v>
      </c>
      <c r="U37" s="93">
        <f>+R37/'סכום נכסי הקרן'!$C$42</f>
        <v>4.1906825583079886E-3</v>
      </c>
    </row>
    <row r="38" spans="2:21" s="140" customFormat="1">
      <c r="B38" s="85" t="s">
        <v>378</v>
      </c>
      <c r="C38" s="82" t="s">
        <v>379</v>
      </c>
      <c r="D38" s="95" t="s">
        <v>131</v>
      </c>
      <c r="E38" s="95" t="s">
        <v>324</v>
      </c>
      <c r="F38" s="82" t="s">
        <v>380</v>
      </c>
      <c r="G38" s="95" t="s">
        <v>365</v>
      </c>
      <c r="H38" s="82" t="s">
        <v>1774</v>
      </c>
      <c r="I38" s="82" t="s">
        <v>1771</v>
      </c>
      <c r="J38" s="82"/>
      <c r="K38" s="92">
        <v>2.1400000000000006</v>
      </c>
      <c r="L38" s="95" t="s">
        <v>174</v>
      </c>
      <c r="M38" s="96">
        <v>1.6399999999999998E-2</v>
      </c>
      <c r="N38" s="96">
        <v>4.9000000000000007E-3</v>
      </c>
      <c r="O38" s="92">
        <v>161873.81</v>
      </c>
      <c r="P38" s="94">
        <v>101.4</v>
      </c>
      <c r="Q38" s="82"/>
      <c r="R38" s="92">
        <v>164.14005</v>
      </c>
      <c r="S38" s="93">
        <v>2.8070916408235168E-4</v>
      </c>
      <c r="T38" s="93">
        <v>1.5633478481031405E-3</v>
      </c>
      <c r="U38" s="93">
        <f>+R38/'סכום נכסי הקרן'!$C$42</f>
        <v>2.8221691191308043E-4</v>
      </c>
    </row>
    <row r="39" spans="2:21" s="140" customFormat="1">
      <c r="B39" s="85" t="s">
        <v>382</v>
      </c>
      <c r="C39" s="82" t="s">
        <v>383</v>
      </c>
      <c r="D39" s="95" t="s">
        <v>131</v>
      </c>
      <c r="E39" s="95" t="s">
        <v>324</v>
      </c>
      <c r="F39" s="82" t="s">
        <v>380</v>
      </c>
      <c r="G39" s="95" t="s">
        <v>365</v>
      </c>
      <c r="H39" s="82" t="s">
        <v>1774</v>
      </c>
      <c r="I39" s="82" t="s">
        <v>1771</v>
      </c>
      <c r="J39" s="82"/>
      <c r="K39" s="92">
        <v>6.3</v>
      </c>
      <c r="L39" s="95" t="s">
        <v>174</v>
      </c>
      <c r="M39" s="96">
        <v>2.3399999999999997E-2</v>
      </c>
      <c r="N39" s="96">
        <v>1.32E-2</v>
      </c>
      <c r="O39" s="92">
        <v>1827084.38</v>
      </c>
      <c r="P39" s="94">
        <v>106.65</v>
      </c>
      <c r="Q39" s="82"/>
      <c r="R39" s="92">
        <v>1948.5854199999999</v>
      </c>
      <c r="S39" s="93">
        <v>1.0627195467661015E-3</v>
      </c>
      <c r="T39" s="93">
        <v>1.8559253656875052E-2</v>
      </c>
      <c r="U39" s="93">
        <f>+R39/'סכום נכסי הקרן'!$C$42</f>
        <v>3.3503325960437614E-3</v>
      </c>
    </row>
    <row r="40" spans="2:21" s="140" customFormat="1">
      <c r="B40" s="85" t="s">
        <v>384</v>
      </c>
      <c r="C40" s="82" t="s">
        <v>385</v>
      </c>
      <c r="D40" s="95" t="s">
        <v>131</v>
      </c>
      <c r="E40" s="95" t="s">
        <v>324</v>
      </c>
      <c r="F40" s="82" t="s">
        <v>380</v>
      </c>
      <c r="G40" s="95" t="s">
        <v>365</v>
      </c>
      <c r="H40" s="82" t="s">
        <v>1774</v>
      </c>
      <c r="I40" s="82" t="s">
        <v>1771</v>
      </c>
      <c r="J40" s="82"/>
      <c r="K40" s="92">
        <v>2.78</v>
      </c>
      <c r="L40" s="95" t="s">
        <v>174</v>
      </c>
      <c r="M40" s="96">
        <v>0.03</v>
      </c>
      <c r="N40" s="96">
        <v>6.000000000000001E-3</v>
      </c>
      <c r="O40" s="92">
        <v>696913.88</v>
      </c>
      <c r="P40" s="94">
        <v>107.4</v>
      </c>
      <c r="Q40" s="82"/>
      <c r="R40" s="92">
        <v>748.48550999999998</v>
      </c>
      <c r="S40" s="93">
        <v>1.0533300430309929E-3</v>
      </c>
      <c r="T40" s="93">
        <v>7.1289317347891729E-3</v>
      </c>
      <c r="U40" s="93">
        <f>+R40/'סכום נכסי הקרן'!$C$42</f>
        <v>1.2869209510042619E-3</v>
      </c>
    </row>
    <row r="41" spans="2:21" s="140" customFormat="1">
      <c r="B41" s="85" t="s">
        <v>386</v>
      </c>
      <c r="C41" s="82" t="s">
        <v>387</v>
      </c>
      <c r="D41" s="95" t="s">
        <v>131</v>
      </c>
      <c r="E41" s="95" t="s">
        <v>324</v>
      </c>
      <c r="F41" s="82" t="s">
        <v>388</v>
      </c>
      <c r="G41" s="95" t="s">
        <v>365</v>
      </c>
      <c r="H41" s="82" t="s">
        <v>1774</v>
      </c>
      <c r="I41" s="82" t="s">
        <v>171</v>
      </c>
      <c r="J41" s="82"/>
      <c r="K41" s="92">
        <v>1.2499999999999998</v>
      </c>
      <c r="L41" s="95" t="s">
        <v>174</v>
      </c>
      <c r="M41" s="96">
        <v>4.9500000000000002E-2</v>
      </c>
      <c r="N41" s="96">
        <v>6.8999999999999999E-3</v>
      </c>
      <c r="O41" s="92">
        <v>26833.759999999998</v>
      </c>
      <c r="P41" s="94">
        <v>125.44</v>
      </c>
      <c r="Q41" s="82"/>
      <c r="R41" s="92">
        <v>33.660260000000001</v>
      </c>
      <c r="S41" s="93">
        <v>1.0401942498924481E-4</v>
      </c>
      <c r="T41" s="93">
        <v>3.205963141694682E-4</v>
      </c>
      <c r="U41" s="93">
        <f>+R41/'סכום נכסי הקרן'!$C$42</f>
        <v>5.7874325196022449E-5</v>
      </c>
    </row>
    <row r="42" spans="2:21" s="140" customFormat="1">
      <c r="B42" s="85" t="s">
        <v>389</v>
      </c>
      <c r="C42" s="82" t="s">
        <v>390</v>
      </c>
      <c r="D42" s="95" t="s">
        <v>131</v>
      </c>
      <c r="E42" s="95" t="s">
        <v>324</v>
      </c>
      <c r="F42" s="82" t="s">
        <v>388</v>
      </c>
      <c r="G42" s="95" t="s">
        <v>365</v>
      </c>
      <c r="H42" s="82" t="s">
        <v>1774</v>
      </c>
      <c r="I42" s="82" t="s">
        <v>171</v>
      </c>
      <c r="J42" s="82"/>
      <c r="K42" s="92">
        <v>3.35</v>
      </c>
      <c r="L42" s="95" t="s">
        <v>174</v>
      </c>
      <c r="M42" s="96">
        <v>4.8000000000000001E-2</v>
      </c>
      <c r="N42" s="96">
        <v>6.5999999999999991E-3</v>
      </c>
      <c r="O42" s="92">
        <v>1933830</v>
      </c>
      <c r="P42" s="94">
        <v>116.8</v>
      </c>
      <c r="Q42" s="82"/>
      <c r="R42" s="92">
        <v>2258.7135200000002</v>
      </c>
      <c r="S42" s="93">
        <v>1.4224086570075599E-3</v>
      </c>
      <c r="T42" s="93">
        <v>2.15130610778629E-2</v>
      </c>
      <c r="U42" s="93">
        <f>+R42/'סכום נכסי הקרן'!$C$42</f>
        <v>3.8835564782070185E-3</v>
      </c>
    </row>
    <row r="43" spans="2:21" s="140" customFormat="1">
      <c r="B43" s="85" t="s">
        <v>391</v>
      </c>
      <c r="C43" s="82" t="s">
        <v>392</v>
      </c>
      <c r="D43" s="95" t="s">
        <v>131</v>
      </c>
      <c r="E43" s="95" t="s">
        <v>324</v>
      </c>
      <c r="F43" s="82" t="s">
        <v>388</v>
      </c>
      <c r="G43" s="95" t="s">
        <v>365</v>
      </c>
      <c r="H43" s="82" t="s">
        <v>1774</v>
      </c>
      <c r="I43" s="82" t="s">
        <v>171</v>
      </c>
      <c r="J43" s="82"/>
      <c r="K43" s="92">
        <v>7.2399999999999993</v>
      </c>
      <c r="L43" s="95" t="s">
        <v>174</v>
      </c>
      <c r="M43" s="96">
        <v>3.2000000000000001E-2</v>
      </c>
      <c r="N43" s="96">
        <v>1.5599999999999998E-2</v>
      </c>
      <c r="O43" s="92">
        <v>1058504</v>
      </c>
      <c r="P43" s="94">
        <v>111.69</v>
      </c>
      <c r="Q43" s="82"/>
      <c r="R43" s="92">
        <v>1182.2431000000001</v>
      </c>
      <c r="S43" s="93">
        <v>9.989505632229034E-4</v>
      </c>
      <c r="T43" s="93">
        <v>1.1260245176724304E-2</v>
      </c>
      <c r="U43" s="93">
        <f>+R43/'סכום נכסי הקרן'!$C$42</f>
        <v>2.0327092431892593E-3</v>
      </c>
    </row>
    <row r="44" spans="2:21" s="140" customFormat="1">
      <c r="B44" s="85" t="s">
        <v>393</v>
      </c>
      <c r="C44" s="82" t="s">
        <v>394</v>
      </c>
      <c r="D44" s="95" t="s">
        <v>131</v>
      </c>
      <c r="E44" s="95" t="s">
        <v>324</v>
      </c>
      <c r="F44" s="82" t="s">
        <v>388</v>
      </c>
      <c r="G44" s="95" t="s">
        <v>365</v>
      </c>
      <c r="H44" s="82" t="s">
        <v>1774</v>
      </c>
      <c r="I44" s="82" t="s">
        <v>171</v>
      </c>
      <c r="J44" s="82"/>
      <c r="K44" s="92">
        <v>1.68</v>
      </c>
      <c r="L44" s="95" t="s">
        <v>174</v>
      </c>
      <c r="M44" s="96">
        <v>4.9000000000000002E-2</v>
      </c>
      <c r="N44" s="96">
        <v>9.7999999999999979E-3</v>
      </c>
      <c r="O44" s="92">
        <v>324741.42</v>
      </c>
      <c r="P44" s="94">
        <v>118.42</v>
      </c>
      <c r="Q44" s="82"/>
      <c r="R44" s="92">
        <v>384.55878000000001</v>
      </c>
      <c r="S44" s="93">
        <v>8.1962468622436306E-4</v>
      </c>
      <c r="T44" s="93">
        <v>3.6627205924585076E-3</v>
      </c>
      <c r="U44" s="93">
        <f>+R44/'סכום נכסי הקרן'!$C$42</f>
        <v>6.6119750384297849E-4</v>
      </c>
    </row>
    <row r="45" spans="2:21" s="140" customFormat="1">
      <c r="B45" s="85" t="s">
        <v>395</v>
      </c>
      <c r="C45" s="82" t="s">
        <v>396</v>
      </c>
      <c r="D45" s="95" t="s">
        <v>131</v>
      </c>
      <c r="E45" s="95" t="s">
        <v>324</v>
      </c>
      <c r="F45" s="82" t="s">
        <v>397</v>
      </c>
      <c r="G45" s="95" t="s">
        <v>398</v>
      </c>
      <c r="H45" s="82" t="s">
        <v>1774</v>
      </c>
      <c r="I45" s="82" t="s">
        <v>171</v>
      </c>
      <c r="J45" s="82"/>
      <c r="K45" s="92">
        <v>3.02</v>
      </c>
      <c r="L45" s="95" t="s">
        <v>174</v>
      </c>
      <c r="M45" s="96">
        <v>3.7000000000000005E-2</v>
      </c>
      <c r="N45" s="96">
        <v>6.0999999999999995E-3</v>
      </c>
      <c r="O45" s="92">
        <v>1729454</v>
      </c>
      <c r="P45" s="94">
        <v>113.82</v>
      </c>
      <c r="Q45" s="82"/>
      <c r="R45" s="92">
        <v>1968.4646</v>
      </c>
      <c r="S45" s="93">
        <v>5.7648820073149989E-4</v>
      </c>
      <c r="T45" s="93">
        <v>1.8748592415301503E-2</v>
      </c>
      <c r="U45" s="93">
        <f>+R45/'סכום נכסי הקרן'!$C$42</f>
        <v>3.3845121932289963E-3</v>
      </c>
    </row>
    <row r="46" spans="2:21" s="140" customFormat="1">
      <c r="B46" s="85" t="s">
        <v>399</v>
      </c>
      <c r="C46" s="82" t="s">
        <v>400</v>
      </c>
      <c r="D46" s="95" t="s">
        <v>131</v>
      </c>
      <c r="E46" s="95" t="s">
        <v>324</v>
      </c>
      <c r="F46" s="82" t="s">
        <v>397</v>
      </c>
      <c r="G46" s="95" t="s">
        <v>398</v>
      </c>
      <c r="H46" s="82" t="s">
        <v>1774</v>
      </c>
      <c r="I46" s="82" t="s">
        <v>171</v>
      </c>
      <c r="J46" s="82"/>
      <c r="K46" s="92">
        <v>6.4799999999999995</v>
      </c>
      <c r="L46" s="95" t="s">
        <v>174</v>
      </c>
      <c r="M46" s="96">
        <v>2.2000000000000002E-2</v>
      </c>
      <c r="N46" s="96">
        <v>1.18E-2</v>
      </c>
      <c r="O46" s="92">
        <v>330693</v>
      </c>
      <c r="P46" s="94">
        <v>106.71</v>
      </c>
      <c r="Q46" s="82"/>
      <c r="R46" s="92">
        <v>352.88251000000002</v>
      </c>
      <c r="S46" s="93">
        <v>3.750698345591031E-4</v>
      </c>
      <c r="T46" s="93">
        <v>3.3610207419927981E-3</v>
      </c>
      <c r="U46" s="93">
        <f>+R46/'סכום נכסי הקרן'!$C$42</f>
        <v>6.0673438469366087E-4</v>
      </c>
    </row>
    <row r="47" spans="2:21" s="140" customFormat="1">
      <c r="B47" s="85" t="s">
        <v>401</v>
      </c>
      <c r="C47" s="82" t="s">
        <v>402</v>
      </c>
      <c r="D47" s="95" t="s">
        <v>131</v>
      </c>
      <c r="E47" s="95" t="s">
        <v>324</v>
      </c>
      <c r="F47" s="82" t="s">
        <v>353</v>
      </c>
      <c r="G47" s="95" t="s">
        <v>326</v>
      </c>
      <c r="H47" s="82" t="s">
        <v>1774</v>
      </c>
      <c r="I47" s="82" t="s">
        <v>171</v>
      </c>
      <c r="J47" s="82"/>
      <c r="K47" s="92">
        <v>1.78</v>
      </c>
      <c r="L47" s="95" t="s">
        <v>174</v>
      </c>
      <c r="M47" s="96">
        <v>3.1E-2</v>
      </c>
      <c r="N47" s="96">
        <v>5.5999999999999991E-3</v>
      </c>
      <c r="O47" s="92">
        <v>254873.60000000001</v>
      </c>
      <c r="P47" s="94">
        <v>111.86</v>
      </c>
      <c r="Q47" s="82"/>
      <c r="R47" s="92">
        <v>285.10163</v>
      </c>
      <c r="S47" s="93">
        <v>3.704183414003467E-4</v>
      </c>
      <c r="T47" s="93">
        <v>2.7154434262155872E-3</v>
      </c>
      <c r="U47" s="93">
        <f>+R47/'סכום נכסי הקרן'!$C$42</f>
        <v>4.9019420671545823E-4</v>
      </c>
    </row>
    <row r="48" spans="2:21" s="140" customFormat="1">
      <c r="B48" s="85" t="s">
        <v>403</v>
      </c>
      <c r="C48" s="82" t="s">
        <v>404</v>
      </c>
      <c r="D48" s="95" t="s">
        <v>131</v>
      </c>
      <c r="E48" s="95" t="s">
        <v>324</v>
      </c>
      <c r="F48" s="82" t="s">
        <v>353</v>
      </c>
      <c r="G48" s="95" t="s">
        <v>326</v>
      </c>
      <c r="H48" s="82" t="s">
        <v>1774</v>
      </c>
      <c r="I48" s="82" t="s">
        <v>171</v>
      </c>
      <c r="J48" s="82"/>
      <c r="K48" s="92">
        <v>1.75</v>
      </c>
      <c r="L48" s="95" t="s">
        <v>174</v>
      </c>
      <c r="M48" s="96">
        <v>2.7999999999999997E-2</v>
      </c>
      <c r="N48" s="96">
        <v>5.0000000000000001E-3</v>
      </c>
      <c r="O48" s="92">
        <v>557871</v>
      </c>
      <c r="P48" s="94">
        <v>105.72</v>
      </c>
      <c r="Q48" s="82"/>
      <c r="R48" s="92">
        <v>589.78125</v>
      </c>
      <c r="S48" s="93">
        <v>5.6721126794932145E-4</v>
      </c>
      <c r="T48" s="93">
        <v>5.6173569341491023E-3</v>
      </c>
      <c r="U48" s="93">
        <f>+R48/'סכום נכסי הקרן'!$C$42</f>
        <v>1.0140501546041718E-3</v>
      </c>
    </row>
    <row r="49" spans="2:21" s="140" customFormat="1">
      <c r="B49" s="85" t="s">
        <v>405</v>
      </c>
      <c r="C49" s="82" t="s">
        <v>406</v>
      </c>
      <c r="D49" s="95" t="s">
        <v>131</v>
      </c>
      <c r="E49" s="95" t="s">
        <v>324</v>
      </c>
      <c r="F49" s="82" t="s">
        <v>325</v>
      </c>
      <c r="G49" s="95" t="s">
        <v>326</v>
      </c>
      <c r="H49" s="82" t="s">
        <v>1774</v>
      </c>
      <c r="I49" s="82" t="s">
        <v>171</v>
      </c>
      <c r="J49" s="82"/>
      <c r="K49" s="92">
        <v>3.1500000000000004</v>
      </c>
      <c r="L49" s="95" t="s">
        <v>174</v>
      </c>
      <c r="M49" s="96">
        <v>0.04</v>
      </c>
      <c r="N49" s="96">
        <v>5.1000000000000004E-3</v>
      </c>
      <c r="O49" s="92">
        <v>1187840</v>
      </c>
      <c r="P49" s="94">
        <v>120.32</v>
      </c>
      <c r="Q49" s="82"/>
      <c r="R49" s="92">
        <v>1429.2091599999999</v>
      </c>
      <c r="S49" s="93">
        <v>8.7988278501153333E-4</v>
      </c>
      <c r="T49" s="93">
        <v>1.3612467309320893E-2</v>
      </c>
      <c r="U49" s="93">
        <f>+R49/'סכום נכסי הקרן'!$C$42</f>
        <v>2.4573344263821512E-3</v>
      </c>
    </row>
    <row r="50" spans="2:21" s="140" customFormat="1">
      <c r="B50" s="85" t="s">
        <v>407</v>
      </c>
      <c r="C50" s="82" t="s">
        <v>408</v>
      </c>
      <c r="D50" s="95" t="s">
        <v>131</v>
      </c>
      <c r="E50" s="95" t="s">
        <v>324</v>
      </c>
      <c r="F50" s="82" t="s">
        <v>409</v>
      </c>
      <c r="G50" s="95" t="s">
        <v>326</v>
      </c>
      <c r="H50" s="82" t="s">
        <v>1774</v>
      </c>
      <c r="I50" s="82" t="s">
        <v>1771</v>
      </c>
      <c r="J50" s="82"/>
      <c r="K50" s="92">
        <v>3.0300000000000007</v>
      </c>
      <c r="L50" s="95" t="s">
        <v>174</v>
      </c>
      <c r="M50" s="96">
        <v>3.85E-2</v>
      </c>
      <c r="N50" s="96">
        <v>6.0000000000000001E-3</v>
      </c>
      <c r="O50" s="92">
        <v>111199</v>
      </c>
      <c r="P50" s="94">
        <v>119.06</v>
      </c>
      <c r="Q50" s="82"/>
      <c r="R50" s="92">
        <v>132.39353</v>
      </c>
      <c r="S50" s="93">
        <v>2.6107157698511266E-4</v>
      </c>
      <c r="T50" s="93">
        <v>1.2609789032492593E-3</v>
      </c>
      <c r="U50" s="93">
        <f>+R50/'סכום נכסי הקרן'!$C$42</f>
        <v>2.2763300726344224E-4</v>
      </c>
    </row>
    <row r="51" spans="2:21" s="140" customFormat="1">
      <c r="B51" s="85" t="s">
        <v>410</v>
      </c>
      <c r="C51" s="82" t="s">
        <v>411</v>
      </c>
      <c r="D51" s="95" t="s">
        <v>131</v>
      </c>
      <c r="E51" s="95" t="s">
        <v>324</v>
      </c>
      <c r="F51" s="82" t="s">
        <v>409</v>
      </c>
      <c r="G51" s="95" t="s">
        <v>326</v>
      </c>
      <c r="H51" s="82" t="s">
        <v>1774</v>
      </c>
      <c r="I51" s="82" t="s">
        <v>171</v>
      </c>
      <c r="J51" s="82"/>
      <c r="K51" s="92">
        <v>2.44</v>
      </c>
      <c r="L51" s="95" t="s">
        <v>174</v>
      </c>
      <c r="M51" s="96">
        <v>4.7500000000000001E-2</v>
      </c>
      <c r="N51" s="96">
        <v>6.2000000000000006E-3</v>
      </c>
      <c r="O51" s="92">
        <v>347080.5</v>
      </c>
      <c r="P51" s="94">
        <v>134.34</v>
      </c>
      <c r="Q51" s="82"/>
      <c r="R51" s="92">
        <v>466.26796999999999</v>
      </c>
      <c r="S51" s="93">
        <v>7.9722972945036978E-4</v>
      </c>
      <c r="T51" s="93">
        <v>4.4409577524736933E-3</v>
      </c>
      <c r="U51" s="93">
        <f>+R51/'סכום נכסי הקרן'!$C$42</f>
        <v>8.0168555216950912E-4</v>
      </c>
    </row>
    <row r="52" spans="2:21" s="140" customFormat="1">
      <c r="B52" s="85" t="s">
        <v>412</v>
      </c>
      <c r="C52" s="82" t="s">
        <v>413</v>
      </c>
      <c r="D52" s="95" t="s">
        <v>131</v>
      </c>
      <c r="E52" s="95" t="s">
        <v>324</v>
      </c>
      <c r="F52" s="82" t="s">
        <v>414</v>
      </c>
      <c r="G52" s="95" t="s">
        <v>326</v>
      </c>
      <c r="H52" s="82" t="s">
        <v>1774</v>
      </c>
      <c r="I52" s="82" t="s">
        <v>1771</v>
      </c>
      <c r="J52" s="82"/>
      <c r="K52" s="92">
        <v>3.23</v>
      </c>
      <c r="L52" s="95" t="s">
        <v>174</v>
      </c>
      <c r="M52" s="96">
        <v>3.5499999999999997E-2</v>
      </c>
      <c r="N52" s="96">
        <v>6.1999999999999989E-3</v>
      </c>
      <c r="O52" s="92">
        <v>140365.94</v>
      </c>
      <c r="P52" s="94">
        <v>117.74</v>
      </c>
      <c r="Q52" s="82"/>
      <c r="R52" s="92">
        <v>165.26685000000001</v>
      </c>
      <c r="S52" s="93">
        <v>3.2823369643058625E-4</v>
      </c>
      <c r="T52" s="93">
        <v>1.5740800268446641E-3</v>
      </c>
      <c r="U52" s="93">
        <f>+R52/'סכום נכסי הקרן'!$C$42</f>
        <v>2.8415429414455691E-4</v>
      </c>
    </row>
    <row r="53" spans="2:21" s="140" customFormat="1">
      <c r="B53" s="85" t="s">
        <v>415</v>
      </c>
      <c r="C53" s="82" t="s">
        <v>416</v>
      </c>
      <c r="D53" s="95" t="s">
        <v>131</v>
      </c>
      <c r="E53" s="95" t="s">
        <v>324</v>
      </c>
      <c r="F53" s="82" t="s">
        <v>414</v>
      </c>
      <c r="G53" s="95" t="s">
        <v>326</v>
      </c>
      <c r="H53" s="82" t="s">
        <v>1774</v>
      </c>
      <c r="I53" s="82" t="s">
        <v>1771</v>
      </c>
      <c r="J53" s="82"/>
      <c r="K53" s="92">
        <v>1.63</v>
      </c>
      <c r="L53" s="95" t="s">
        <v>174</v>
      </c>
      <c r="M53" s="96">
        <v>4.6500000000000007E-2</v>
      </c>
      <c r="N53" s="96">
        <v>5.3999999999999994E-3</v>
      </c>
      <c r="O53" s="92">
        <v>316153.98</v>
      </c>
      <c r="P53" s="94">
        <v>131.83000000000001</v>
      </c>
      <c r="Q53" s="82"/>
      <c r="R53" s="92">
        <v>416.78578000000005</v>
      </c>
      <c r="S53" s="93">
        <v>6.0260411245454141E-4</v>
      </c>
      <c r="T53" s="93">
        <v>3.9696658571932259E-3</v>
      </c>
      <c r="U53" s="93">
        <f>+R53/'סכום נכסי הקרן'!$C$42</f>
        <v>7.1660752973381288E-4</v>
      </c>
    </row>
    <row r="54" spans="2:21" s="140" customFormat="1">
      <c r="B54" s="85" t="s">
        <v>417</v>
      </c>
      <c r="C54" s="82" t="s">
        <v>418</v>
      </c>
      <c r="D54" s="95" t="s">
        <v>131</v>
      </c>
      <c r="E54" s="95" t="s">
        <v>324</v>
      </c>
      <c r="F54" s="82" t="s">
        <v>414</v>
      </c>
      <c r="G54" s="95" t="s">
        <v>326</v>
      </c>
      <c r="H54" s="82" t="s">
        <v>1774</v>
      </c>
      <c r="I54" s="82" t="s">
        <v>1771</v>
      </c>
      <c r="J54" s="82"/>
      <c r="K54" s="92">
        <v>6.02</v>
      </c>
      <c r="L54" s="95" t="s">
        <v>174</v>
      </c>
      <c r="M54" s="96">
        <v>1.4999999999999999E-2</v>
      </c>
      <c r="N54" s="96">
        <v>9.1000000000000004E-3</v>
      </c>
      <c r="O54" s="92">
        <v>567628.61</v>
      </c>
      <c r="P54" s="94">
        <v>103.52</v>
      </c>
      <c r="Q54" s="82"/>
      <c r="R54" s="92">
        <v>587.60914000000002</v>
      </c>
      <c r="S54" s="93">
        <v>9.3979713332413692E-4</v>
      </c>
      <c r="T54" s="93">
        <v>5.5966687261563347E-3</v>
      </c>
      <c r="U54" s="93">
        <f>+R54/'סכום נכסי הקרן'!$C$42</f>
        <v>1.0103155013215907E-3</v>
      </c>
    </row>
    <row r="55" spans="2:21" s="140" customFormat="1">
      <c r="B55" s="85" t="s">
        <v>419</v>
      </c>
      <c r="C55" s="82" t="s">
        <v>420</v>
      </c>
      <c r="D55" s="95" t="s">
        <v>131</v>
      </c>
      <c r="E55" s="95" t="s">
        <v>324</v>
      </c>
      <c r="F55" s="82" t="s">
        <v>421</v>
      </c>
      <c r="G55" s="95" t="s">
        <v>422</v>
      </c>
      <c r="H55" s="82" t="s">
        <v>1774</v>
      </c>
      <c r="I55" s="82" t="s">
        <v>1771</v>
      </c>
      <c r="J55" s="82"/>
      <c r="K55" s="92">
        <v>2.1500000000000004</v>
      </c>
      <c r="L55" s="95" t="s">
        <v>174</v>
      </c>
      <c r="M55" s="96">
        <v>4.6500000000000007E-2</v>
      </c>
      <c r="N55" s="96">
        <v>8.0000000000000019E-3</v>
      </c>
      <c r="O55" s="92">
        <v>5990.12</v>
      </c>
      <c r="P55" s="94">
        <v>133.72</v>
      </c>
      <c r="Q55" s="82"/>
      <c r="R55" s="92">
        <v>8.0099900000000002</v>
      </c>
      <c r="S55" s="93">
        <v>4.729161379691218E-5</v>
      </c>
      <c r="T55" s="93">
        <v>7.6290951719751974E-5</v>
      </c>
      <c r="U55" s="93">
        <f>+R55/'סכום נכסי הקרן'!$C$42</f>
        <v>1.3772108892708728E-5</v>
      </c>
    </row>
    <row r="56" spans="2:21" s="140" customFormat="1">
      <c r="B56" s="85" t="s">
        <v>423</v>
      </c>
      <c r="C56" s="82" t="s">
        <v>424</v>
      </c>
      <c r="D56" s="95" t="s">
        <v>131</v>
      </c>
      <c r="E56" s="95" t="s">
        <v>324</v>
      </c>
      <c r="F56" s="82" t="s">
        <v>425</v>
      </c>
      <c r="G56" s="95" t="s">
        <v>365</v>
      </c>
      <c r="H56" s="82" t="s">
        <v>1774</v>
      </c>
      <c r="I56" s="82" t="s">
        <v>1771</v>
      </c>
      <c r="J56" s="82"/>
      <c r="K56" s="92">
        <v>2.82</v>
      </c>
      <c r="L56" s="95" t="s">
        <v>174</v>
      </c>
      <c r="M56" s="96">
        <v>3.6400000000000002E-2</v>
      </c>
      <c r="N56" s="96">
        <v>8.8000000000000005E-3</v>
      </c>
      <c r="O56" s="92">
        <v>18750</v>
      </c>
      <c r="P56" s="94">
        <v>116.81</v>
      </c>
      <c r="Q56" s="82"/>
      <c r="R56" s="92">
        <v>21.901869999999999</v>
      </c>
      <c r="S56" s="93">
        <v>2.0408163265306123E-4</v>
      </c>
      <c r="T56" s="93">
        <v>2.0860381932340539E-4</v>
      </c>
      <c r="U56" s="93">
        <f>+R56/'סכום נכסי הקרן'!$C$42</f>
        <v>3.76573427175253E-5</v>
      </c>
    </row>
    <row r="57" spans="2:21" s="140" customFormat="1">
      <c r="B57" s="85" t="s">
        <v>426</v>
      </c>
      <c r="C57" s="82" t="s">
        <v>427</v>
      </c>
      <c r="D57" s="95" t="s">
        <v>131</v>
      </c>
      <c r="E57" s="95" t="s">
        <v>324</v>
      </c>
      <c r="F57" s="82" t="s">
        <v>428</v>
      </c>
      <c r="G57" s="95" t="s">
        <v>429</v>
      </c>
      <c r="H57" s="82" t="s">
        <v>1774</v>
      </c>
      <c r="I57" s="82" t="s">
        <v>171</v>
      </c>
      <c r="J57" s="82"/>
      <c r="K57" s="92">
        <v>8.68</v>
      </c>
      <c r="L57" s="95" t="s">
        <v>174</v>
      </c>
      <c r="M57" s="96">
        <v>3.85E-2</v>
      </c>
      <c r="N57" s="96">
        <v>1.6799999999999995E-2</v>
      </c>
      <c r="O57" s="92">
        <v>1139275.47</v>
      </c>
      <c r="P57" s="94">
        <v>119.69</v>
      </c>
      <c r="Q57" s="114">
        <v>21.931049999999999</v>
      </c>
      <c r="R57" s="92">
        <v>1385.5298700000001</v>
      </c>
      <c r="S57" s="93">
        <v>4.1439458838846599E-4</v>
      </c>
      <c r="T57" s="93">
        <v>1.3196444991622241E-2</v>
      </c>
      <c r="U57" s="93">
        <f>+R57/'סכום נכסי הקרן'!$C$42</f>
        <v>2.3822337161145731E-3</v>
      </c>
    </row>
    <row r="58" spans="2:21" s="140" customFormat="1">
      <c r="B58" s="85" t="s">
        <v>430</v>
      </c>
      <c r="C58" s="82" t="s">
        <v>431</v>
      </c>
      <c r="D58" s="95" t="s">
        <v>131</v>
      </c>
      <c r="E58" s="95" t="s">
        <v>324</v>
      </c>
      <c r="F58" s="82" t="s">
        <v>428</v>
      </c>
      <c r="G58" s="95" t="s">
        <v>429</v>
      </c>
      <c r="H58" s="82" t="s">
        <v>1774</v>
      </c>
      <c r="I58" s="82" t="s">
        <v>171</v>
      </c>
      <c r="J58" s="82"/>
      <c r="K58" s="92">
        <v>6.8599999999999985</v>
      </c>
      <c r="L58" s="95" t="s">
        <v>174</v>
      </c>
      <c r="M58" s="96">
        <v>4.4999999999999998E-2</v>
      </c>
      <c r="N58" s="96">
        <v>1.4299999999999997E-2</v>
      </c>
      <c r="O58" s="92">
        <v>566000</v>
      </c>
      <c r="P58" s="94">
        <v>123.78</v>
      </c>
      <c r="Q58" s="82"/>
      <c r="R58" s="92">
        <v>700.59481000000005</v>
      </c>
      <c r="S58" s="93">
        <v>6.195929296346044E-4</v>
      </c>
      <c r="T58" s="93">
        <v>6.6727979466664512E-3</v>
      </c>
      <c r="U58" s="93">
        <f>+R58/'סכום נכסי הקרן'!$C$42</f>
        <v>1.2045792832433727E-3</v>
      </c>
    </row>
    <row r="59" spans="2:21" s="140" customFormat="1">
      <c r="B59" s="85" t="s">
        <v>432</v>
      </c>
      <c r="C59" s="82" t="s">
        <v>433</v>
      </c>
      <c r="D59" s="95" t="s">
        <v>131</v>
      </c>
      <c r="E59" s="95" t="s">
        <v>324</v>
      </c>
      <c r="F59" s="82" t="s">
        <v>325</v>
      </c>
      <c r="G59" s="95" t="s">
        <v>326</v>
      </c>
      <c r="H59" s="82" t="s">
        <v>1774</v>
      </c>
      <c r="I59" s="82" t="s">
        <v>171</v>
      </c>
      <c r="J59" s="82"/>
      <c r="K59" s="92">
        <v>2.6799999999999997</v>
      </c>
      <c r="L59" s="95" t="s">
        <v>174</v>
      </c>
      <c r="M59" s="96">
        <v>0.05</v>
      </c>
      <c r="N59" s="96">
        <v>5.3E-3</v>
      </c>
      <c r="O59" s="92">
        <v>267468</v>
      </c>
      <c r="P59" s="94">
        <v>123.73</v>
      </c>
      <c r="Q59" s="82"/>
      <c r="R59" s="92">
        <v>330.93817999999999</v>
      </c>
      <c r="S59" s="93">
        <v>2.6746826746826746E-4</v>
      </c>
      <c r="T59" s="93">
        <v>3.1520125134491539E-3</v>
      </c>
      <c r="U59" s="93">
        <f>+R59/'סכום נכסי הקרן'!$C$42</f>
        <v>5.690040376723119E-4</v>
      </c>
    </row>
    <row r="60" spans="2:21" s="140" customFormat="1">
      <c r="B60" s="85" t="s">
        <v>434</v>
      </c>
      <c r="C60" s="82" t="s">
        <v>435</v>
      </c>
      <c r="D60" s="95" t="s">
        <v>131</v>
      </c>
      <c r="E60" s="95" t="s">
        <v>324</v>
      </c>
      <c r="F60" s="82" t="s">
        <v>409</v>
      </c>
      <c r="G60" s="95" t="s">
        <v>326</v>
      </c>
      <c r="H60" s="82" t="s">
        <v>1774</v>
      </c>
      <c r="I60" s="82" t="s">
        <v>171</v>
      </c>
      <c r="J60" s="82"/>
      <c r="K60" s="92">
        <v>1.1300000000000001</v>
      </c>
      <c r="L60" s="95" t="s">
        <v>174</v>
      </c>
      <c r="M60" s="96">
        <v>5.2499999999999998E-2</v>
      </c>
      <c r="N60" s="96">
        <v>1.1200000000000002E-2</v>
      </c>
      <c r="O60" s="92">
        <v>215160</v>
      </c>
      <c r="P60" s="94">
        <v>133.5</v>
      </c>
      <c r="Q60" s="82"/>
      <c r="R60" s="92">
        <v>287.23859999999996</v>
      </c>
      <c r="S60" s="93">
        <v>5.976666666666667E-4</v>
      </c>
      <c r="T60" s="93">
        <v>2.7357969441471394E-3</v>
      </c>
      <c r="U60" s="93">
        <f>+R60/'סכום נכסי הקרן'!$C$42</f>
        <v>4.938684414573807E-4</v>
      </c>
    </row>
    <row r="61" spans="2:21" s="140" customFormat="1">
      <c r="B61" s="85" t="s">
        <v>436</v>
      </c>
      <c r="C61" s="82" t="s">
        <v>437</v>
      </c>
      <c r="D61" s="95" t="s">
        <v>131</v>
      </c>
      <c r="E61" s="95" t="s">
        <v>324</v>
      </c>
      <c r="F61" s="82" t="s">
        <v>409</v>
      </c>
      <c r="G61" s="95" t="s">
        <v>326</v>
      </c>
      <c r="H61" s="82" t="s">
        <v>1774</v>
      </c>
      <c r="I61" s="82" t="s">
        <v>171</v>
      </c>
      <c r="J61" s="82"/>
      <c r="K61" s="92">
        <v>0.5</v>
      </c>
      <c r="L61" s="95" t="s">
        <v>174</v>
      </c>
      <c r="M61" s="96">
        <v>5.5E-2</v>
      </c>
      <c r="N61" s="96">
        <v>2.4499999999999997E-2</v>
      </c>
      <c r="O61" s="92">
        <v>11753.49</v>
      </c>
      <c r="P61" s="94">
        <v>129.07</v>
      </c>
      <c r="Q61" s="82"/>
      <c r="R61" s="92">
        <v>15.170219999999999</v>
      </c>
      <c r="S61" s="93">
        <v>1.46918625E-4</v>
      </c>
      <c r="T61" s="93">
        <v>1.4448838532857291E-4</v>
      </c>
      <c r="U61" s="93">
        <f>+R61/'סכום נכסי הקרן'!$C$42</f>
        <v>2.6083168863674956E-5</v>
      </c>
    </row>
    <row r="62" spans="2:21" s="140" customFormat="1">
      <c r="B62" s="85" t="s">
        <v>438</v>
      </c>
      <c r="C62" s="82" t="s">
        <v>439</v>
      </c>
      <c r="D62" s="95" t="s">
        <v>131</v>
      </c>
      <c r="E62" s="95" t="s">
        <v>324</v>
      </c>
      <c r="F62" s="82" t="s">
        <v>344</v>
      </c>
      <c r="G62" s="95" t="s">
        <v>326</v>
      </c>
      <c r="H62" s="82" t="s">
        <v>1774</v>
      </c>
      <c r="I62" s="82" t="s">
        <v>1771</v>
      </c>
      <c r="J62" s="82"/>
      <c r="K62" s="92">
        <v>2.56</v>
      </c>
      <c r="L62" s="95" t="s">
        <v>174</v>
      </c>
      <c r="M62" s="96">
        <v>6.5000000000000002E-2</v>
      </c>
      <c r="N62" s="96">
        <v>5.9000000000000007E-3</v>
      </c>
      <c r="O62" s="92">
        <v>612553</v>
      </c>
      <c r="P62" s="94">
        <v>127.79</v>
      </c>
      <c r="Q62" s="92">
        <v>10.95642</v>
      </c>
      <c r="R62" s="92">
        <v>793.73793999999998</v>
      </c>
      <c r="S62" s="93">
        <v>3.8892253968253969E-4</v>
      </c>
      <c r="T62" s="93">
        <v>7.5599373855242498E-3</v>
      </c>
      <c r="U62" s="93">
        <f>+R62/'סכום נכסי הקרן'!$C$42</f>
        <v>1.3647264655704072E-3</v>
      </c>
    </row>
    <row r="63" spans="2:21" s="140" customFormat="1">
      <c r="B63" s="85" t="s">
        <v>440</v>
      </c>
      <c r="C63" s="82" t="s">
        <v>441</v>
      </c>
      <c r="D63" s="95" t="s">
        <v>131</v>
      </c>
      <c r="E63" s="95" t="s">
        <v>324</v>
      </c>
      <c r="F63" s="82" t="s">
        <v>442</v>
      </c>
      <c r="G63" s="95" t="s">
        <v>422</v>
      </c>
      <c r="H63" s="82" t="s">
        <v>1774</v>
      </c>
      <c r="I63" s="82" t="s">
        <v>171</v>
      </c>
      <c r="J63" s="82"/>
      <c r="K63" s="92">
        <v>0.91</v>
      </c>
      <c r="L63" s="95" t="s">
        <v>174</v>
      </c>
      <c r="M63" s="96">
        <v>4.4000000000000004E-2</v>
      </c>
      <c r="N63" s="96">
        <v>1.1000000000000001E-2</v>
      </c>
      <c r="O63" s="92">
        <v>766.33</v>
      </c>
      <c r="P63" s="94">
        <v>111.6</v>
      </c>
      <c r="Q63" s="82"/>
      <c r="R63" s="92">
        <v>0.85523000000000005</v>
      </c>
      <c r="S63" s="93">
        <v>1.2790815035447598E-5</v>
      </c>
      <c r="T63" s="93">
        <v>8.1456169906933071E-6</v>
      </c>
      <c r="U63" s="93">
        <f>+R63/'סכום נכסי הקרן'!$C$42</f>
        <v>1.4704538567852502E-6</v>
      </c>
    </row>
    <row r="64" spans="2:21" s="140" customFormat="1">
      <c r="B64" s="85" t="s">
        <v>443</v>
      </c>
      <c r="C64" s="82" t="s">
        <v>444</v>
      </c>
      <c r="D64" s="95" t="s">
        <v>131</v>
      </c>
      <c r="E64" s="95" t="s">
        <v>324</v>
      </c>
      <c r="F64" s="82" t="s">
        <v>445</v>
      </c>
      <c r="G64" s="95" t="s">
        <v>365</v>
      </c>
      <c r="H64" s="82" t="s">
        <v>1774</v>
      </c>
      <c r="I64" s="82" t="s">
        <v>1771</v>
      </c>
      <c r="J64" s="82"/>
      <c r="K64" s="92">
        <v>8.93</v>
      </c>
      <c r="L64" s="95" t="s">
        <v>174</v>
      </c>
      <c r="M64" s="96">
        <v>3.5000000000000003E-2</v>
      </c>
      <c r="N64" s="96">
        <v>1.8200000000000001E-2</v>
      </c>
      <c r="O64" s="92">
        <v>77019.3</v>
      </c>
      <c r="P64" s="94">
        <v>116.64</v>
      </c>
      <c r="Q64" s="82"/>
      <c r="R64" s="92">
        <v>89.835309999999993</v>
      </c>
      <c r="S64" s="93">
        <v>4.5666152606498506E-4</v>
      </c>
      <c r="T64" s="93">
        <v>8.5563418904879417E-4</v>
      </c>
      <c r="U64" s="93">
        <f>+R64/'סכום נכסי הקרן'!$C$42</f>
        <v>1.5445982725699348E-4</v>
      </c>
    </row>
    <row r="65" spans="2:21" s="140" customFormat="1">
      <c r="B65" s="85" t="s">
        <v>446</v>
      </c>
      <c r="C65" s="82" t="s">
        <v>447</v>
      </c>
      <c r="D65" s="95" t="s">
        <v>131</v>
      </c>
      <c r="E65" s="95" t="s">
        <v>324</v>
      </c>
      <c r="F65" s="82" t="s">
        <v>445</v>
      </c>
      <c r="G65" s="95" t="s">
        <v>365</v>
      </c>
      <c r="H65" s="82" t="s">
        <v>1774</v>
      </c>
      <c r="I65" s="82" t="s">
        <v>1771</v>
      </c>
      <c r="J65" s="82"/>
      <c r="K65" s="92">
        <v>1.8699999999999999</v>
      </c>
      <c r="L65" s="95" t="s">
        <v>174</v>
      </c>
      <c r="M65" s="96">
        <v>3.9E-2</v>
      </c>
      <c r="N65" s="96">
        <v>8.3000000000000001E-3</v>
      </c>
      <c r="O65" s="92">
        <v>87683.79</v>
      </c>
      <c r="P65" s="94">
        <v>112.85</v>
      </c>
      <c r="Q65" s="82"/>
      <c r="R65" s="92">
        <v>98.951160000000002</v>
      </c>
      <c r="S65" s="93">
        <v>2.1576519363744606E-4</v>
      </c>
      <c r="T65" s="93">
        <v>9.4245787699778056E-4</v>
      </c>
      <c r="U65" s="93">
        <f>+R65/'סכום נכסי הקרן'!$C$42</f>
        <v>1.7013331484556712E-4</v>
      </c>
    </row>
    <row r="66" spans="2:21" s="140" customFormat="1">
      <c r="B66" s="85" t="s">
        <v>448</v>
      </c>
      <c r="C66" s="82" t="s">
        <v>449</v>
      </c>
      <c r="D66" s="95" t="s">
        <v>131</v>
      </c>
      <c r="E66" s="95" t="s">
        <v>324</v>
      </c>
      <c r="F66" s="82" t="s">
        <v>445</v>
      </c>
      <c r="G66" s="95" t="s">
        <v>365</v>
      </c>
      <c r="H66" s="82" t="s">
        <v>1774</v>
      </c>
      <c r="I66" s="82" t="s">
        <v>1771</v>
      </c>
      <c r="J66" s="82"/>
      <c r="K66" s="92">
        <v>4.84</v>
      </c>
      <c r="L66" s="95" t="s">
        <v>174</v>
      </c>
      <c r="M66" s="96">
        <v>0.04</v>
      </c>
      <c r="N66" s="96">
        <v>7.9000000000000008E-3</v>
      </c>
      <c r="O66" s="92">
        <v>307440.15000000002</v>
      </c>
      <c r="P66" s="94">
        <v>115.16</v>
      </c>
      <c r="Q66" s="82"/>
      <c r="R66" s="92">
        <v>354.04808000000003</v>
      </c>
      <c r="S66" s="93">
        <v>4.3595719287589749E-4</v>
      </c>
      <c r="T66" s="93">
        <v>3.3721221846407905E-3</v>
      </c>
      <c r="U66" s="93">
        <f>+R66/'סכום נכסי הקרן'!$C$42</f>
        <v>6.0873842676638194E-4</v>
      </c>
    </row>
    <row r="67" spans="2:21" s="140" customFormat="1">
      <c r="B67" s="85" t="s">
        <v>450</v>
      </c>
      <c r="C67" s="82" t="s">
        <v>451</v>
      </c>
      <c r="D67" s="95" t="s">
        <v>131</v>
      </c>
      <c r="E67" s="95" t="s">
        <v>324</v>
      </c>
      <c r="F67" s="82" t="s">
        <v>445</v>
      </c>
      <c r="G67" s="95" t="s">
        <v>365</v>
      </c>
      <c r="H67" s="82" t="s">
        <v>1774</v>
      </c>
      <c r="I67" s="82" t="s">
        <v>1771</v>
      </c>
      <c r="J67" s="82"/>
      <c r="K67" s="92">
        <v>7.5699999999999994</v>
      </c>
      <c r="L67" s="95" t="s">
        <v>174</v>
      </c>
      <c r="M67" s="96">
        <v>0.04</v>
      </c>
      <c r="N67" s="96">
        <v>1.5099999999999997E-2</v>
      </c>
      <c r="O67" s="92">
        <v>237807.72</v>
      </c>
      <c r="P67" s="94">
        <v>119.86</v>
      </c>
      <c r="Q67" s="82"/>
      <c r="R67" s="92">
        <v>285.03634000000005</v>
      </c>
      <c r="S67" s="93">
        <v>8.8969883190675493E-4</v>
      </c>
      <c r="T67" s="93">
        <v>2.7148215732247872E-3</v>
      </c>
      <c r="U67" s="93">
        <f>+R67/'סכום נכסי הקרן'!$C$42</f>
        <v>4.9008194927323864E-4</v>
      </c>
    </row>
    <row r="68" spans="2:21" s="140" customFormat="1">
      <c r="B68" s="85" t="s">
        <v>452</v>
      </c>
      <c r="C68" s="82" t="s">
        <v>453</v>
      </c>
      <c r="D68" s="95" t="s">
        <v>131</v>
      </c>
      <c r="E68" s="95" t="s">
        <v>324</v>
      </c>
      <c r="F68" s="82" t="s">
        <v>454</v>
      </c>
      <c r="G68" s="95" t="s">
        <v>455</v>
      </c>
      <c r="H68" s="82" t="s">
        <v>1774</v>
      </c>
      <c r="I68" s="82" t="s">
        <v>171</v>
      </c>
      <c r="J68" s="82"/>
      <c r="K68" s="92">
        <v>0.34</v>
      </c>
      <c r="L68" s="95" t="s">
        <v>174</v>
      </c>
      <c r="M68" s="96">
        <v>4.0999999999999995E-2</v>
      </c>
      <c r="N68" s="96">
        <v>2.12E-2</v>
      </c>
      <c r="O68" s="92">
        <v>45346.6</v>
      </c>
      <c r="P68" s="94">
        <v>121.37</v>
      </c>
      <c r="Q68" s="82"/>
      <c r="R68" s="92">
        <v>55.037169999999996</v>
      </c>
      <c r="S68" s="93">
        <v>3.0489132784380219E-4</v>
      </c>
      <c r="T68" s="93">
        <v>5.2420016495173917E-4</v>
      </c>
      <c r="U68" s="93">
        <f>+R68/'סכום נכסי הקרן'!$C$42</f>
        <v>9.4629069248091695E-5</v>
      </c>
    </row>
    <row r="69" spans="2:21" s="140" customFormat="1">
      <c r="B69" s="85" t="s">
        <v>456</v>
      </c>
      <c r="C69" s="82" t="s">
        <v>457</v>
      </c>
      <c r="D69" s="95" t="s">
        <v>131</v>
      </c>
      <c r="E69" s="95" t="s">
        <v>324</v>
      </c>
      <c r="F69" s="82" t="s">
        <v>458</v>
      </c>
      <c r="G69" s="95" t="s">
        <v>459</v>
      </c>
      <c r="H69" s="82" t="s">
        <v>1775</v>
      </c>
      <c r="I69" s="82" t="s">
        <v>1771</v>
      </c>
      <c r="J69" s="82"/>
      <c r="K69" s="92">
        <v>8.81</v>
      </c>
      <c r="L69" s="95" t="s">
        <v>174</v>
      </c>
      <c r="M69" s="96">
        <v>5.1500000000000004E-2</v>
      </c>
      <c r="N69" s="96">
        <v>2.5799999999999997E-2</v>
      </c>
      <c r="O69" s="92">
        <v>2036647</v>
      </c>
      <c r="P69" s="94">
        <v>150.5</v>
      </c>
      <c r="Q69" s="82"/>
      <c r="R69" s="92">
        <v>3065.1537599999997</v>
      </c>
      <c r="S69" s="93">
        <v>5.7353826588514513E-4</v>
      </c>
      <c r="T69" s="93">
        <v>2.919398120569142E-2</v>
      </c>
      <c r="U69" s="93">
        <f>+R69/'סכום נכסי הקרן'!$C$42</f>
        <v>5.2701228535385926E-3</v>
      </c>
    </row>
    <row r="70" spans="2:21" s="140" customFormat="1">
      <c r="B70" s="85" t="s">
        <v>461</v>
      </c>
      <c r="C70" s="82" t="s">
        <v>462</v>
      </c>
      <c r="D70" s="95" t="s">
        <v>131</v>
      </c>
      <c r="E70" s="95" t="s">
        <v>324</v>
      </c>
      <c r="F70" s="82" t="s">
        <v>463</v>
      </c>
      <c r="G70" s="95" t="s">
        <v>365</v>
      </c>
      <c r="H70" s="82" t="s">
        <v>1775</v>
      </c>
      <c r="I70" s="82" t="s">
        <v>1771</v>
      </c>
      <c r="J70" s="82"/>
      <c r="K70" s="92">
        <v>1.73</v>
      </c>
      <c r="L70" s="95" t="s">
        <v>174</v>
      </c>
      <c r="M70" s="96">
        <v>4.8000000000000001E-2</v>
      </c>
      <c r="N70" s="96">
        <v>7.8000000000000005E-3</v>
      </c>
      <c r="O70" s="92">
        <v>27210.799999999999</v>
      </c>
      <c r="P70" s="94">
        <v>112.74</v>
      </c>
      <c r="Q70" s="82"/>
      <c r="R70" s="92">
        <v>30.67745</v>
      </c>
      <c r="S70" s="93">
        <v>1.5864505597014926E-4</v>
      </c>
      <c r="T70" s="93">
        <v>2.9218661407006812E-4</v>
      </c>
      <c r="U70" s="93">
        <f>+R70/'סכום נכסי הקרן'!$C$42</f>
        <v>5.2745781449243677E-5</v>
      </c>
    </row>
    <row r="71" spans="2:21" s="140" customFormat="1">
      <c r="B71" s="85" t="s">
        <v>464</v>
      </c>
      <c r="C71" s="82" t="s">
        <v>465</v>
      </c>
      <c r="D71" s="95" t="s">
        <v>131</v>
      </c>
      <c r="E71" s="95" t="s">
        <v>324</v>
      </c>
      <c r="F71" s="82" t="s">
        <v>463</v>
      </c>
      <c r="G71" s="95" t="s">
        <v>365</v>
      </c>
      <c r="H71" s="82" t="s">
        <v>1775</v>
      </c>
      <c r="I71" s="82" t="s">
        <v>1771</v>
      </c>
      <c r="J71" s="82"/>
      <c r="K71" s="92">
        <v>4.38</v>
      </c>
      <c r="L71" s="95" t="s">
        <v>174</v>
      </c>
      <c r="M71" s="96">
        <v>3.2899999999999999E-2</v>
      </c>
      <c r="N71" s="96">
        <v>1.1399999999999999E-2</v>
      </c>
      <c r="O71" s="92">
        <v>0.25</v>
      </c>
      <c r="P71" s="94">
        <v>110.77</v>
      </c>
      <c r="Q71" s="82"/>
      <c r="R71" s="92">
        <v>2.7E-4</v>
      </c>
      <c r="S71" s="93">
        <v>1.1904761904761905E-9</v>
      </c>
      <c r="T71" s="93">
        <v>2.5716083246462271E-9</v>
      </c>
      <c r="U71" s="93">
        <f>+R71/'סכום נכסי הקרן'!$C$42</f>
        <v>4.6422896920362651E-10</v>
      </c>
    </row>
    <row r="72" spans="2:21" s="140" customFormat="1">
      <c r="B72" s="85" t="s">
        <v>466</v>
      </c>
      <c r="C72" s="82" t="s">
        <v>467</v>
      </c>
      <c r="D72" s="95" t="s">
        <v>131</v>
      </c>
      <c r="E72" s="95" t="s">
        <v>324</v>
      </c>
      <c r="F72" s="82" t="s">
        <v>468</v>
      </c>
      <c r="G72" s="95" t="s">
        <v>365</v>
      </c>
      <c r="H72" s="82" t="s">
        <v>1775</v>
      </c>
      <c r="I72" s="82" t="s">
        <v>171</v>
      </c>
      <c r="J72" s="82"/>
      <c r="K72" s="92">
        <v>0.5</v>
      </c>
      <c r="L72" s="95" t="s">
        <v>174</v>
      </c>
      <c r="M72" s="96">
        <v>4.5499999999999999E-2</v>
      </c>
      <c r="N72" s="96">
        <v>2.5500000000000002E-2</v>
      </c>
      <c r="O72" s="92">
        <v>29464.400000000001</v>
      </c>
      <c r="P72" s="94">
        <v>121.34</v>
      </c>
      <c r="Q72" s="92">
        <v>0.80530999999999997</v>
      </c>
      <c r="R72" s="92">
        <v>36.557410000000004</v>
      </c>
      <c r="S72" s="93">
        <v>2.0834382203617542E-4</v>
      </c>
      <c r="T72" s="93">
        <v>3.4819014771668606E-4</v>
      </c>
      <c r="U72" s="93">
        <f>+R72/'סכום נכסי הקרן'!$C$42</f>
        <v>6.2855588003905E-5</v>
      </c>
    </row>
    <row r="73" spans="2:21" s="140" customFormat="1">
      <c r="B73" s="85" t="s">
        <v>469</v>
      </c>
      <c r="C73" s="82" t="s">
        <v>470</v>
      </c>
      <c r="D73" s="95" t="s">
        <v>131</v>
      </c>
      <c r="E73" s="95" t="s">
        <v>324</v>
      </c>
      <c r="F73" s="82" t="s">
        <v>468</v>
      </c>
      <c r="G73" s="95" t="s">
        <v>365</v>
      </c>
      <c r="H73" s="82" t="s">
        <v>1775</v>
      </c>
      <c r="I73" s="82" t="s">
        <v>171</v>
      </c>
      <c r="J73" s="82"/>
      <c r="K73" s="92">
        <v>5.3999999999999995</v>
      </c>
      <c r="L73" s="95" t="s">
        <v>174</v>
      </c>
      <c r="M73" s="96">
        <v>4.7500000000000001E-2</v>
      </c>
      <c r="N73" s="96">
        <v>1.1299999999999999E-2</v>
      </c>
      <c r="O73" s="92">
        <v>1957383</v>
      </c>
      <c r="P73" s="94">
        <v>145.27000000000001</v>
      </c>
      <c r="Q73" s="82"/>
      <c r="R73" s="92">
        <v>2843.1800400000002</v>
      </c>
      <c r="S73" s="93">
        <v>1.0371340009537435E-3</v>
      </c>
      <c r="T73" s="93">
        <v>2.7079797997525901E-2</v>
      </c>
      <c r="U73" s="93">
        <f>+R73/'סכום נכסי הקרן'!$C$42</f>
        <v>4.8884686638130583E-3</v>
      </c>
    </row>
    <row r="74" spans="2:21" s="140" customFormat="1">
      <c r="B74" s="85" t="s">
        <v>471</v>
      </c>
      <c r="C74" s="82" t="s">
        <v>472</v>
      </c>
      <c r="D74" s="95" t="s">
        <v>131</v>
      </c>
      <c r="E74" s="95" t="s">
        <v>324</v>
      </c>
      <c r="F74" s="82" t="s">
        <v>473</v>
      </c>
      <c r="G74" s="95" t="s">
        <v>365</v>
      </c>
      <c r="H74" s="82" t="s">
        <v>1775</v>
      </c>
      <c r="I74" s="82" t="s">
        <v>171</v>
      </c>
      <c r="J74" s="82"/>
      <c r="K74" s="92">
        <v>0.74</v>
      </c>
      <c r="L74" s="95" t="s">
        <v>174</v>
      </c>
      <c r="M74" s="96">
        <v>4.9500000000000002E-2</v>
      </c>
      <c r="N74" s="96">
        <v>1.06E-2</v>
      </c>
      <c r="O74" s="92">
        <v>12916.66</v>
      </c>
      <c r="P74" s="94">
        <v>128.18</v>
      </c>
      <c r="Q74" s="82"/>
      <c r="R74" s="92">
        <v>16.5566</v>
      </c>
      <c r="S74" s="93">
        <v>3.5631922925280604E-5</v>
      </c>
      <c r="T74" s="93">
        <v>1.5769292736236194E-4</v>
      </c>
      <c r="U74" s="93">
        <f>+R74/'סכום נכסי הקרן'!$C$42</f>
        <v>2.8466864264876898E-5</v>
      </c>
    </row>
    <row r="75" spans="2:21" s="140" customFormat="1">
      <c r="B75" s="85" t="s">
        <v>474</v>
      </c>
      <c r="C75" s="82" t="s">
        <v>475</v>
      </c>
      <c r="D75" s="95" t="s">
        <v>131</v>
      </c>
      <c r="E75" s="95" t="s">
        <v>324</v>
      </c>
      <c r="F75" s="82" t="s">
        <v>473</v>
      </c>
      <c r="G75" s="95" t="s">
        <v>365</v>
      </c>
      <c r="H75" s="82" t="s">
        <v>1775</v>
      </c>
      <c r="I75" s="82" t="s">
        <v>171</v>
      </c>
      <c r="J75" s="82"/>
      <c r="K75" s="92">
        <v>1.89</v>
      </c>
      <c r="L75" s="95" t="s">
        <v>174</v>
      </c>
      <c r="M75" s="96">
        <v>6.5000000000000002E-2</v>
      </c>
      <c r="N75" s="96">
        <v>7.0999999999999995E-3</v>
      </c>
      <c r="O75" s="92">
        <v>383011.18</v>
      </c>
      <c r="P75" s="94">
        <v>124.69</v>
      </c>
      <c r="Q75" s="82"/>
      <c r="R75" s="92">
        <v>477.57665000000003</v>
      </c>
      <c r="S75" s="93">
        <v>5.6047733457333636E-4</v>
      </c>
      <c r="T75" s="93">
        <v>4.5486669955431764E-3</v>
      </c>
      <c r="U75" s="93">
        <f>+R75/'סכום נכסי הקרן'!$C$42</f>
        <v>8.2112931831563381E-4</v>
      </c>
    </row>
    <row r="76" spans="2:21" s="140" customFormat="1">
      <c r="B76" s="85" t="s">
        <v>476</v>
      </c>
      <c r="C76" s="82" t="s">
        <v>477</v>
      </c>
      <c r="D76" s="95" t="s">
        <v>131</v>
      </c>
      <c r="E76" s="95" t="s">
        <v>324</v>
      </c>
      <c r="F76" s="82" t="s">
        <v>473</v>
      </c>
      <c r="G76" s="95" t="s">
        <v>365</v>
      </c>
      <c r="H76" s="82" t="s">
        <v>1775</v>
      </c>
      <c r="I76" s="82" t="s">
        <v>171</v>
      </c>
      <c r="J76" s="82"/>
      <c r="K76" s="92">
        <v>0.74</v>
      </c>
      <c r="L76" s="95" t="s">
        <v>174</v>
      </c>
      <c r="M76" s="96">
        <v>5.2999999999999999E-2</v>
      </c>
      <c r="N76" s="96">
        <v>1.1500000000000002E-2</v>
      </c>
      <c r="O76" s="92">
        <v>59284.41</v>
      </c>
      <c r="P76" s="94">
        <v>121.51</v>
      </c>
      <c r="Q76" s="82"/>
      <c r="R76" s="92">
        <v>72.036479999999997</v>
      </c>
      <c r="S76" s="93">
        <v>1.2797114349676102E-4</v>
      </c>
      <c r="T76" s="93">
        <v>6.8610967276374604E-4</v>
      </c>
      <c r="U76" s="93">
        <f>+R76/'סכום נכסי הקרן'!$C$42</f>
        <v>1.238571142794728E-4</v>
      </c>
    </row>
    <row r="77" spans="2:21" s="140" customFormat="1">
      <c r="B77" s="85" t="s">
        <v>478</v>
      </c>
      <c r="C77" s="82" t="s">
        <v>479</v>
      </c>
      <c r="D77" s="95" t="s">
        <v>131</v>
      </c>
      <c r="E77" s="95" t="s">
        <v>324</v>
      </c>
      <c r="F77" s="82" t="s">
        <v>480</v>
      </c>
      <c r="G77" s="95" t="s">
        <v>365</v>
      </c>
      <c r="H77" s="82" t="s">
        <v>1775</v>
      </c>
      <c r="I77" s="82" t="s">
        <v>171</v>
      </c>
      <c r="J77" s="82"/>
      <c r="K77" s="92">
        <v>2.3200000000000003</v>
      </c>
      <c r="L77" s="95" t="s">
        <v>174</v>
      </c>
      <c r="M77" s="96">
        <v>4.9500000000000002E-2</v>
      </c>
      <c r="N77" s="96">
        <v>1.3899999999999999E-2</v>
      </c>
      <c r="O77" s="92">
        <v>253280.04</v>
      </c>
      <c r="P77" s="94">
        <v>109.66</v>
      </c>
      <c r="Q77" s="82"/>
      <c r="R77" s="92">
        <v>277.74687</v>
      </c>
      <c r="S77" s="93">
        <v>8.863383258678612E-4</v>
      </c>
      <c r="T77" s="93">
        <v>2.6453931964312348E-3</v>
      </c>
      <c r="U77" s="93">
        <f>+R77/'סכום נכסי הקרן'!$C$42</f>
        <v>4.7754867836901358E-4</v>
      </c>
    </row>
    <row r="78" spans="2:21" s="140" customFormat="1">
      <c r="B78" s="85" t="s">
        <v>481</v>
      </c>
      <c r="C78" s="82" t="s">
        <v>482</v>
      </c>
      <c r="D78" s="95" t="s">
        <v>131</v>
      </c>
      <c r="E78" s="95" t="s">
        <v>324</v>
      </c>
      <c r="F78" s="82" t="s">
        <v>421</v>
      </c>
      <c r="G78" s="95" t="s">
        <v>422</v>
      </c>
      <c r="H78" s="82" t="s">
        <v>1775</v>
      </c>
      <c r="I78" s="82" t="s">
        <v>1771</v>
      </c>
      <c r="J78" s="82"/>
      <c r="K78" s="92">
        <v>5.13</v>
      </c>
      <c r="L78" s="95" t="s">
        <v>174</v>
      </c>
      <c r="M78" s="96">
        <v>3.85E-2</v>
      </c>
      <c r="N78" s="96">
        <v>9.8999999999999991E-3</v>
      </c>
      <c r="O78" s="92">
        <v>286042</v>
      </c>
      <c r="P78" s="94">
        <v>119.65</v>
      </c>
      <c r="Q78" s="82"/>
      <c r="R78" s="92">
        <v>342.24927000000002</v>
      </c>
      <c r="S78" s="93">
        <v>1.1940961201414937E-3</v>
      </c>
      <c r="T78" s="93">
        <v>3.2597447105040529E-3</v>
      </c>
      <c r="U78" s="93">
        <f>+R78/'סכום נכסי הקרן'!$C$42</f>
        <v>5.8845194749182841E-4</v>
      </c>
    </row>
    <row r="79" spans="2:21" s="140" customFormat="1">
      <c r="B79" s="85" t="s">
        <v>483</v>
      </c>
      <c r="C79" s="82" t="s">
        <v>484</v>
      </c>
      <c r="D79" s="95" t="s">
        <v>131</v>
      </c>
      <c r="E79" s="95" t="s">
        <v>324</v>
      </c>
      <c r="F79" s="82" t="s">
        <v>421</v>
      </c>
      <c r="G79" s="95" t="s">
        <v>422</v>
      </c>
      <c r="H79" s="82" t="s">
        <v>1775</v>
      </c>
      <c r="I79" s="82" t="s">
        <v>1771</v>
      </c>
      <c r="J79" s="82"/>
      <c r="K79" s="92">
        <v>2.5299999999999998</v>
      </c>
      <c r="L79" s="95" t="s">
        <v>174</v>
      </c>
      <c r="M79" s="96">
        <v>3.9E-2</v>
      </c>
      <c r="N79" s="96">
        <v>8.1000000000000013E-3</v>
      </c>
      <c r="O79" s="92">
        <v>215469</v>
      </c>
      <c r="P79" s="94">
        <v>117.38</v>
      </c>
      <c r="Q79" s="82"/>
      <c r="R79" s="92">
        <v>252.91753</v>
      </c>
      <c r="S79" s="93">
        <v>1.0825819903784557E-3</v>
      </c>
      <c r="T79" s="93">
        <v>2.408906761470229E-3</v>
      </c>
      <c r="U79" s="93">
        <f>+R79/'סכום נכסי הקרן'!$C$42</f>
        <v>4.3485794164973071E-4</v>
      </c>
    </row>
    <row r="80" spans="2:21" s="140" customFormat="1">
      <c r="B80" s="85" t="s">
        <v>485</v>
      </c>
      <c r="C80" s="82" t="s">
        <v>486</v>
      </c>
      <c r="D80" s="95" t="s">
        <v>131</v>
      </c>
      <c r="E80" s="95" t="s">
        <v>324</v>
      </c>
      <c r="F80" s="82" t="s">
        <v>421</v>
      </c>
      <c r="G80" s="95" t="s">
        <v>422</v>
      </c>
      <c r="H80" s="82" t="s">
        <v>1775</v>
      </c>
      <c r="I80" s="82" t="s">
        <v>1771</v>
      </c>
      <c r="J80" s="82"/>
      <c r="K80" s="92">
        <v>3.4300000000000006</v>
      </c>
      <c r="L80" s="95" t="s">
        <v>174</v>
      </c>
      <c r="M80" s="96">
        <v>3.9E-2</v>
      </c>
      <c r="N80" s="96">
        <v>7.000000000000001E-3</v>
      </c>
      <c r="O80" s="92">
        <v>276055</v>
      </c>
      <c r="P80" s="94">
        <v>121.04</v>
      </c>
      <c r="Q80" s="82"/>
      <c r="R80" s="92">
        <v>334.13696999999996</v>
      </c>
      <c r="S80" s="93">
        <v>6.9181081741462162E-4</v>
      </c>
      <c r="T80" s="93">
        <v>3.1824793097187652E-3</v>
      </c>
      <c r="U80" s="93">
        <f>+R80/'סכום נכסי הקרן'!$C$42</f>
        <v>5.7450393020712245E-4</v>
      </c>
    </row>
    <row r="81" spans="2:21" s="140" customFormat="1">
      <c r="B81" s="85" t="s">
        <v>487</v>
      </c>
      <c r="C81" s="82" t="s">
        <v>488</v>
      </c>
      <c r="D81" s="95" t="s">
        <v>131</v>
      </c>
      <c r="E81" s="95" t="s">
        <v>324</v>
      </c>
      <c r="F81" s="82" t="s">
        <v>421</v>
      </c>
      <c r="G81" s="95" t="s">
        <v>422</v>
      </c>
      <c r="H81" s="82" t="s">
        <v>1775</v>
      </c>
      <c r="I81" s="82" t="s">
        <v>1771</v>
      </c>
      <c r="J81" s="82"/>
      <c r="K81" s="92">
        <v>5.95</v>
      </c>
      <c r="L81" s="95" t="s">
        <v>174</v>
      </c>
      <c r="M81" s="96">
        <v>3.85E-2</v>
      </c>
      <c r="N81" s="96">
        <v>1.09E-2</v>
      </c>
      <c r="O81" s="92">
        <v>200777</v>
      </c>
      <c r="P81" s="94">
        <v>121.65</v>
      </c>
      <c r="Q81" s="82"/>
      <c r="R81" s="92">
        <v>244.24524</v>
      </c>
      <c r="S81" s="93">
        <v>8.0310799999999997E-4</v>
      </c>
      <c r="T81" s="93">
        <v>2.3263077497748725E-3</v>
      </c>
      <c r="U81" s="93">
        <f>+R81/'סכום נכסי הקרן'!$C$42</f>
        <v>4.1994709628923098E-4</v>
      </c>
    </row>
    <row r="82" spans="2:21" s="140" customFormat="1">
      <c r="B82" s="85" t="s">
        <v>489</v>
      </c>
      <c r="C82" s="82" t="s">
        <v>490</v>
      </c>
      <c r="D82" s="95" t="s">
        <v>131</v>
      </c>
      <c r="E82" s="95" t="s">
        <v>324</v>
      </c>
      <c r="F82" s="82" t="s">
        <v>491</v>
      </c>
      <c r="G82" s="95" t="s">
        <v>492</v>
      </c>
      <c r="H82" s="82" t="s">
        <v>1775</v>
      </c>
      <c r="I82" s="82" t="s">
        <v>1771</v>
      </c>
      <c r="J82" s="82"/>
      <c r="K82" s="92">
        <v>0.02</v>
      </c>
      <c r="L82" s="95" t="s">
        <v>174</v>
      </c>
      <c r="M82" s="96">
        <v>1.2800000000000001E-2</v>
      </c>
      <c r="N82" s="96">
        <v>2.8400000000000009E-2</v>
      </c>
      <c r="O82" s="92">
        <v>0</v>
      </c>
      <c r="P82" s="94">
        <v>100.65</v>
      </c>
      <c r="Q82" s="92">
        <v>16.845329999999997</v>
      </c>
      <c r="R82" s="92">
        <v>16.83371</v>
      </c>
      <c r="S82" s="93">
        <v>4.46E-4</v>
      </c>
      <c r="T82" s="93">
        <v>1.6033225470622384E-4</v>
      </c>
      <c r="U82" s="93">
        <f>+R82/'סכום נכסי הקרן'!$C$42</f>
        <v>2.8943317930269555E-5</v>
      </c>
    </row>
    <row r="83" spans="2:21" s="140" customFormat="1">
      <c r="B83" s="85" t="s">
        <v>493</v>
      </c>
      <c r="C83" s="82" t="s">
        <v>494</v>
      </c>
      <c r="D83" s="95" t="s">
        <v>131</v>
      </c>
      <c r="E83" s="95" t="s">
        <v>324</v>
      </c>
      <c r="F83" s="82" t="s">
        <v>495</v>
      </c>
      <c r="G83" s="95" t="s">
        <v>422</v>
      </c>
      <c r="H83" s="82" t="s">
        <v>1775</v>
      </c>
      <c r="I83" s="82" t="s">
        <v>171</v>
      </c>
      <c r="J83" s="82"/>
      <c r="K83" s="92">
        <v>3.6</v>
      </c>
      <c r="L83" s="95" t="s">
        <v>174</v>
      </c>
      <c r="M83" s="96">
        <v>3.7499999999999999E-2</v>
      </c>
      <c r="N83" s="96">
        <v>8.2000000000000024E-3</v>
      </c>
      <c r="O83" s="92">
        <v>943898</v>
      </c>
      <c r="P83" s="94">
        <v>118.95</v>
      </c>
      <c r="Q83" s="82"/>
      <c r="R83" s="92">
        <v>1122.76666</v>
      </c>
      <c r="S83" s="93">
        <v>1.2184024912672634E-3</v>
      </c>
      <c r="T83" s="93">
        <v>1.0693763294412E-2</v>
      </c>
      <c r="U83" s="93">
        <f>+R83/'סכום נכסי הקרן'!$C$42</f>
        <v>1.9304474415851799E-3</v>
      </c>
    </row>
    <row r="84" spans="2:21" s="140" customFormat="1">
      <c r="B84" s="85" t="s">
        <v>496</v>
      </c>
      <c r="C84" s="82" t="s">
        <v>497</v>
      </c>
      <c r="D84" s="95" t="s">
        <v>131</v>
      </c>
      <c r="E84" s="95" t="s">
        <v>324</v>
      </c>
      <c r="F84" s="82" t="s">
        <v>495</v>
      </c>
      <c r="G84" s="95" t="s">
        <v>422</v>
      </c>
      <c r="H84" s="82" t="s">
        <v>1775</v>
      </c>
      <c r="I84" s="82" t="s">
        <v>171</v>
      </c>
      <c r="J84" s="82"/>
      <c r="K84" s="92">
        <v>7.1800000000000006</v>
      </c>
      <c r="L84" s="95" t="s">
        <v>174</v>
      </c>
      <c r="M84" s="96">
        <v>2.4799999999999999E-2</v>
      </c>
      <c r="N84" s="96">
        <v>1.1599999999999999E-2</v>
      </c>
      <c r="O84" s="92">
        <v>988309</v>
      </c>
      <c r="P84" s="94">
        <v>109.42</v>
      </c>
      <c r="Q84" s="82"/>
      <c r="R84" s="92">
        <v>1081.4077400000001</v>
      </c>
      <c r="S84" s="93">
        <v>2.3337454073563686E-3</v>
      </c>
      <c r="T84" s="93">
        <v>1.0299841283410603E-2</v>
      </c>
      <c r="U84" s="93">
        <f>+R84/'סכום נכסי הקרן'!$C$42</f>
        <v>1.8593362978852718E-3</v>
      </c>
    </row>
    <row r="85" spans="2:21" s="140" customFormat="1">
      <c r="B85" s="85" t="s">
        <v>498</v>
      </c>
      <c r="C85" s="82" t="s">
        <v>499</v>
      </c>
      <c r="D85" s="95" t="s">
        <v>131</v>
      </c>
      <c r="E85" s="95" t="s">
        <v>324</v>
      </c>
      <c r="F85" s="82" t="s">
        <v>500</v>
      </c>
      <c r="G85" s="95" t="s">
        <v>365</v>
      </c>
      <c r="H85" s="82" t="s">
        <v>1775</v>
      </c>
      <c r="I85" s="82" t="s">
        <v>1771</v>
      </c>
      <c r="J85" s="82"/>
      <c r="K85" s="92">
        <v>2.5300000000000002</v>
      </c>
      <c r="L85" s="95" t="s">
        <v>174</v>
      </c>
      <c r="M85" s="96">
        <v>5.0999999999999997E-2</v>
      </c>
      <c r="N85" s="96">
        <v>6.1999999999999998E-3</v>
      </c>
      <c r="O85" s="92">
        <v>246238.12</v>
      </c>
      <c r="P85" s="94">
        <v>124.44</v>
      </c>
      <c r="Q85" s="82"/>
      <c r="R85" s="92">
        <v>306.41874000000001</v>
      </c>
      <c r="S85" s="93">
        <v>3.4783615400933965E-4</v>
      </c>
      <c r="T85" s="93">
        <v>2.9184777133763255E-3</v>
      </c>
      <c r="U85" s="93">
        <f>+R85/'סכום נכסי הקרן'!$C$42</f>
        <v>5.2684613264768166E-4</v>
      </c>
    </row>
    <row r="86" spans="2:21" s="140" customFormat="1">
      <c r="B86" s="85" t="s">
        <v>501</v>
      </c>
      <c r="C86" s="82" t="s">
        <v>502</v>
      </c>
      <c r="D86" s="95" t="s">
        <v>131</v>
      </c>
      <c r="E86" s="95" t="s">
        <v>324</v>
      </c>
      <c r="F86" s="82" t="s">
        <v>500</v>
      </c>
      <c r="G86" s="95" t="s">
        <v>365</v>
      </c>
      <c r="H86" s="82" t="s">
        <v>1775</v>
      </c>
      <c r="I86" s="82" t="s">
        <v>1771</v>
      </c>
      <c r="J86" s="82"/>
      <c r="K86" s="92">
        <v>2.8099999999999996</v>
      </c>
      <c r="L86" s="95" t="s">
        <v>174</v>
      </c>
      <c r="M86" s="96">
        <v>3.4000000000000002E-2</v>
      </c>
      <c r="N86" s="96">
        <v>9.7000000000000003E-3</v>
      </c>
      <c r="O86" s="92">
        <v>187200</v>
      </c>
      <c r="P86" s="94">
        <v>109.81</v>
      </c>
      <c r="Q86" s="82"/>
      <c r="R86" s="92">
        <v>205.56433999999999</v>
      </c>
      <c r="S86" s="93">
        <v>5.5360474286905042E-4</v>
      </c>
      <c r="T86" s="93">
        <v>1.9578924740533605E-3</v>
      </c>
      <c r="U86" s="93">
        <f>+R86/'סכום נכסי הקרן'!$C$42</f>
        <v>3.5344045060453264E-4</v>
      </c>
    </row>
    <row r="87" spans="2:21" s="140" customFormat="1">
      <c r="B87" s="85" t="s">
        <v>503</v>
      </c>
      <c r="C87" s="82" t="s">
        <v>504</v>
      </c>
      <c r="D87" s="95" t="s">
        <v>131</v>
      </c>
      <c r="E87" s="95" t="s">
        <v>324</v>
      </c>
      <c r="F87" s="82" t="s">
        <v>500</v>
      </c>
      <c r="G87" s="95" t="s">
        <v>365</v>
      </c>
      <c r="H87" s="82" t="s">
        <v>1775</v>
      </c>
      <c r="I87" s="82" t="s">
        <v>1771</v>
      </c>
      <c r="J87" s="82"/>
      <c r="K87" s="92">
        <v>3.87</v>
      </c>
      <c r="L87" s="95" t="s">
        <v>174</v>
      </c>
      <c r="M87" s="96">
        <v>2.5499999999999998E-2</v>
      </c>
      <c r="N87" s="96">
        <v>1.01E-2</v>
      </c>
      <c r="O87" s="92">
        <v>256276.35</v>
      </c>
      <c r="P87" s="94">
        <v>106.93</v>
      </c>
      <c r="Q87" s="82"/>
      <c r="R87" s="92">
        <v>274.03628999999995</v>
      </c>
      <c r="S87" s="93">
        <v>2.8587228420710908E-4</v>
      </c>
      <c r="T87" s="93">
        <v>2.6100518689598797E-3</v>
      </c>
      <c r="U87" s="93">
        <f>+R87/'סכום נכסי הקרן'!$C$42</f>
        <v>4.7116883122624463E-4</v>
      </c>
    </row>
    <row r="88" spans="2:21" s="140" customFormat="1">
      <c r="B88" s="85" t="s">
        <v>505</v>
      </c>
      <c r="C88" s="82" t="s">
        <v>506</v>
      </c>
      <c r="D88" s="95" t="s">
        <v>131</v>
      </c>
      <c r="E88" s="95" t="s">
        <v>324</v>
      </c>
      <c r="F88" s="82" t="s">
        <v>500</v>
      </c>
      <c r="G88" s="95" t="s">
        <v>365</v>
      </c>
      <c r="H88" s="82" t="s">
        <v>1775</v>
      </c>
      <c r="I88" s="82" t="s">
        <v>1771</v>
      </c>
      <c r="J88" s="82"/>
      <c r="K88" s="92">
        <v>3.3400000000000003</v>
      </c>
      <c r="L88" s="95" t="s">
        <v>174</v>
      </c>
      <c r="M88" s="96">
        <v>4.9000000000000002E-2</v>
      </c>
      <c r="N88" s="96">
        <v>1.0399999999999998E-2</v>
      </c>
      <c r="O88" s="92">
        <v>306649.23</v>
      </c>
      <c r="P88" s="94">
        <v>115.49</v>
      </c>
      <c r="Q88" s="92">
        <v>61.100559999999994</v>
      </c>
      <c r="R88" s="92">
        <v>422.11878999999999</v>
      </c>
      <c r="S88" s="93">
        <v>4.4830864185688222E-4</v>
      </c>
      <c r="T88" s="93">
        <v>4.0204599790873794E-3</v>
      </c>
      <c r="U88" s="93">
        <f>+R88/'סכום נכסי הקרן'!$C$42</f>
        <v>7.257769287525263E-4</v>
      </c>
    </row>
    <row r="89" spans="2:21" s="140" customFormat="1">
      <c r="B89" s="85" t="s">
        <v>507</v>
      </c>
      <c r="C89" s="82" t="s">
        <v>508</v>
      </c>
      <c r="D89" s="95" t="s">
        <v>131</v>
      </c>
      <c r="E89" s="95" t="s">
        <v>324</v>
      </c>
      <c r="F89" s="82" t="s">
        <v>500</v>
      </c>
      <c r="G89" s="95" t="s">
        <v>365</v>
      </c>
      <c r="H89" s="82" t="s">
        <v>1775</v>
      </c>
      <c r="I89" s="82" t="s">
        <v>1771</v>
      </c>
      <c r="J89" s="82"/>
      <c r="K89" s="92">
        <v>7.86</v>
      </c>
      <c r="L89" s="95" t="s">
        <v>174</v>
      </c>
      <c r="M89" s="96">
        <v>2.35E-2</v>
      </c>
      <c r="N89" s="96">
        <v>1.7799999999999996E-2</v>
      </c>
      <c r="O89" s="92">
        <v>335160</v>
      </c>
      <c r="P89" s="94">
        <v>104.77</v>
      </c>
      <c r="Q89" s="92">
        <v>7.413120000000001</v>
      </c>
      <c r="R89" s="92">
        <v>358.71656000000002</v>
      </c>
      <c r="S89" s="93">
        <v>1.3497540519929183E-3</v>
      </c>
      <c r="T89" s="93">
        <v>3.4165870069794734E-3</v>
      </c>
      <c r="U89" s="93">
        <f>+R89/'סכום נכסי הקרן'!$C$42</f>
        <v>6.1676525512989206E-4</v>
      </c>
    </row>
    <row r="90" spans="2:21" s="140" customFormat="1">
      <c r="B90" s="85" t="s">
        <v>509</v>
      </c>
      <c r="C90" s="82" t="s">
        <v>510</v>
      </c>
      <c r="D90" s="95" t="s">
        <v>131</v>
      </c>
      <c r="E90" s="95" t="s">
        <v>324</v>
      </c>
      <c r="F90" s="82" t="s">
        <v>500</v>
      </c>
      <c r="G90" s="95" t="s">
        <v>365</v>
      </c>
      <c r="H90" s="82" t="s">
        <v>1775</v>
      </c>
      <c r="I90" s="82" t="s">
        <v>1771</v>
      </c>
      <c r="J90" s="82"/>
      <c r="K90" s="92">
        <v>6.7200000000000006</v>
      </c>
      <c r="L90" s="95" t="s">
        <v>174</v>
      </c>
      <c r="M90" s="96">
        <v>1.7600000000000001E-2</v>
      </c>
      <c r="N90" s="96">
        <v>1.4300000000000002E-2</v>
      </c>
      <c r="O90" s="92">
        <v>592676.91</v>
      </c>
      <c r="P90" s="94">
        <v>103.29</v>
      </c>
      <c r="Q90" s="82"/>
      <c r="R90" s="92">
        <v>612.17600000000004</v>
      </c>
      <c r="S90" s="93">
        <v>6.9971804384562754E-4</v>
      </c>
      <c r="T90" s="93">
        <v>5.830655176846773E-3</v>
      </c>
      <c r="U90" s="93">
        <f>+R90/'סכום נכסי הקרן'!$C$42</f>
        <v>1.0525549387081455E-3</v>
      </c>
    </row>
    <row r="91" spans="2:21" s="140" customFormat="1">
      <c r="B91" s="85" t="s">
        <v>511</v>
      </c>
      <c r="C91" s="82" t="s">
        <v>512</v>
      </c>
      <c r="D91" s="95" t="s">
        <v>131</v>
      </c>
      <c r="E91" s="95" t="s">
        <v>324</v>
      </c>
      <c r="F91" s="82" t="s">
        <v>500</v>
      </c>
      <c r="G91" s="95" t="s">
        <v>365</v>
      </c>
      <c r="H91" s="82" t="s">
        <v>1775</v>
      </c>
      <c r="I91" s="82" t="s">
        <v>1771</v>
      </c>
      <c r="J91" s="82"/>
      <c r="K91" s="92">
        <v>6.6000000000000005</v>
      </c>
      <c r="L91" s="95" t="s">
        <v>174</v>
      </c>
      <c r="M91" s="96">
        <v>2.3E-2</v>
      </c>
      <c r="N91" s="96">
        <v>1.8200000000000001E-2</v>
      </c>
      <c r="O91" s="92">
        <v>225.45</v>
      </c>
      <c r="P91" s="94">
        <v>104.36</v>
      </c>
      <c r="Q91" s="82"/>
      <c r="R91" s="92">
        <v>0.23529</v>
      </c>
      <c r="S91" s="93">
        <v>1.565213012022259E-7</v>
      </c>
      <c r="T91" s="93">
        <v>2.2410137878000399E-6</v>
      </c>
      <c r="U91" s="93">
        <f>+R91/'סכום נכסי הקרן'!$C$42</f>
        <v>4.0454975616267143E-7</v>
      </c>
    </row>
    <row r="92" spans="2:21" s="140" customFormat="1">
      <c r="B92" s="85" t="s">
        <v>513</v>
      </c>
      <c r="C92" s="82" t="s">
        <v>514</v>
      </c>
      <c r="D92" s="95" t="s">
        <v>131</v>
      </c>
      <c r="E92" s="95" t="s">
        <v>324</v>
      </c>
      <c r="F92" s="82" t="s">
        <v>500</v>
      </c>
      <c r="G92" s="95" t="s">
        <v>365</v>
      </c>
      <c r="H92" s="82" t="s">
        <v>1775</v>
      </c>
      <c r="I92" s="82" t="s">
        <v>1771</v>
      </c>
      <c r="J92" s="82"/>
      <c r="K92" s="92">
        <v>0.41</v>
      </c>
      <c r="L92" s="95" t="s">
        <v>174</v>
      </c>
      <c r="M92" s="96">
        <v>5.5E-2</v>
      </c>
      <c r="N92" s="96">
        <v>1.9599999999999999E-2</v>
      </c>
      <c r="O92" s="92">
        <v>1889.8</v>
      </c>
      <c r="P92" s="94">
        <v>123.23</v>
      </c>
      <c r="Q92" s="82"/>
      <c r="R92" s="92">
        <v>2.3288000000000002</v>
      </c>
      <c r="S92" s="93">
        <v>6.3162482461364861E-5</v>
      </c>
      <c r="T92" s="93">
        <v>2.2180598023837533E-5</v>
      </c>
      <c r="U92" s="93">
        <f>+R92/'סכום נכסי הקרן'!$C$42</f>
        <v>4.0040608277089096E-6</v>
      </c>
    </row>
    <row r="93" spans="2:21" s="140" customFormat="1">
      <c r="B93" s="85" t="s">
        <v>515</v>
      </c>
      <c r="C93" s="82" t="s">
        <v>516</v>
      </c>
      <c r="D93" s="95" t="s">
        <v>131</v>
      </c>
      <c r="E93" s="95" t="s">
        <v>324</v>
      </c>
      <c r="F93" s="82" t="s">
        <v>500</v>
      </c>
      <c r="G93" s="95" t="s">
        <v>365</v>
      </c>
      <c r="H93" s="82" t="s">
        <v>1775</v>
      </c>
      <c r="I93" s="82" t="s">
        <v>1771</v>
      </c>
      <c r="J93" s="82"/>
      <c r="K93" s="92">
        <v>2.7399999999999998</v>
      </c>
      <c r="L93" s="95" t="s">
        <v>174</v>
      </c>
      <c r="M93" s="96">
        <v>5.8499999999999996E-2</v>
      </c>
      <c r="N93" s="96">
        <v>1.0500000000000001E-2</v>
      </c>
      <c r="O93" s="92">
        <v>182014.24</v>
      </c>
      <c r="P93" s="94">
        <v>124.05</v>
      </c>
      <c r="Q93" s="82"/>
      <c r="R93" s="92">
        <v>225.78865999999999</v>
      </c>
      <c r="S93" s="93">
        <v>1.2881578174701817E-4</v>
      </c>
      <c r="T93" s="93">
        <v>2.1505185098767282E-3</v>
      </c>
      <c r="U93" s="93">
        <f>+R93/'סכום נכסי הקרן'!$C$42</f>
        <v>3.8821346996173369E-4</v>
      </c>
    </row>
    <row r="94" spans="2:21" s="140" customFormat="1">
      <c r="B94" s="85" t="s">
        <v>517</v>
      </c>
      <c r="C94" s="82" t="s">
        <v>518</v>
      </c>
      <c r="D94" s="95" t="s">
        <v>131</v>
      </c>
      <c r="E94" s="95" t="s">
        <v>324</v>
      </c>
      <c r="F94" s="82" t="s">
        <v>500</v>
      </c>
      <c r="G94" s="95" t="s">
        <v>365</v>
      </c>
      <c r="H94" s="82" t="s">
        <v>1775</v>
      </c>
      <c r="I94" s="82" t="s">
        <v>1771</v>
      </c>
      <c r="J94" s="82"/>
      <c r="K94" s="92">
        <v>7.15</v>
      </c>
      <c r="L94" s="95" t="s">
        <v>174</v>
      </c>
      <c r="M94" s="96">
        <v>2.1499999999999998E-2</v>
      </c>
      <c r="N94" s="96">
        <v>1.7000000000000001E-2</v>
      </c>
      <c r="O94" s="92">
        <v>1978707</v>
      </c>
      <c r="P94" s="94">
        <v>105.07</v>
      </c>
      <c r="Q94" s="82"/>
      <c r="R94" s="92">
        <v>2079.0275799999999</v>
      </c>
      <c r="S94" s="93">
        <v>3.7074643188503217E-3</v>
      </c>
      <c r="T94" s="93">
        <v>1.9801646784804072E-2</v>
      </c>
      <c r="U94" s="93">
        <f>+R94/'סכום נכסי הקרן'!$C$42</f>
        <v>3.5746104829974452E-3</v>
      </c>
    </row>
    <row r="95" spans="2:21" s="140" customFormat="1">
      <c r="B95" s="85" t="s">
        <v>519</v>
      </c>
      <c r="C95" s="82" t="s">
        <v>520</v>
      </c>
      <c r="D95" s="95" t="s">
        <v>131</v>
      </c>
      <c r="E95" s="95" t="s">
        <v>324</v>
      </c>
      <c r="F95" s="82" t="s">
        <v>521</v>
      </c>
      <c r="G95" s="95" t="s">
        <v>422</v>
      </c>
      <c r="H95" s="82" t="s">
        <v>1775</v>
      </c>
      <c r="I95" s="82" t="s">
        <v>171</v>
      </c>
      <c r="J95" s="82"/>
      <c r="K95" s="92">
        <v>2.6599999999999997</v>
      </c>
      <c r="L95" s="95" t="s">
        <v>174</v>
      </c>
      <c r="M95" s="96">
        <v>4.0500000000000001E-2</v>
      </c>
      <c r="N95" s="96">
        <v>8.0999999999999996E-3</v>
      </c>
      <c r="O95" s="92">
        <v>108886.37</v>
      </c>
      <c r="P95" s="94">
        <v>130.94999999999999</v>
      </c>
      <c r="Q95" s="82"/>
      <c r="R95" s="92">
        <v>142.58670000000001</v>
      </c>
      <c r="S95" s="93">
        <v>5.9887431635082032E-4</v>
      </c>
      <c r="T95" s="93">
        <v>1.3580634989030897E-3</v>
      </c>
      <c r="U95" s="93">
        <f>+R95/'סכום נכסי הקרן'!$C$42</f>
        <v>2.4515880282646941E-4</v>
      </c>
    </row>
    <row r="96" spans="2:21" s="140" customFormat="1">
      <c r="B96" s="85" t="s">
        <v>522</v>
      </c>
      <c r="C96" s="82" t="s">
        <v>523</v>
      </c>
      <c r="D96" s="95" t="s">
        <v>131</v>
      </c>
      <c r="E96" s="95" t="s">
        <v>324</v>
      </c>
      <c r="F96" s="82" t="s">
        <v>521</v>
      </c>
      <c r="G96" s="95" t="s">
        <v>422</v>
      </c>
      <c r="H96" s="82" t="s">
        <v>1775</v>
      </c>
      <c r="I96" s="82" t="s">
        <v>171</v>
      </c>
      <c r="J96" s="82"/>
      <c r="K96" s="92">
        <v>1.27</v>
      </c>
      <c r="L96" s="95" t="s">
        <v>174</v>
      </c>
      <c r="M96" s="96">
        <v>4.2800000000000005E-2</v>
      </c>
      <c r="N96" s="96">
        <v>1.03E-2</v>
      </c>
      <c r="O96" s="92">
        <v>250000</v>
      </c>
      <c r="P96" s="94">
        <v>125.31</v>
      </c>
      <c r="Q96" s="82"/>
      <c r="R96" s="92">
        <v>313.27499</v>
      </c>
      <c r="S96" s="93">
        <v>1.7475665432970901E-3</v>
      </c>
      <c r="T96" s="93">
        <v>2.9837798969906057E-3</v>
      </c>
      <c r="U96" s="93">
        <f>+R96/'סכום נכסי הקרן'!$C$42</f>
        <v>5.3863453957398669E-4</v>
      </c>
    </row>
    <row r="97" spans="2:21" s="140" customFormat="1">
      <c r="B97" s="85" t="s">
        <v>524</v>
      </c>
      <c r="C97" s="82" t="s">
        <v>525</v>
      </c>
      <c r="D97" s="95" t="s">
        <v>131</v>
      </c>
      <c r="E97" s="95" t="s">
        <v>324</v>
      </c>
      <c r="F97" s="82" t="s">
        <v>526</v>
      </c>
      <c r="G97" s="95" t="s">
        <v>365</v>
      </c>
      <c r="H97" s="82" t="s">
        <v>1775</v>
      </c>
      <c r="I97" s="82" t="s">
        <v>171</v>
      </c>
      <c r="J97" s="82"/>
      <c r="K97" s="92">
        <v>6.6999999999999993</v>
      </c>
      <c r="L97" s="95" t="s">
        <v>174</v>
      </c>
      <c r="M97" s="96">
        <v>1.9599999999999999E-2</v>
      </c>
      <c r="N97" s="96">
        <v>1.7299999999999996E-2</v>
      </c>
      <c r="O97" s="92">
        <v>246000</v>
      </c>
      <c r="P97" s="94">
        <v>102.1</v>
      </c>
      <c r="Q97" s="82"/>
      <c r="R97" s="92">
        <v>251.16601</v>
      </c>
      <c r="S97" s="93">
        <v>4.844846737409307E-4</v>
      </c>
      <c r="T97" s="93">
        <v>2.3922244525339908E-3</v>
      </c>
      <c r="U97" s="93">
        <f>+R97/'סכום נכסי הקרן'!$C$42</f>
        <v>4.318464367455102E-4</v>
      </c>
    </row>
    <row r="98" spans="2:21" s="140" customFormat="1">
      <c r="B98" s="85" t="s">
        <v>527</v>
      </c>
      <c r="C98" s="82" t="s">
        <v>528</v>
      </c>
      <c r="D98" s="95" t="s">
        <v>131</v>
      </c>
      <c r="E98" s="95" t="s">
        <v>324</v>
      </c>
      <c r="F98" s="82" t="s">
        <v>526</v>
      </c>
      <c r="G98" s="95" t="s">
        <v>365</v>
      </c>
      <c r="H98" s="82" t="s">
        <v>1775</v>
      </c>
      <c r="I98" s="82" t="s">
        <v>171</v>
      </c>
      <c r="J98" s="82"/>
      <c r="K98" s="92">
        <v>4.79</v>
      </c>
      <c r="L98" s="95" t="s">
        <v>174</v>
      </c>
      <c r="M98" s="96">
        <v>2.75E-2</v>
      </c>
      <c r="N98" s="96">
        <v>1.23E-2</v>
      </c>
      <c r="O98" s="92">
        <v>131043.48</v>
      </c>
      <c r="P98" s="94">
        <v>106.76</v>
      </c>
      <c r="Q98" s="82"/>
      <c r="R98" s="92">
        <v>139.90201999999999</v>
      </c>
      <c r="S98" s="93">
        <v>2.6890243251927068E-4</v>
      </c>
      <c r="T98" s="93">
        <v>1.3324933306178626E-3</v>
      </c>
      <c r="U98" s="93">
        <f>+R98/'סכום נכסי הקרן'!$C$42</f>
        <v>2.4054285383001903E-4</v>
      </c>
    </row>
    <row r="99" spans="2:21" s="140" customFormat="1">
      <c r="B99" s="85" t="s">
        <v>529</v>
      </c>
      <c r="C99" s="82" t="s">
        <v>530</v>
      </c>
      <c r="D99" s="95" t="s">
        <v>131</v>
      </c>
      <c r="E99" s="95" t="s">
        <v>324</v>
      </c>
      <c r="F99" s="82" t="s">
        <v>531</v>
      </c>
      <c r="G99" s="95" t="s">
        <v>492</v>
      </c>
      <c r="H99" s="82" t="s">
        <v>1775</v>
      </c>
      <c r="I99" s="82" t="s">
        <v>1771</v>
      </c>
      <c r="J99" s="82"/>
      <c r="K99" s="92">
        <v>5.3699999999999992</v>
      </c>
      <c r="L99" s="95" t="s">
        <v>174</v>
      </c>
      <c r="M99" s="96">
        <v>1.9400000000000001E-2</v>
      </c>
      <c r="N99" s="96">
        <v>9.700000000000002E-3</v>
      </c>
      <c r="O99" s="92">
        <v>713970</v>
      </c>
      <c r="P99" s="94">
        <v>105.71</v>
      </c>
      <c r="Q99" s="82"/>
      <c r="R99" s="92">
        <v>754.73766000000001</v>
      </c>
      <c r="S99" s="93">
        <v>9.8805154690535888E-4</v>
      </c>
      <c r="T99" s="93">
        <v>7.1884801828889398E-3</v>
      </c>
      <c r="U99" s="93">
        <f>+R99/'סכום נכסי הקרן'!$C$42</f>
        <v>1.2976706885961377E-3</v>
      </c>
    </row>
    <row r="100" spans="2:21" s="140" customFormat="1">
      <c r="B100" s="85" t="s">
        <v>532</v>
      </c>
      <c r="C100" s="82" t="s">
        <v>533</v>
      </c>
      <c r="D100" s="95" t="s">
        <v>131</v>
      </c>
      <c r="E100" s="95" t="s">
        <v>324</v>
      </c>
      <c r="F100" s="82" t="s">
        <v>442</v>
      </c>
      <c r="G100" s="95" t="s">
        <v>422</v>
      </c>
      <c r="H100" s="82" t="s">
        <v>1775</v>
      </c>
      <c r="I100" s="82" t="s">
        <v>171</v>
      </c>
      <c r="J100" s="82"/>
      <c r="K100" s="92">
        <v>1.95</v>
      </c>
      <c r="L100" s="95" t="s">
        <v>174</v>
      </c>
      <c r="M100" s="96">
        <v>3.6000000000000004E-2</v>
      </c>
      <c r="N100" s="96">
        <v>9.7000000000000003E-3</v>
      </c>
      <c r="O100" s="92">
        <v>751006</v>
      </c>
      <c r="P100" s="94">
        <v>111.03</v>
      </c>
      <c r="Q100" s="92">
        <v>14.26703</v>
      </c>
      <c r="R100" s="92">
        <v>848.10901000000001</v>
      </c>
      <c r="S100" s="93">
        <v>1.8152869629113973E-3</v>
      </c>
      <c r="T100" s="93">
        <v>8.0777932974943345E-3</v>
      </c>
      <c r="U100" s="93">
        <f>+R100/'סכום נכסי הקרן'!$C$42</f>
        <v>1.4582102647578081E-3</v>
      </c>
    </row>
    <row r="101" spans="2:21" s="140" customFormat="1">
      <c r="B101" s="85" t="s">
        <v>534</v>
      </c>
      <c r="C101" s="82" t="s">
        <v>535</v>
      </c>
      <c r="D101" s="95" t="s">
        <v>131</v>
      </c>
      <c r="E101" s="95" t="s">
        <v>324</v>
      </c>
      <c r="F101" s="82" t="s">
        <v>442</v>
      </c>
      <c r="G101" s="95" t="s">
        <v>422</v>
      </c>
      <c r="H101" s="82" t="s">
        <v>1775</v>
      </c>
      <c r="I101" s="82" t="s">
        <v>171</v>
      </c>
      <c r="J101" s="82"/>
      <c r="K101" s="92">
        <v>8.24</v>
      </c>
      <c r="L101" s="95" t="s">
        <v>174</v>
      </c>
      <c r="M101" s="96">
        <v>2.2499999999999999E-2</v>
      </c>
      <c r="N101" s="96">
        <v>1.3499999999999998E-2</v>
      </c>
      <c r="O101" s="92">
        <v>110204</v>
      </c>
      <c r="P101" s="94">
        <v>108.93</v>
      </c>
      <c r="Q101" s="82"/>
      <c r="R101" s="92">
        <v>120.04522</v>
      </c>
      <c r="S101" s="93">
        <v>2.693709452451686E-4</v>
      </c>
      <c r="T101" s="93">
        <v>1.1433677299481028E-3</v>
      </c>
      <c r="U101" s="93">
        <f>+R101/'סכום נכסי הקרן'!$C$42</f>
        <v>2.0640173606823175E-4</v>
      </c>
    </row>
    <row r="102" spans="2:21" s="140" customFormat="1">
      <c r="B102" s="85" t="s">
        <v>536</v>
      </c>
      <c r="C102" s="82" t="s">
        <v>537</v>
      </c>
      <c r="D102" s="95" t="s">
        <v>131</v>
      </c>
      <c r="E102" s="95" t="s">
        <v>324</v>
      </c>
      <c r="F102" s="82" t="s">
        <v>538</v>
      </c>
      <c r="G102" s="95" t="s">
        <v>326</v>
      </c>
      <c r="H102" s="82" t="s">
        <v>1776</v>
      </c>
      <c r="I102" s="82" t="s">
        <v>171</v>
      </c>
      <c r="J102" s="82"/>
      <c r="K102" s="92">
        <v>2.6599999999999997</v>
      </c>
      <c r="L102" s="95" t="s">
        <v>174</v>
      </c>
      <c r="M102" s="96">
        <v>4.1500000000000002E-2</v>
      </c>
      <c r="N102" s="96">
        <v>5.3999999999999994E-3</v>
      </c>
      <c r="O102" s="92">
        <v>18000</v>
      </c>
      <c r="P102" s="94">
        <v>113.78</v>
      </c>
      <c r="Q102" s="82"/>
      <c r="R102" s="92">
        <v>20.480400000000003</v>
      </c>
      <c r="S102" s="93">
        <v>5.9821532428255702E-5</v>
      </c>
      <c r="T102" s="93">
        <v>1.9506506345216517E-4</v>
      </c>
      <c r="U102" s="93">
        <f>+R102/'סכום נכסי הקרן'!$C$42</f>
        <v>3.5213314743992421E-5</v>
      </c>
    </row>
    <row r="103" spans="2:21" s="140" customFormat="1">
      <c r="B103" s="85" t="s">
        <v>540</v>
      </c>
      <c r="C103" s="82" t="s">
        <v>541</v>
      </c>
      <c r="D103" s="95" t="s">
        <v>131</v>
      </c>
      <c r="E103" s="95" t="s">
        <v>324</v>
      </c>
      <c r="F103" s="82" t="s">
        <v>542</v>
      </c>
      <c r="G103" s="95" t="s">
        <v>365</v>
      </c>
      <c r="H103" s="82" t="s">
        <v>1776</v>
      </c>
      <c r="I103" s="82" t="s">
        <v>171</v>
      </c>
      <c r="J103" s="82"/>
      <c r="K103" s="92">
        <v>3.71</v>
      </c>
      <c r="L103" s="95" t="s">
        <v>174</v>
      </c>
      <c r="M103" s="96">
        <v>2.8500000000000001E-2</v>
      </c>
      <c r="N103" s="96">
        <v>1.0700000000000001E-2</v>
      </c>
      <c r="O103" s="92">
        <v>224738.01</v>
      </c>
      <c r="P103" s="94">
        <v>107.25</v>
      </c>
      <c r="Q103" s="82"/>
      <c r="R103" s="92">
        <v>241.03153</v>
      </c>
      <c r="S103" s="93">
        <v>4.5934310023467605E-4</v>
      </c>
      <c r="T103" s="93">
        <v>2.2956988483341365E-3</v>
      </c>
      <c r="U103" s="93">
        <f>+R103/'סכום נכסי הקרן'!$C$42</f>
        <v>4.1442155080545549E-4</v>
      </c>
    </row>
    <row r="104" spans="2:21" s="140" customFormat="1">
      <c r="B104" s="85" t="s">
        <v>543</v>
      </c>
      <c r="C104" s="82" t="s">
        <v>544</v>
      </c>
      <c r="D104" s="95" t="s">
        <v>131</v>
      </c>
      <c r="E104" s="95" t="s">
        <v>324</v>
      </c>
      <c r="F104" s="82" t="s">
        <v>542</v>
      </c>
      <c r="G104" s="95" t="s">
        <v>365</v>
      </c>
      <c r="H104" s="82" t="s">
        <v>1776</v>
      </c>
      <c r="I104" s="82" t="s">
        <v>171</v>
      </c>
      <c r="J104" s="82"/>
      <c r="K104" s="92">
        <v>0.99</v>
      </c>
      <c r="L104" s="95" t="s">
        <v>174</v>
      </c>
      <c r="M104" s="96">
        <v>4.8499999999999995E-2</v>
      </c>
      <c r="N104" s="96">
        <v>1.3600000000000001E-2</v>
      </c>
      <c r="O104" s="92">
        <v>11017.33</v>
      </c>
      <c r="P104" s="94">
        <v>124.3</v>
      </c>
      <c r="Q104" s="82"/>
      <c r="R104" s="92">
        <v>13.694540000000002</v>
      </c>
      <c r="S104" s="93">
        <v>4.3987453015744462E-5</v>
      </c>
      <c r="T104" s="93">
        <v>1.3043330765259535E-4</v>
      </c>
      <c r="U104" s="93">
        <f>+R104/'סכום נכסי הקרן'!$C$42</f>
        <v>2.3545934029325305E-5</v>
      </c>
    </row>
    <row r="105" spans="2:21" s="140" customFormat="1">
      <c r="B105" s="85" t="s">
        <v>545</v>
      </c>
      <c r="C105" s="82" t="s">
        <v>546</v>
      </c>
      <c r="D105" s="95" t="s">
        <v>131</v>
      </c>
      <c r="E105" s="95" t="s">
        <v>324</v>
      </c>
      <c r="F105" s="82" t="s">
        <v>542</v>
      </c>
      <c r="G105" s="95" t="s">
        <v>365</v>
      </c>
      <c r="H105" s="82" t="s">
        <v>1776</v>
      </c>
      <c r="I105" s="82" t="s">
        <v>171</v>
      </c>
      <c r="J105" s="82"/>
      <c r="K105" s="92">
        <v>2.04</v>
      </c>
      <c r="L105" s="95" t="s">
        <v>174</v>
      </c>
      <c r="M105" s="96">
        <v>3.7699999999999997E-2</v>
      </c>
      <c r="N105" s="96">
        <v>7.8000000000000005E-3</v>
      </c>
      <c r="O105" s="92">
        <v>47465.78</v>
      </c>
      <c r="P105" s="94">
        <v>115.61</v>
      </c>
      <c r="Q105" s="82"/>
      <c r="R105" s="92">
        <v>54.875190000000003</v>
      </c>
      <c r="S105" s="93">
        <v>1.2359263912720914E-4</v>
      </c>
      <c r="T105" s="93">
        <v>5.2265739044645701E-4</v>
      </c>
      <c r="U105" s="93">
        <f>+R105/'סכום נכסי הקרן'!$C$42</f>
        <v>9.4350566253900584E-5</v>
      </c>
    </row>
    <row r="106" spans="2:21" s="140" customFormat="1">
      <c r="B106" s="85" t="s">
        <v>547</v>
      </c>
      <c r="C106" s="82" t="s">
        <v>548</v>
      </c>
      <c r="D106" s="95" t="s">
        <v>131</v>
      </c>
      <c r="E106" s="95" t="s">
        <v>324</v>
      </c>
      <c r="F106" s="82" t="s">
        <v>542</v>
      </c>
      <c r="G106" s="95" t="s">
        <v>365</v>
      </c>
      <c r="H106" s="82" t="s">
        <v>1776</v>
      </c>
      <c r="I106" s="82" t="s">
        <v>171</v>
      </c>
      <c r="J106" s="82"/>
      <c r="K106" s="92">
        <v>5.55</v>
      </c>
      <c r="L106" s="95" t="s">
        <v>174</v>
      </c>
      <c r="M106" s="96">
        <v>2.5000000000000001E-2</v>
      </c>
      <c r="N106" s="96">
        <v>1.3300000000000001E-2</v>
      </c>
      <c r="O106" s="92">
        <v>704693.77</v>
      </c>
      <c r="P106" s="94">
        <v>106.81</v>
      </c>
      <c r="Q106" s="82"/>
      <c r="R106" s="92">
        <v>752.68339000000003</v>
      </c>
      <c r="S106" s="93">
        <v>1.4575514864034426E-3</v>
      </c>
      <c r="T106" s="93">
        <v>7.1689143390627512E-3</v>
      </c>
      <c r="U106" s="93">
        <f>+R106/'סכום נכסי הקרן'!$C$42</f>
        <v>1.2941386454681156E-3</v>
      </c>
    </row>
    <row r="107" spans="2:21" s="140" customFormat="1">
      <c r="B107" s="85" t="s">
        <v>549</v>
      </c>
      <c r="C107" s="82" t="s">
        <v>550</v>
      </c>
      <c r="D107" s="95" t="s">
        <v>131</v>
      </c>
      <c r="E107" s="95" t="s">
        <v>324</v>
      </c>
      <c r="F107" s="82" t="s">
        <v>542</v>
      </c>
      <c r="G107" s="95" t="s">
        <v>365</v>
      </c>
      <c r="H107" s="82" t="s">
        <v>1776</v>
      </c>
      <c r="I107" s="82" t="s">
        <v>171</v>
      </c>
      <c r="J107" s="82"/>
      <c r="K107" s="92">
        <v>6.2800000000000011</v>
      </c>
      <c r="L107" s="95" t="s">
        <v>174</v>
      </c>
      <c r="M107" s="96">
        <v>1.34E-2</v>
      </c>
      <c r="N107" s="96">
        <v>1.4100000000000001E-2</v>
      </c>
      <c r="O107" s="92">
        <v>32243</v>
      </c>
      <c r="P107" s="94">
        <v>100.21</v>
      </c>
      <c r="Q107" s="82"/>
      <c r="R107" s="92">
        <v>32.31071</v>
      </c>
      <c r="S107" s="93">
        <v>8.9220698991863932E-5</v>
      </c>
      <c r="T107" s="93">
        <v>3.0774255856011148E-4</v>
      </c>
      <c r="U107" s="93">
        <f>+R107/'סכום נכסי הקרן'!$C$42</f>
        <v>5.5553954064952991E-5</v>
      </c>
    </row>
    <row r="108" spans="2:21" s="140" customFormat="1">
      <c r="B108" s="85" t="s">
        <v>551</v>
      </c>
      <c r="C108" s="82" t="s">
        <v>552</v>
      </c>
      <c r="D108" s="95" t="s">
        <v>131</v>
      </c>
      <c r="E108" s="95" t="s">
        <v>324</v>
      </c>
      <c r="F108" s="82" t="s">
        <v>353</v>
      </c>
      <c r="G108" s="95" t="s">
        <v>326</v>
      </c>
      <c r="H108" s="82" t="s">
        <v>1776</v>
      </c>
      <c r="I108" s="82" t="s">
        <v>171</v>
      </c>
      <c r="J108" s="82"/>
      <c r="K108" s="92">
        <v>3.58</v>
      </c>
      <c r="L108" s="95" t="s">
        <v>174</v>
      </c>
      <c r="M108" s="96">
        <v>2.7999999999999997E-2</v>
      </c>
      <c r="N108" s="96">
        <v>1.2699999999999999E-2</v>
      </c>
      <c r="O108" s="92">
        <f>650000/50000</f>
        <v>13</v>
      </c>
      <c r="P108" s="94">
        <f>106.6*50000</f>
        <v>5330000</v>
      </c>
      <c r="Q108" s="82"/>
      <c r="R108" s="92">
        <v>692.89998000000003</v>
      </c>
      <c r="S108" s="93">
        <f>3675.0155481427%/50000</f>
        <v>7.3500310962853999E-4</v>
      </c>
      <c r="T108" s="93">
        <v>6.5995087285748311E-3</v>
      </c>
      <c r="U108" s="93">
        <f>+R108/'סכום נכסי הקרן'!$C$42</f>
        <v>1.1913490499133831E-3</v>
      </c>
    </row>
    <row r="109" spans="2:21" s="140" customFormat="1">
      <c r="B109" s="85" t="s">
        <v>553</v>
      </c>
      <c r="C109" s="82" t="s">
        <v>554</v>
      </c>
      <c r="D109" s="95" t="s">
        <v>131</v>
      </c>
      <c r="E109" s="95" t="s">
        <v>324</v>
      </c>
      <c r="F109" s="82" t="s">
        <v>409</v>
      </c>
      <c r="G109" s="95" t="s">
        <v>326</v>
      </c>
      <c r="H109" s="82" t="s">
        <v>1776</v>
      </c>
      <c r="I109" s="82" t="s">
        <v>1771</v>
      </c>
      <c r="J109" s="82"/>
      <c r="K109" s="92">
        <v>2.36</v>
      </c>
      <c r="L109" s="95" t="s">
        <v>174</v>
      </c>
      <c r="M109" s="96">
        <v>6.4000000000000001E-2</v>
      </c>
      <c r="N109" s="96">
        <v>4.7999999999999996E-3</v>
      </c>
      <c r="O109" s="92">
        <v>1313328</v>
      </c>
      <c r="P109" s="94">
        <v>130.4</v>
      </c>
      <c r="Q109" s="82"/>
      <c r="R109" s="92">
        <v>1712.5798</v>
      </c>
      <c r="S109" s="93">
        <v>1.0490003638235579E-3</v>
      </c>
      <c r="T109" s="93">
        <v>1.631142396407767E-2</v>
      </c>
      <c r="U109" s="93">
        <f>+R109/'סכום נכסי הקרן'!$C$42</f>
        <v>2.9445524267887142E-3</v>
      </c>
    </row>
    <row r="110" spans="2:21" s="140" customFormat="1">
      <c r="B110" s="85" t="s">
        <v>555</v>
      </c>
      <c r="C110" s="82" t="s">
        <v>556</v>
      </c>
      <c r="D110" s="95" t="s">
        <v>131</v>
      </c>
      <c r="E110" s="95" t="s">
        <v>324</v>
      </c>
      <c r="F110" s="82" t="s">
        <v>557</v>
      </c>
      <c r="G110" s="95" t="s">
        <v>326</v>
      </c>
      <c r="H110" s="82" t="s">
        <v>1776</v>
      </c>
      <c r="I110" s="82" t="s">
        <v>1771</v>
      </c>
      <c r="J110" s="82"/>
      <c r="K110" s="92">
        <v>2.2000000000000006</v>
      </c>
      <c r="L110" s="95" t="s">
        <v>174</v>
      </c>
      <c r="M110" s="96">
        <v>0.02</v>
      </c>
      <c r="N110" s="96">
        <v>6.9000000000000016E-3</v>
      </c>
      <c r="O110" s="92">
        <v>302337</v>
      </c>
      <c r="P110" s="94">
        <v>105.24</v>
      </c>
      <c r="Q110" s="82"/>
      <c r="R110" s="92">
        <v>318.17947999999996</v>
      </c>
      <c r="S110" s="93">
        <v>4.2509212951701779E-4</v>
      </c>
      <c r="T110" s="93">
        <v>3.0304925907392874E-3</v>
      </c>
      <c r="U110" s="93">
        <f>+R110/'סכום נכסי הקרן'!$C$42</f>
        <v>5.470671556375773E-4</v>
      </c>
    </row>
    <row r="111" spans="2:21" s="140" customFormat="1">
      <c r="B111" s="85" t="s">
        <v>558</v>
      </c>
      <c r="C111" s="82" t="s">
        <v>559</v>
      </c>
      <c r="D111" s="95" t="s">
        <v>131</v>
      </c>
      <c r="E111" s="95" t="s">
        <v>324</v>
      </c>
      <c r="F111" s="82" t="s">
        <v>560</v>
      </c>
      <c r="G111" s="95" t="s">
        <v>365</v>
      </c>
      <c r="H111" s="82" t="s">
        <v>1776</v>
      </c>
      <c r="I111" s="82" t="s">
        <v>171</v>
      </c>
      <c r="J111" s="82"/>
      <c r="K111" s="92">
        <v>6.7900000000000009</v>
      </c>
      <c r="L111" s="95" t="s">
        <v>174</v>
      </c>
      <c r="M111" s="96">
        <v>1.5800000000000002E-2</v>
      </c>
      <c r="N111" s="96">
        <v>1.4800000000000002E-2</v>
      </c>
      <c r="O111" s="92">
        <v>381106.75</v>
      </c>
      <c r="P111" s="94">
        <v>101.28</v>
      </c>
      <c r="Q111" s="82"/>
      <c r="R111" s="92">
        <v>385.98490999999996</v>
      </c>
      <c r="S111" s="93">
        <v>8.9314498174369937E-4</v>
      </c>
      <c r="T111" s="93">
        <v>3.6763037323845355E-3</v>
      </c>
      <c r="U111" s="93">
        <f>+R111/'סכום נכסי הקרן'!$C$42</f>
        <v>6.636495440646464E-4</v>
      </c>
    </row>
    <row r="112" spans="2:21" s="140" customFormat="1">
      <c r="B112" s="85" t="s">
        <v>561</v>
      </c>
      <c r="C112" s="82" t="s">
        <v>562</v>
      </c>
      <c r="D112" s="95" t="s">
        <v>131</v>
      </c>
      <c r="E112" s="95" t="s">
        <v>324</v>
      </c>
      <c r="F112" s="82" t="s">
        <v>329</v>
      </c>
      <c r="G112" s="95" t="s">
        <v>326</v>
      </c>
      <c r="H112" s="82" t="s">
        <v>1776</v>
      </c>
      <c r="I112" s="82" t="s">
        <v>1771</v>
      </c>
      <c r="J112" s="82"/>
      <c r="K112" s="92">
        <v>3.93</v>
      </c>
      <c r="L112" s="95" t="s">
        <v>174</v>
      </c>
      <c r="M112" s="96">
        <v>4.4999999999999998E-2</v>
      </c>
      <c r="N112" s="96">
        <v>1.01E-2</v>
      </c>
      <c r="O112" s="92">
        <v>1250035</v>
      </c>
      <c r="P112" s="94">
        <v>136.72999999999999</v>
      </c>
      <c r="Q112" s="92">
        <v>16.78847</v>
      </c>
      <c r="R112" s="92">
        <v>1725.96129</v>
      </c>
      <c r="S112" s="93">
        <v>7.3445742039517353E-4</v>
      </c>
      <c r="T112" s="93">
        <v>1.6438875634744967E-2</v>
      </c>
      <c r="U112" s="93">
        <f>+R112/'סכום נכסי הקרן'!$C$42</f>
        <v>2.9675601131187463E-3</v>
      </c>
    </row>
    <row r="113" spans="2:21" s="140" customFormat="1">
      <c r="B113" s="85" t="s">
        <v>563</v>
      </c>
      <c r="C113" s="82" t="s">
        <v>564</v>
      </c>
      <c r="D113" s="95" t="s">
        <v>131</v>
      </c>
      <c r="E113" s="95" t="s">
        <v>324</v>
      </c>
      <c r="F113" s="82" t="s">
        <v>565</v>
      </c>
      <c r="G113" s="95" t="s">
        <v>365</v>
      </c>
      <c r="H113" s="82" t="s">
        <v>1776</v>
      </c>
      <c r="I113" s="82" t="s">
        <v>171</v>
      </c>
      <c r="J113" s="82"/>
      <c r="K113" s="92">
        <v>3.0700000000000003</v>
      </c>
      <c r="L113" s="95" t="s">
        <v>174</v>
      </c>
      <c r="M113" s="96">
        <v>4.9500000000000002E-2</v>
      </c>
      <c r="N113" s="96">
        <v>1.0700000000000001E-2</v>
      </c>
      <c r="O113" s="92">
        <v>174356</v>
      </c>
      <c r="P113" s="94">
        <v>114.43</v>
      </c>
      <c r="Q113" s="82"/>
      <c r="R113" s="92">
        <v>199.51558</v>
      </c>
      <c r="S113" s="93">
        <v>2.0141504616856792E-4</v>
      </c>
      <c r="T113" s="93">
        <v>1.9002812089800752E-3</v>
      </c>
      <c r="U113" s="93">
        <f>+R113/'סכום נכסי הקרן'!$C$42</f>
        <v>3.4304041497579144E-4</v>
      </c>
    </row>
    <row r="114" spans="2:21" s="140" customFormat="1">
      <c r="B114" s="85" t="s">
        <v>566</v>
      </c>
      <c r="C114" s="82" t="s">
        <v>567</v>
      </c>
      <c r="D114" s="95" t="s">
        <v>131</v>
      </c>
      <c r="E114" s="95" t="s">
        <v>324</v>
      </c>
      <c r="F114" s="82" t="s">
        <v>568</v>
      </c>
      <c r="G114" s="95" t="s">
        <v>398</v>
      </c>
      <c r="H114" s="82" t="s">
        <v>1776</v>
      </c>
      <c r="I114" s="82" t="s">
        <v>1771</v>
      </c>
      <c r="J114" s="82"/>
      <c r="K114" s="92">
        <v>1.24</v>
      </c>
      <c r="L114" s="95" t="s">
        <v>174</v>
      </c>
      <c r="M114" s="96">
        <v>4.5999999999999999E-2</v>
      </c>
      <c r="N114" s="96">
        <v>9.7000000000000003E-3</v>
      </c>
      <c r="O114" s="92">
        <v>17760.599999999999</v>
      </c>
      <c r="P114" s="94">
        <v>108</v>
      </c>
      <c r="Q114" s="82"/>
      <c r="R114" s="92">
        <v>19.181450000000002</v>
      </c>
      <c r="S114" s="93">
        <v>2.7607645194053737E-5</v>
      </c>
      <c r="T114" s="93">
        <v>1.8269324629179769E-4</v>
      </c>
      <c r="U114" s="93">
        <f>+R114/'סכום נכסי הקרן'!$C$42</f>
        <v>3.2979943560484822E-5</v>
      </c>
    </row>
    <row r="115" spans="2:21" s="140" customFormat="1">
      <c r="B115" s="85" t="s">
        <v>569</v>
      </c>
      <c r="C115" s="82" t="s">
        <v>570</v>
      </c>
      <c r="D115" s="95" t="s">
        <v>131</v>
      </c>
      <c r="E115" s="95" t="s">
        <v>324</v>
      </c>
      <c r="F115" s="82" t="s">
        <v>568</v>
      </c>
      <c r="G115" s="95" t="s">
        <v>398</v>
      </c>
      <c r="H115" s="82" t="s">
        <v>1776</v>
      </c>
      <c r="I115" s="82" t="s">
        <v>1771</v>
      </c>
      <c r="J115" s="82"/>
      <c r="K115" s="92">
        <v>3.8499999999999996</v>
      </c>
      <c r="L115" s="95" t="s">
        <v>174</v>
      </c>
      <c r="M115" s="96">
        <v>1.9799999999999998E-2</v>
      </c>
      <c r="N115" s="96">
        <v>9.8000000000000014E-3</v>
      </c>
      <c r="O115" s="92">
        <v>556377</v>
      </c>
      <c r="P115" s="94">
        <v>103.44</v>
      </c>
      <c r="Q115" s="82"/>
      <c r="R115" s="92">
        <v>575.51637000000005</v>
      </c>
      <c r="S115" s="93">
        <v>5.8589208295517167E-4</v>
      </c>
      <c r="T115" s="93">
        <v>5.4814914372673272E-3</v>
      </c>
      <c r="U115" s="93">
        <f>+R115/'סכום נכסי הקרן'!$C$42</f>
        <v>9.8952359705523313E-4</v>
      </c>
    </row>
    <row r="116" spans="2:21" s="140" customFormat="1">
      <c r="B116" s="85" t="s">
        <v>571</v>
      </c>
      <c r="C116" s="82" t="s">
        <v>572</v>
      </c>
      <c r="D116" s="95" t="s">
        <v>131</v>
      </c>
      <c r="E116" s="95" t="s">
        <v>324</v>
      </c>
      <c r="F116" s="82" t="s">
        <v>442</v>
      </c>
      <c r="G116" s="95" t="s">
        <v>422</v>
      </c>
      <c r="H116" s="82" t="s">
        <v>1776</v>
      </c>
      <c r="I116" s="82" t="s">
        <v>1771</v>
      </c>
      <c r="J116" s="82"/>
      <c r="K116" s="92">
        <v>0.97000000000000008</v>
      </c>
      <c r="L116" s="95" t="s">
        <v>174</v>
      </c>
      <c r="M116" s="96">
        <v>4.4999999999999998E-2</v>
      </c>
      <c r="N116" s="96">
        <v>1.2E-2</v>
      </c>
      <c r="O116" s="92">
        <v>4623</v>
      </c>
      <c r="P116" s="94">
        <v>126.78</v>
      </c>
      <c r="Q116" s="82"/>
      <c r="R116" s="92">
        <v>5.86104</v>
      </c>
      <c r="S116" s="93">
        <v>4.4310929958461597E-5</v>
      </c>
      <c r="T116" s="93">
        <v>5.5823330574387123E-5</v>
      </c>
      <c r="U116" s="93">
        <f>+R116/'סכום נכסי הקרן'!$C$42</f>
        <v>1.0077276139486011E-5</v>
      </c>
    </row>
    <row r="117" spans="2:21" s="140" customFormat="1">
      <c r="B117" s="85" t="s">
        <v>573</v>
      </c>
      <c r="C117" s="82" t="s">
        <v>574</v>
      </c>
      <c r="D117" s="95" t="s">
        <v>131</v>
      </c>
      <c r="E117" s="95" t="s">
        <v>324</v>
      </c>
      <c r="F117" s="82" t="s">
        <v>575</v>
      </c>
      <c r="G117" s="95" t="s">
        <v>398</v>
      </c>
      <c r="H117" s="82" t="s">
        <v>1776</v>
      </c>
      <c r="I117" s="82" t="s">
        <v>1771</v>
      </c>
      <c r="J117" s="82"/>
      <c r="K117" s="92">
        <v>0.7400000000000001</v>
      </c>
      <c r="L117" s="95" t="s">
        <v>174</v>
      </c>
      <c r="M117" s="96">
        <v>3.3500000000000002E-2</v>
      </c>
      <c r="N117" s="96">
        <v>1.3000000000000001E-2</v>
      </c>
      <c r="O117" s="92">
        <v>198776.66</v>
      </c>
      <c r="P117" s="94">
        <v>110.73</v>
      </c>
      <c r="Q117" s="82"/>
      <c r="R117" s="92">
        <v>220.1054</v>
      </c>
      <c r="S117" s="93">
        <v>5.0589620893289316E-4</v>
      </c>
      <c r="T117" s="93">
        <v>2.0963884405169912E-3</v>
      </c>
      <c r="U117" s="93">
        <f>+R117/'סכום נכסי הקרן'!$C$42</f>
        <v>3.7844186280797001E-4</v>
      </c>
    </row>
    <row r="118" spans="2:21" s="140" customFormat="1">
      <c r="B118" s="85" t="s">
        <v>576</v>
      </c>
      <c r="C118" s="82" t="s">
        <v>577</v>
      </c>
      <c r="D118" s="95" t="s">
        <v>131</v>
      </c>
      <c r="E118" s="95" t="s">
        <v>324</v>
      </c>
      <c r="F118" s="82" t="s">
        <v>578</v>
      </c>
      <c r="G118" s="95" t="s">
        <v>365</v>
      </c>
      <c r="H118" s="82" t="s">
        <v>1776</v>
      </c>
      <c r="I118" s="82" t="s">
        <v>171</v>
      </c>
      <c r="J118" s="82"/>
      <c r="K118" s="92">
        <v>1.6899999999999997</v>
      </c>
      <c r="L118" s="95" t="s">
        <v>174</v>
      </c>
      <c r="M118" s="96">
        <v>4.4999999999999998E-2</v>
      </c>
      <c r="N118" s="96">
        <v>1.2800000000000001E-2</v>
      </c>
      <c r="O118" s="92">
        <v>241545</v>
      </c>
      <c r="P118" s="94">
        <v>113.98</v>
      </c>
      <c r="Q118" s="82"/>
      <c r="R118" s="92">
        <v>275.31299000000001</v>
      </c>
      <c r="S118" s="93">
        <v>4.6339568345323744E-4</v>
      </c>
      <c r="T118" s="93">
        <v>2.6222117665453465E-3</v>
      </c>
      <c r="U118" s="93">
        <f>+R118/'סכום נכסי הקרן'!$C$42</f>
        <v>4.7336394650395684E-4</v>
      </c>
    </row>
    <row r="119" spans="2:21" s="140" customFormat="1">
      <c r="B119" s="85" t="s">
        <v>579</v>
      </c>
      <c r="C119" s="82" t="s">
        <v>580</v>
      </c>
      <c r="D119" s="95" t="s">
        <v>131</v>
      </c>
      <c r="E119" s="95" t="s">
        <v>324</v>
      </c>
      <c r="F119" s="82" t="s">
        <v>578</v>
      </c>
      <c r="G119" s="95" t="s">
        <v>365</v>
      </c>
      <c r="H119" s="82" t="s">
        <v>1776</v>
      </c>
      <c r="I119" s="82" t="s">
        <v>171</v>
      </c>
      <c r="J119" s="82"/>
      <c r="K119" s="92">
        <v>0.56999999999999995</v>
      </c>
      <c r="L119" s="95" t="s">
        <v>174</v>
      </c>
      <c r="M119" s="96">
        <v>4.2000000000000003E-2</v>
      </c>
      <c r="N119" s="96">
        <v>1.7399999999999999E-2</v>
      </c>
      <c r="O119" s="92">
        <v>34490.83</v>
      </c>
      <c r="P119" s="94">
        <v>110.86</v>
      </c>
      <c r="Q119" s="82"/>
      <c r="R119" s="92">
        <v>38.236539999999998</v>
      </c>
      <c r="S119" s="93">
        <v>2.0903533333333334E-4</v>
      </c>
      <c r="T119" s="93">
        <v>3.6418297988766087E-4</v>
      </c>
      <c r="U119" s="93">
        <f>+R119/'סכום נכסי הקרן'!$C$42</f>
        <v>6.5742627963382338E-5</v>
      </c>
    </row>
    <row r="120" spans="2:21" s="140" customFormat="1">
      <c r="B120" s="85" t="s">
        <v>581</v>
      </c>
      <c r="C120" s="82" t="s">
        <v>582</v>
      </c>
      <c r="D120" s="95" t="s">
        <v>131</v>
      </c>
      <c r="E120" s="95" t="s">
        <v>324</v>
      </c>
      <c r="F120" s="82" t="s">
        <v>578</v>
      </c>
      <c r="G120" s="95" t="s">
        <v>365</v>
      </c>
      <c r="H120" s="82" t="s">
        <v>1776</v>
      </c>
      <c r="I120" s="82" t="s">
        <v>171</v>
      </c>
      <c r="J120" s="82"/>
      <c r="K120" s="92">
        <v>3.99</v>
      </c>
      <c r="L120" s="95" t="s">
        <v>174</v>
      </c>
      <c r="M120" s="96">
        <v>3.3000000000000002E-2</v>
      </c>
      <c r="N120" s="96">
        <v>1.3300000000000001E-2</v>
      </c>
      <c r="O120" s="92">
        <v>555.85</v>
      </c>
      <c r="P120" s="94">
        <v>107.95</v>
      </c>
      <c r="Q120" s="82"/>
      <c r="R120" s="92">
        <v>0.60004000000000002</v>
      </c>
      <c r="S120" s="93">
        <v>8.5690588911790421E-7</v>
      </c>
      <c r="T120" s="93">
        <v>5.7150661448915637E-6</v>
      </c>
      <c r="U120" s="93">
        <f>+R120/'סכום נכסי הקרן'!$C$42</f>
        <v>1.0316887062257187E-6</v>
      </c>
    </row>
    <row r="121" spans="2:21" s="140" customFormat="1">
      <c r="B121" s="85" t="s">
        <v>583</v>
      </c>
      <c r="C121" s="82" t="s">
        <v>584</v>
      </c>
      <c r="D121" s="95" t="s">
        <v>131</v>
      </c>
      <c r="E121" s="95" t="s">
        <v>324</v>
      </c>
      <c r="F121" s="82" t="s">
        <v>578</v>
      </c>
      <c r="G121" s="95" t="s">
        <v>365</v>
      </c>
      <c r="H121" s="82" t="s">
        <v>1776</v>
      </c>
      <c r="I121" s="82" t="s">
        <v>171</v>
      </c>
      <c r="J121" s="82"/>
      <c r="K121" s="92">
        <v>6.2299999999999995</v>
      </c>
      <c r="L121" s="95" t="s">
        <v>174</v>
      </c>
      <c r="M121" s="96">
        <v>1.6E-2</v>
      </c>
      <c r="N121" s="96">
        <v>1.2899999999999998E-2</v>
      </c>
      <c r="O121" s="92">
        <v>128000</v>
      </c>
      <c r="P121" s="94">
        <v>102.92</v>
      </c>
      <c r="Q121" s="82"/>
      <c r="R121" s="92">
        <v>131.73760000000001</v>
      </c>
      <c r="S121" s="93">
        <v>9.2979333890240803E-4</v>
      </c>
      <c r="T121" s="93">
        <v>1.254731514181166E-3</v>
      </c>
      <c r="U121" s="93">
        <f>+R121/'סכום נכסי הקרן'!$C$42</f>
        <v>2.2650522316059141E-4</v>
      </c>
    </row>
    <row r="122" spans="2:21" s="140" customFormat="1">
      <c r="B122" s="85" t="s">
        <v>585</v>
      </c>
      <c r="C122" s="82" t="s">
        <v>586</v>
      </c>
      <c r="D122" s="95" t="s">
        <v>131</v>
      </c>
      <c r="E122" s="95" t="s">
        <v>324</v>
      </c>
      <c r="F122" s="82" t="s">
        <v>538</v>
      </c>
      <c r="G122" s="95" t="s">
        <v>326</v>
      </c>
      <c r="H122" s="82" t="s">
        <v>1777</v>
      </c>
      <c r="I122" s="82" t="s">
        <v>171</v>
      </c>
      <c r="J122" s="82"/>
      <c r="K122" s="92">
        <v>2.75</v>
      </c>
      <c r="L122" s="95" t="s">
        <v>174</v>
      </c>
      <c r="M122" s="96">
        <v>5.2999999999999999E-2</v>
      </c>
      <c r="N122" s="96">
        <v>8.8000000000000005E-3</v>
      </c>
      <c r="O122" s="92">
        <v>121404</v>
      </c>
      <c r="P122" s="94">
        <v>122.14</v>
      </c>
      <c r="Q122" s="82"/>
      <c r="R122" s="92">
        <v>148.28286</v>
      </c>
      <c r="S122" s="93">
        <v>4.6692768628416265E-4</v>
      </c>
      <c r="T122" s="93">
        <v>1.4123164339938927E-3</v>
      </c>
      <c r="U122" s="93">
        <f>+R122/'סכום נכסי הקרן'!$C$42</f>
        <v>2.5495258980876169E-4</v>
      </c>
    </row>
    <row r="123" spans="2:21" s="140" customFormat="1">
      <c r="B123" s="85" t="s">
        <v>588</v>
      </c>
      <c r="C123" s="82" t="s">
        <v>589</v>
      </c>
      <c r="D123" s="95" t="s">
        <v>131</v>
      </c>
      <c r="E123" s="95" t="s">
        <v>324</v>
      </c>
      <c r="F123" s="82" t="s">
        <v>590</v>
      </c>
      <c r="G123" s="95" t="s">
        <v>365</v>
      </c>
      <c r="H123" s="82" t="s">
        <v>1777</v>
      </c>
      <c r="I123" s="82" t="s">
        <v>171</v>
      </c>
      <c r="J123" s="82"/>
      <c r="K123" s="92">
        <v>2.1500000000000004</v>
      </c>
      <c r="L123" s="95" t="s">
        <v>174</v>
      </c>
      <c r="M123" s="96">
        <v>5.3499999999999999E-2</v>
      </c>
      <c r="N123" s="96">
        <v>1.4499999999999999E-2</v>
      </c>
      <c r="O123" s="92">
        <v>93952.62</v>
      </c>
      <c r="P123" s="94">
        <v>110.75</v>
      </c>
      <c r="Q123" s="82"/>
      <c r="R123" s="92">
        <v>104.05253999999999</v>
      </c>
      <c r="S123" s="93">
        <v>3.1992243076379561E-4</v>
      </c>
      <c r="T123" s="93">
        <v>9.9104584468364624E-4</v>
      </c>
      <c r="U123" s="93">
        <f>+R123/'סכום נכסי הקרן'!$C$42</f>
        <v>1.7890445698970042E-4</v>
      </c>
    </row>
    <row r="124" spans="2:21" s="140" customFormat="1">
      <c r="B124" s="85" t="s">
        <v>591</v>
      </c>
      <c r="C124" s="82" t="s">
        <v>592</v>
      </c>
      <c r="D124" s="95" t="s">
        <v>131</v>
      </c>
      <c r="E124" s="95" t="s">
        <v>324</v>
      </c>
      <c r="F124" s="82" t="s">
        <v>593</v>
      </c>
      <c r="G124" s="95" t="s">
        <v>365</v>
      </c>
      <c r="H124" s="82" t="s">
        <v>1777</v>
      </c>
      <c r="I124" s="82" t="s">
        <v>1771</v>
      </c>
      <c r="J124" s="82"/>
      <c r="K124" s="92">
        <v>1.9299999999999995</v>
      </c>
      <c r="L124" s="95" t="s">
        <v>174</v>
      </c>
      <c r="M124" s="96">
        <v>4.2500000000000003E-2</v>
      </c>
      <c r="N124" s="96">
        <v>1.18E-2</v>
      </c>
      <c r="O124" s="92">
        <v>3396.48</v>
      </c>
      <c r="P124" s="94">
        <v>114.09</v>
      </c>
      <c r="Q124" s="82"/>
      <c r="R124" s="92">
        <v>3.8750500000000003</v>
      </c>
      <c r="S124" s="93">
        <v>1.6546954079508327E-5</v>
      </c>
      <c r="T124" s="93">
        <v>3.6907817920075416E-5</v>
      </c>
      <c r="U124" s="93">
        <f>+R124/'סכום נכסי הקרן'!$C$42</f>
        <v>6.6626313596759741E-6</v>
      </c>
    </row>
    <row r="125" spans="2:21" s="140" customFormat="1">
      <c r="B125" s="85" t="s">
        <v>594</v>
      </c>
      <c r="C125" s="82" t="s">
        <v>595</v>
      </c>
      <c r="D125" s="95" t="s">
        <v>131</v>
      </c>
      <c r="E125" s="95" t="s">
        <v>324</v>
      </c>
      <c r="F125" s="82" t="s">
        <v>593</v>
      </c>
      <c r="G125" s="95" t="s">
        <v>365</v>
      </c>
      <c r="H125" s="82" t="s">
        <v>1777</v>
      </c>
      <c r="I125" s="82" t="s">
        <v>1771</v>
      </c>
      <c r="J125" s="82"/>
      <c r="K125" s="92">
        <v>2.5399999999999996</v>
      </c>
      <c r="L125" s="95" t="s">
        <v>174</v>
      </c>
      <c r="M125" s="96">
        <v>4.5999999999999999E-2</v>
      </c>
      <c r="N125" s="96">
        <v>1.1300000000000001E-2</v>
      </c>
      <c r="O125" s="92">
        <v>358853.84</v>
      </c>
      <c r="P125" s="94">
        <v>110.94</v>
      </c>
      <c r="Q125" s="82"/>
      <c r="R125" s="92">
        <v>398.11246</v>
      </c>
      <c r="S125" s="93">
        <v>8.3156846199646504E-4</v>
      </c>
      <c r="T125" s="93">
        <v>3.7918122825236597E-3</v>
      </c>
      <c r="U125" s="93">
        <f>+R125/'סכום נכסי הקרן'!$C$42</f>
        <v>6.8450124789970371E-4</v>
      </c>
    </row>
    <row r="126" spans="2:21" s="140" customFormat="1">
      <c r="B126" s="85" t="s">
        <v>596</v>
      </c>
      <c r="C126" s="82" t="s">
        <v>597</v>
      </c>
      <c r="D126" s="95" t="s">
        <v>131</v>
      </c>
      <c r="E126" s="95" t="s">
        <v>324</v>
      </c>
      <c r="F126" s="82" t="s">
        <v>593</v>
      </c>
      <c r="G126" s="95" t="s">
        <v>365</v>
      </c>
      <c r="H126" s="82" t="s">
        <v>1777</v>
      </c>
      <c r="I126" s="82" t="s">
        <v>1771</v>
      </c>
      <c r="J126" s="82"/>
      <c r="K126" s="92">
        <v>6.07</v>
      </c>
      <c r="L126" s="95" t="s">
        <v>174</v>
      </c>
      <c r="M126" s="96">
        <v>3.0600000000000002E-2</v>
      </c>
      <c r="N126" s="96">
        <v>1.8800000000000001E-2</v>
      </c>
      <c r="O126" s="92">
        <v>166000</v>
      </c>
      <c r="P126" s="94">
        <v>108</v>
      </c>
      <c r="Q126" s="82"/>
      <c r="R126" s="92">
        <v>179.28</v>
      </c>
      <c r="S126" s="93">
        <v>5.602619055654933E-4</v>
      </c>
      <c r="T126" s="93">
        <v>1.7075479275650948E-3</v>
      </c>
      <c r="U126" s="93">
        <f>+R126/'סכום נכסי הקרן'!$C$42</f>
        <v>3.0824803555120804E-4</v>
      </c>
    </row>
    <row r="127" spans="2:21" s="140" customFormat="1">
      <c r="B127" s="85" t="s">
        <v>598</v>
      </c>
      <c r="C127" s="82" t="s">
        <v>599</v>
      </c>
      <c r="D127" s="95" t="s">
        <v>131</v>
      </c>
      <c r="E127" s="95" t="s">
        <v>324</v>
      </c>
      <c r="F127" s="82" t="s">
        <v>600</v>
      </c>
      <c r="G127" s="95" t="s">
        <v>365</v>
      </c>
      <c r="H127" s="82" t="s">
        <v>1777</v>
      </c>
      <c r="I127" s="82" t="s">
        <v>171</v>
      </c>
      <c r="J127" s="82"/>
      <c r="K127" s="92">
        <v>1.2400000000000002</v>
      </c>
      <c r="L127" s="95" t="s">
        <v>174</v>
      </c>
      <c r="M127" s="96">
        <v>4.4500000000000005E-2</v>
      </c>
      <c r="N127" s="96">
        <v>1.3599999999999999E-2</v>
      </c>
      <c r="O127" s="92">
        <v>52207.88</v>
      </c>
      <c r="P127" s="94">
        <v>106.96</v>
      </c>
      <c r="Q127" s="82"/>
      <c r="R127" s="92">
        <v>55.841560000000001</v>
      </c>
      <c r="S127" s="93">
        <v>5.2484112280389657E-4</v>
      </c>
      <c r="T127" s="93">
        <v>5.318615576193769E-4</v>
      </c>
      <c r="U127" s="93">
        <f>+R127/'סכום נכסי הקרן'!$C$42</f>
        <v>9.6012110509342455E-5</v>
      </c>
    </row>
    <row r="128" spans="2:21" s="140" customFormat="1">
      <c r="B128" s="85" t="s">
        <v>601</v>
      </c>
      <c r="C128" s="82" t="s">
        <v>602</v>
      </c>
      <c r="D128" s="95" t="s">
        <v>131</v>
      </c>
      <c r="E128" s="95" t="s">
        <v>324</v>
      </c>
      <c r="F128" s="82" t="s">
        <v>600</v>
      </c>
      <c r="G128" s="95" t="s">
        <v>365</v>
      </c>
      <c r="H128" s="82" t="s">
        <v>1777</v>
      </c>
      <c r="I128" s="82" t="s">
        <v>171</v>
      </c>
      <c r="J128" s="82"/>
      <c r="K128" s="92">
        <v>3.99</v>
      </c>
      <c r="L128" s="95" t="s">
        <v>174</v>
      </c>
      <c r="M128" s="96">
        <v>3.2500000000000001E-2</v>
      </c>
      <c r="N128" s="96">
        <v>1.5400000000000002E-2</v>
      </c>
      <c r="O128" s="92">
        <v>110500</v>
      </c>
      <c r="P128" s="94">
        <v>106.21</v>
      </c>
      <c r="Q128" s="82"/>
      <c r="R128" s="92">
        <v>117.36206</v>
      </c>
      <c r="S128" s="93">
        <v>8.3909403662322743E-4</v>
      </c>
      <c r="T128" s="93">
        <v>1.1178120388652963E-3</v>
      </c>
      <c r="U128" s="93">
        <f>+R128/'סכום נכסי הקרן'!$C$42</f>
        <v>2.0178840050894136E-4</v>
      </c>
    </row>
    <row r="129" spans="2:21" s="140" customFormat="1">
      <c r="B129" s="85" t="s">
        <v>603</v>
      </c>
      <c r="C129" s="82" t="s">
        <v>604</v>
      </c>
      <c r="D129" s="95" t="s">
        <v>131</v>
      </c>
      <c r="E129" s="95" t="s">
        <v>324</v>
      </c>
      <c r="F129" s="82" t="s">
        <v>409</v>
      </c>
      <c r="G129" s="95" t="s">
        <v>326</v>
      </c>
      <c r="H129" s="82" t="s">
        <v>1777</v>
      </c>
      <c r="I129" s="82" t="s">
        <v>1771</v>
      </c>
      <c r="J129" s="82"/>
      <c r="K129" s="92">
        <v>3.8900000000000006</v>
      </c>
      <c r="L129" s="95" t="s">
        <v>174</v>
      </c>
      <c r="M129" s="96">
        <v>5.0999999999999997E-2</v>
      </c>
      <c r="N129" s="96">
        <v>1.1200000000000002E-2</v>
      </c>
      <c r="O129" s="92">
        <v>995575</v>
      </c>
      <c r="P129" s="94">
        <v>139.35</v>
      </c>
      <c r="Q129" s="92">
        <v>15.18323</v>
      </c>
      <c r="R129" s="92">
        <v>1402.51704</v>
      </c>
      <c r="S129" s="93">
        <v>8.6779830447844444E-4</v>
      </c>
      <c r="T129" s="93">
        <v>1.335823887230439E-2</v>
      </c>
      <c r="U129" s="93">
        <f>+R129/'סכום נכסי הקרן'!$C$42</f>
        <v>2.4114408880360053E-3</v>
      </c>
    </row>
    <row r="130" spans="2:21" s="140" customFormat="1">
      <c r="B130" s="85" t="s">
        <v>605</v>
      </c>
      <c r="C130" s="82" t="s">
        <v>606</v>
      </c>
      <c r="D130" s="95" t="s">
        <v>131</v>
      </c>
      <c r="E130" s="95" t="s">
        <v>324</v>
      </c>
      <c r="F130" s="82" t="s">
        <v>607</v>
      </c>
      <c r="G130" s="95" t="s">
        <v>365</v>
      </c>
      <c r="H130" s="82" t="s">
        <v>1777</v>
      </c>
      <c r="I130" s="82" t="s">
        <v>171</v>
      </c>
      <c r="J130" s="82"/>
      <c r="K130" s="92">
        <v>2.1999999999999997</v>
      </c>
      <c r="L130" s="95" t="s">
        <v>174</v>
      </c>
      <c r="M130" s="96">
        <v>4.5999999999999999E-2</v>
      </c>
      <c r="N130" s="96">
        <v>1.14E-2</v>
      </c>
      <c r="O130" s="92">
        <v>129473.71</v>
      </c>
      <c r="P130" s="94">
        <v>129.72999999999999</v>
      </c>
      <c r="Q130" s="82"/>
      <c r="R130" s="92">
        <v>167.96624</v>
      </c>
      <c r="S130" s="93">
        <v>3.3706020240776809E-4</v>
      </c>
      <c r="T130" s="93">
        <v>1.5997903001612078E-3</v>
      </c>
      <c r="U130" s="93">
        <f>+R130/'סכום נכסי הקרן'!$C$42</f>
        <v>2.8879553502299607E-4</v>
      </c>
    </row>
    <row r="131" spans="2:21" s="140" customFormat="1">
      <c r="B131" s="85" t="s">
        <v>608</v>
      </c>
      <c r="C131" s="82" t="s">
        <v>609</v>
      </c>
      <c r="D131" s="95" t="s">
        <v>131</v>
      </c>
      <c r="E131" s="95" t="s">
        <v>324</v>
      </c>
      <c r="F131" s="82" t="s">
        <v>610</v>
      </c>
      <c r="G131" s="95" t="s">
        <v>365</v>
      </c>
      <c r="H131" s="82" t="s">
        <v>1777</v>
      </c>
      <c r="I131" s="82" t="s">
        <v>1771</v>
      </c>
      <c r="J131" s="82"/>
      <c r="K131" s="92">
        <v>1.7100000000000002</v>
      </c>
      <c r="L131" s="95" t="s">
        <v>174</v>
      </c>
      <c r="M131" s="96">
        <v>5.4000000000000006E-2</v>
      </c>
      <c r="N131" s="96">
        <v>9.7000000000000003E-3</v>
      </c>
      <c r="O131" s="92">
        <v>142509.79</v>
      </c>
      <c r="P131" s="94">
        <v>129.97</v>
      </c>
      <c r="Q131" s="82"/>
      <c r="R131" s="92">
        <v>185.21996999999999</v>
      </c>
      <c r="S131" s="93">
        <v>6.993394042325167E-4</v>
      </c>
      <c r="T131" s="93">
        <v>1.7641230249730534E-3</v>
      </c>
      <c r="U131" s="93">
        <f>+R131/'סכום נכסי הקרן'!$C$42</f>
        <v>3.1846102129269121E-4</v>
      </c>
    </row>
    <row r="132" spans="2:21" s="140" customFormat="1">
      <c r="B132" s="85" t="s">
        <v>611</v>
      </c>
      <c r="C132" s="82" t="s">
        <v>612</v>
      </c>
      <c r="D132" s="95" t="s">
        <v>131</v>
      </c>
      <c r="E132" s="95" t="s">
        <v>324</v>
      </c>
      <c r="F132" s="82" t="s">
        <v>613</v>
      </c>
      <c r="G132" s="95" t="s">
        <v>365</v>
      </c>
      <c r="H132" s="82" t="s">
        <v>1777</v>
      </c>
      <c r="I132" s="82" t="s">
        <v>1771</v>
      </c>
      <c r="J132" s="82"/>
      <c r="K132" s="92">
        <v>0.9</v>
      </c>
      <c r="L132" s="95" t="s">
        <v>174</v>
      </c>
      <c r="M132" s="96">
        <v>4.6500000000000007E-2</v>
      </c>
      <c r="N132" s="96">
        <v>1.2699999999999999E-2</v>
      </c>
      <c r="O132" s="92">
        <v>85065.17</v>
      </c>
      <c r="P132" s="94">
        <v>124.6</v>
      </c>
      <c r="Q132" s="82"/>
      <c r="R132" s="92">
        <v>105.99119999999999</v>
      </c>
      <c r="S132" s="93">
        <v>7.3350839888504534E-4</v>
      </c>
      <c r="T132" s="93">
        <v>1.0095105639231227E-3</v>
      </c>
      <c r="U132" s="93">
        <f>+R132/'סכום נכסי הקרן'!$C$42</f>
        <v>1.8223772415057563E-4</v>
      </c>
    </row>
    <row r="133" spans="2:21" s="140" customFormat="1">
      <c r="B133" s="85" t="s">
        <v>614</v>
      </c>
      <c r="C133" s="82" t="s">
        <v>615</v>
      </c>
      <c r="D133" s="95" t="s">
        <v>131</v>
      </c>
      <c r="E133" s="95" t="s">
        <v>324</v>
      </c>
      <c r="F133" s="82" t="s">
        <v>613</v>
      </c>
      <c r="G133" s="95" t="s">
        <v>365</v>
      </c>
      <c r="H133" s="82" t="s">
        <v>1777</v>
      </c>
      <c r="I133" s="82" t="s">
        <v>1771</v>
      </c>
      <c r="J133" s="82"/>
      <c r="K133" s="92">
        <v>7.83</v>
      </c>
      <c r="L133" s="95" t="s">
        <v>174</v>
      </c>
      <c r="M133" s="96">
        <v>2.81E-2</v>
      </c>
      <c r="N133" s="96">
        <v>2.7300000000000001E-2</v>
      </c>
      <c r="O133" s="92">
        <v>8625</v>
      </c>
      <c r="P133" s="94">
        <v>101.43</v>
      </c>
      <c r="Q133" s="82"/>
      <c r="R133" s="92">
        <v>8.7483400000000007</v>
      </c>
      <c r="S133" s="93">
        <v>1.6474983811537646E-5</v>
      </c>
      <c r="T133" s="93">
        <v>8.3323348040131764E-5</v>
      </c>
      <c r="U133" s="93">
        <f>+R133/'סכום נכסי הקרן'!$C$42</f>
        <v>1.5041603186825387E-5</v>
      </c>
    </row>
    <row r="134" spans="2:21" s="140" customFormat="1">
      <c r="B134" s="85" t="s">
        <v>616</v>
      </c>
      <c r="C134" s="82" t="s">
        <v>617</v>
      </c>
      <c r="D134" s="95" t="s">
        <v>131</v>
      </c>
      <c r="E134" s="95" t="s">
        <v>324</v>
      </c>
      <c r="F134" s="82" t="s">
        <v>613</v>
      </c>
      <c r="G134" s="95" t="s">
        <v>365</v>
      </c>
      <c r="H134" s="82" t="s">
        <v>1777</v>
      </c>
      <c r="I134" s="82" t="s">
        <v>1771</v>
      </c>
      <c r="J134" s="82"/>
      <c r="K134" s="92">
        <v>5.7299999999999995</v>
      </c>
      <c r="L134" s="95" t="s">
        <v>174</v>
      </c>
      <c r="M134" s="96">
        <v>3.7000000000000005E-2</v>
      </c>
      <c r="N134" s="96">
        <v>1.8499999999999999E-2</v>
      </c>
      <c r="O134" s="92">
        <v>792317.1</v>
      </c>
      <c r="P134" s="94">
        <v>110.92</v>
      </c>
      <c r="Q134" s="82"/>
      <c r="R134" s="92">
        <v>878.83812999999998</v>
      </c>
      <c r="S134" s="93">
        <v>1.2547586522317371E-3</v>
      </c>
      <c r="T134" s="93">
        <v>8.370472041201938E-3</v>
      </c>
      <c r="U134" s="93">
        <f>+R134/'סכום נכסי הקרן'!$C$42</f>
        <v>1.5110448858768248E-3</v>
      </c>
    </row>
    <row r="135" spans="2:21" s="140" customFormat="1">
      <c r="B135" s="85" t="s">
        <v>618</v>
      </c>
      <c r="C135" s="82" t="s">
        <v>619</v>
      </c>
      <c r="D135" s="95" t="s">
        <v>131</v>
      </c>
      <c r="E135" s="95" t="s">
        <v>324</v>
      </c>
      <c r="F135" s="82" t="s">
        <v>613</v>
      </c>
      <c r="G135" s="95" t="s">
        <v>365</v>
      </c>
      <c r="H135" s="82" t="s">
        <v>1777</v>
      </c>
      <c r="I135" s="82" t="s">
        <v>1771</v>
      </c>
      <c r="J135" s="82"/>
      <c r="K135" s="92">
        <v>5.74</v>
      </c>
      <c r="L135" s="95" t="s">
        <v>174</v>
      </c>
      <c r="M135" s="96">
        <v>2.8500000000000001E-2</v>
      </c>
      <c r="N135" s="96">
        <v>1.2200000000000003E-2</v>
      </c>
      <c r="O135" s="92">
        <v>540751</v>
      </c>
      <c r="P135" s="94">
        <v>112.1</v>
      </c>
      <c r="Q135" s="82"/>
      <c r="R135" s="92">
        <v>606.18184999999994</v>
      </c>
      <c r="S135" s="93">
        <v>7.9172913616398246E-4</v>
      </c>
      <c r="T135" s="93">
        <v>5.7735640433683351E-3</v>
      </c>
      <c r="U135" s="93">
        <f>+R135/'סכום נכסי הקרן'!$C$42</f>
        <v>1.0422487976868419E-3</v>
      </c>
    </row>
    <row r="136" spans="2:21" s="140" customFormat="1">
      <c r="B136" s="85" t="s">
        <v>620</v>
      </c>
      <c r="C136" s="82" t="s">
        <v>621</v>
      </c>
      <c r="D136" s="95" t="s">
        <v>131</v>
      </c>
      <c r="E136" s="95" t="s">
        <v>324</v>
      </c>
      <c r="F136" s="82" t="s">
        <v>613</v>
      </c>
      <c r="G136" s="95" t="s">
        <v>365</v>
      </c>
      <c r="H136" s="82" t="s">
        <v>1777</v>
      </c>
      <c r="I136" s="82" t="s">
        <v>1771</v>
      </c>
      <c r="J136" s="82"/>
      <c r="K136" s="92">
        <v>0.25</v>
      </c>
      <c r="L136" s="95" t="s">
        <v>174</v>
      </c>
      <c r="M136" s="96">
        <v>5.0499999999999996E-2</v>
      </c>
      <c r="N136" s="96">
        <v>2.2499999999999999E-2</v>
      </c>
      <c r="O136" s="92">
        <v>46036</v>
      </c>
      <c r="P136" s="94">
        <v>124.96</v>
      </c>
      <c r="Q136" s="82"/>
      <c r="R136" s="92">
        <v>57.526600000000002</v>
      </c>
      <c r="S136" s="93">
        <v>2.8399915649116638E-4</v>
      </c>
      <c r="T136" s="93">
        <v>5.4791067943923575E-4</v>
      </c>
      <c r="U136" s="93">
        <f>+R136/'סכום נכסי הקרן'!$C$42</f>
        <v>9.8909311925145718E-5</v>
      </c>
    </row>
    <row r="137" spans="2:21" s="140" customFormat="1">
      <c r="B137" s="85" t="s">
        <v>622</v>
      </c>
      <c r="C137" s="82" t="s">
        <v>623</v>
      </c>
      <c r="D137" s="95" t="s">
        <v>131</v>
      </c>
      <c r="E137" s="95" t="s">
        <v>324</v>
      </c>
      <c r="F137" s="82" t="s">
        <v>624</v>
      </c>
      <c r="G137" s="95" t="s">
        <v>365</v>
      </c>
      <c r="H137" s="82" t="s">
        <v>1777</v>
      </c>
      <c r="I137" s="82" t="s">
        <v>1771</v>
      </c>
      <c r="J137" s="82"/>
      <c r="K137" s="92">
        <v>2.09</v>
      </c>
      <c r="L137" s="95" t="s">
        <v>174</v>
      </c>
      <c r="M137" s="96">
        <v>4.7500000000000001E-2</v>
      </c>
      <c r="N137" s="96">
        <v>1.0700000000000001E-2</v>
      </c>
      <c r="O137" s="92">
        <v>132354.66</v>
      </c>
      <c r="P137" s="94">
        <v>109.44</v>
      </c>
      <c r="Q137" s="82"/>
      <c r="R137" s="92">
        <v>144.84895</v>
      </c>
      <c r="S137" s="93">
        <v>7.4805678814319457E-4</v>
      </c>
      <c r="T137" s="93">
        <v>1.3796102430972783E-3</v>
      </c>
      <c r="U137" s="93">
        <f>+R137/'סכום נכסי הקרן'!$C$42</f>
        <v>2.4904843981010238E-4</v>
      </c>
    </row>
    <row r="138" spans="2:21" s="140" customFormat="1">
      <c r="B138" s="85" t="s">
        <v>625</v>
      </c>
      <c r="C138" s="82" t="s">
        <v>626</v>
      </c>
      <c r="D138" s="95" t="s">
        <v>131</v>
      </c>
      <c r="E138" s="95" t="s">
        <v>324</v>
      </c>
      <c r="F138" s="82" t="s">
        <v>565</v>
      </c>
      <c r="G138" s="95" t="s">
        <v>365</v>
      </c>
      <c r="H138" s="82" t="s">
        <v>1777</v>
      </c>
      <c r="I138" s="82" t="s">
        <v>1771</v>
      </c>
      <c r="J138" s="82"/>
      <c r="K138" s="92">
        <v>0.15</v>
      </c>
      <c r="L138" s="95" t="s">
        <v>174</v>
      </c>
      <c r="M138" s="96">
        <v>0.05</v>
      </c>
      <c r="N138" s="96">
        <v>1.9000000000000003E-2</v>
      </c>
      <c r="O138" s="92">
        <v>112263.3</v>
      </c>
      <c r="P138" s="94">
        <v>124.76</v>
      </c>
      <c r="Q138" s="82"/>
      <c r="R138" s="92">
        <v>140.05968999999999</v>
      </c>
      <c r="S138" s="93">
        <v>3.9921985643699308E-4</v>
      </c>
      <c r="T138" s="93">
        <v>1.3339950546347034E-3</v>
      </c>
      <c r="U138" s="93">
        <f>+R138/'סכום נכסי הקרן'!$C$42</f>
        <v>2.4081394635436842E-4</v>
      </c>
    </row>
    <row r="139" spans="2:21" s="140" customFormat="1">
      <c r="B139" s="85" t="s">
        <v>627</v>
      </c>
      <c r="C139" s="82" t="s">
        <v>628</v>
      </c>
      <c r="D139" s="95" t="s">
        <v>131</v>
      </c>
      <c r="E139" s="95" t="s">
        <v>324</v>
      </c>
      <c r="F139" s="82" t="s">
        <v>629</v>
      </c>
      <c r="G139" s="95" t="s">
        <v>365</v>
      </c>
      <c r="H139" s="82" t="s">
        <v>1777</v>
      </c>
      <c r="I139" s="82" t="s">
        <v>1771</v>
      </c>
      <c r="J139" s="82"/>
      <c r="K139" s="92">
        <v>4.8000000000000007</v>
      </c>
      <c r="L139" s="95" t="s">
        <v>174</v>
      </c>
      <c r="M139" s="96">
        <v>4.3400000000000001E-2</v>
      </c>
      <c r="N139" s="96">
        <v>1.7000000000000001E-2</v>
      </c>
      <c r="O139" s="92">
        <v>30.44</v>
      </c>
      <c r="P139" s="94">
        <v>112</v>
      </c>
      <c r="Q139" s="92">
        <v>6.6E-4</v>
      </c>
      <c r="R139" s="92">
        <v>3.4750000000000003E-2</v>
      </c>
      <c r="S139" s="93">
        <v>1.8070909448426417E-8</v>
      </c>
      <c r="T139" s="93">
        <v>3.3097551585724594E-7</v>
      </c>
      <c r="U139" s="93">
        <f>+R139/'סכום נכסי הקרן'!$C$42</f>
        <v>5.9747987703059348E-8</v>
      </c>
    </row>
    <row r="140" spans="2:21" s="140" customFormat="1">
      <c r="B140" s="85" t="s">
        <v>630</v>
      </c>
      <c r="C140" s="82" t="s">
        <v>631</v>
      </c>
      <c r="D140" s="95" t="s">
        <v>131</v>
      </c>
      <c r="E140" s="95" t="s">
        <v>324</v>
      </c>
      <c r="F140" s="82" t="s">
        <v>632</v>
      </c>
      <c r="G140" s="95" t="s">
        <v>365</v>
      </c>
      <c r="H140" s="82" t="s">
        <v>1778</v>
      </c>
      <c r="I140" s="82" t="s">
        <v>171</v>
      </c>
      <c r="J140" s="82"/>
      <c r="K140" s="92">
        <v>1.2200000000000002</v>
      </c>
      <c r="L140" s="95" t="s">
        <v>174</v>
      </c>
      <c r="M140" s="96">
        <v>5.5999999999999994E-2</v>
      </c>
      <c r="N140" s="96">
        <v>1.5600000000000001E-2</v>
      </c>
      <c r="O140" s="92">
        <v>135357.79999999999</v>
      </c>
      <c r="P140" s="94">
        <v>111.53</v>
      </c>
      <c r="Q140" s="82"/>
      <c r="R140" s="92">
        <v>150.96457000000001</v>
      </c>
      <c r="S140" s="93">
        <v>7.1269455150481235E-4</v>
      </c>
      <c r="T140" s="93">
        <v>1.4378583145875485E-3</v>
      </c>
      <c r="U140" s="93">
        <f>+R140/'סכום נכסי הקרן'!$C$42</f>
        <v>2.5956343228655083E-4</v>
      </c>
    </row>
    <row r="141" spans="2:21" s="140" customFormat="1">
      <c r="B141" s="85" t="s">
        <v>634</v>
      </c>
      <c r="C141" s="82" t="s">
        <v>635</v>
      </c>
      <c r="D141" s="95" t="s">
        <v>131</v>
      </c>
      <c r="E141" s="95" t="s">
        <v>324</v>
      </c>
      <c r="F141" s="82" t="s">
        <v>590</v>
      </c>
      <c r="G141" s="95" t="s">
        <v>365</v>
      </c>
      <c r="H141" s="82" t="s">
        <v>1778</v>
      </c>
      <c r="I141" s="82" t="s">
        <v>1771</v>
      </c>
      <c r="J141" s="82"/>
      <c r="K141" s="92">
        <v>0.25</v>
      </c>
      <c r="L141" s="95" t="s">
        <v>174</v>
      </c>
      <c r="M141" s="96">
        <v>5.5E-2</v>
      </c>
      <c r="N141" s="96">
        <v>2.5399999999999992E-2</v>
      </c>
      <c r="O141" s="92">
        <v>16369</v>
      </c>
      <c r="P141" s="94">
        <v>121.81</v>
      </c>
      <c r="Q141" s="82"/>
      <c r="R141" s="92">
        <v>19.939060000000001</v>
      </c>
      <c r="S141" s="93">
        <v>2.7293038766152566E-4</v>
      </c>
      <c r="T141" s="93">
        <v>1.8990908400600223E-4</v>
      </c>
      <c r="U141" s="93">
        <f>+R141/'סכום נכסי הקרן'!$C$42</f>
        <v>3.4282552854404673E-5</v>
      </c>
    </row>
    <row r="142" spans="2:21" s="140" customFormat="1">
      <c r="B142" s="85" t="s">
        <v>636</v>
      </c>
      <c r="C142" s="82" t="s">
        <v>637</v>
      </c>
      <c r="D142" s="95" t="s">
        <v>131</v>
      </c>
      <c r="E142" s="95" t="s">
        <v>324</v>
      </c>
      <c r="F142" s="82" t="s">
        <v>638</v>
      </c>
      <c r="G142" s="95" t="s">
        <v>429</v>
      </c>
      <c r="H142" s="82" t="s">
        <v>1778</v>
      </c>
      <c r="I142" s="82" t="s">
        <v>171</v>
      </c>
      <c r="J142" s="82"/>
      <c r="K142" s="92">
        <v>0.77</v>
      </c>
      <c r="L142" s="95" t="s">
        <v>174</v>
      </c>
      <c r="M142" s="96">
        <v>4.2000000000000003E-2</v>
      </c>
      <c r="N142" s="96">
        <v>2.1000000000000001E-2</v>
      </c>
      <c r="O142" s="92">
        <v>90500.81</v>
      </c>
      <c r="P142" s="94">
        <v>103.16</v>
      </c>
      <c r="Q142" s="82"/>
      <c r="R142" s="92">
        <v>93.360640000000004</v>
      </c>
      <c r="S142" s="93">
        <v>2.8766383441111742E-4</v>
      </c>
      <c r="T142" s="93">
        <v>8.8921110747518348E-4</v>
      </c>
      <c r="U142" s="93">
        <f>+R142/'סכום נכסי הקרן'!$C$42</f>
        <v>1.605211617458921E-4</v>
      </c>
    </row>
    <row r="143" spans="2:21" s="140" customFormat="1">
      <c r="B143" s="85" t="s">
        <v>639</v>
      </c>
      <c r="C143" s="82" t="s">
        <v>640</v>
      </c>
      <c r="D143" s="95" t="s">
        <v>131</v>
      </c>
      <c r="E143" s="95" t="s">
        <v>324</v>
      </c>
      <c r="F143" s="82" t="s">
        <v>641</v>
      </c>
      <c r="G143" s="95" t="s">
        <v>365</v>
      </c>
      <c r="H143" s="82" t="s">
        <v>1778</v>
      </c>
      <c r="I143" s="82" t="s">
        <v>171</v>
      </c>
      <c r="J143" s="82"/>
      <c r="K143" s="92">
        <v>1.79</v>
      </c>
      <c r="L143" s="95" t="s">
        <v>174</v>
      </c>
      <c r="M143" s="96">
        <v>4.8000000000000001E-2</v>
      </c>
      <c r="N143" s="96">
        <v>1.2E-2</v>
      </c>
      <c r="O143" s="92">
        <v>88400</v>
      </c>
      <c r="P143" s="94">
        <v>106.61</v>
      </c>
      <c r="Q143" s="82"/>
      <c r="R143" s="92">
        <v>94.243250000000003</v>
      </c>
      <c r="S143" s="93">
        <v>3.3400133600534405E-4</v>
      </c>
      <c r="T143" s="93">
        <v>8.9761750459894647E-4</v>
      </c>
      <c r="U143" s="93">
        <f>+R143/'סכום נכסי הקרן'!$C$42</f>
        <v>1.6203869185888768E-4</v>
      </c>
    </row>
    <row r="144" spans="2:21" s="140" customFormat="1">
      <c r="B144" s="85" t="s">
        <v>642</v>
      </c>
      <c r="C144" s="82" t="s">
        <v>643</v>
      </c>
      <c r="D144" s="95" t="s">
        <v>131</v>
      </c>
      <c r="E144" s="95" t="s">
        <v>324</v>
      </c>
      <c r="F144" s="82" t="s">
        <v>644</v>
      </c>
      <c r="G144" s="95" t="s">
        <v>459</v>
      </c>
      <c r="H144" s="82" t="s">
        <v>1778</v>
      </c>
      <c r="I144" s="82" t="s">
        <v>1771</v>
      </c>
      <c r="J144" s="82"/>
      <c r="K144" s="92">
        <v>1.46</v>
      </c>
      <c r="L144" s="95" t="s">
        <v>174</v>
      </c>
      <c r="M144" s="96">
        <v>4.8000000000000001E-2</v>
      </c>
      <c r="N144" s="96">
        <v>1.4100000000000003E-2</v>
      </c>
      <c r="O144" s="92">
        <v>220853</v>
      </c>
      <c r="P144" s="94">
        <v>124.08</v>
      </c>
      <c r="Q144" s="82"/>
      <c r="R144" s="92">
        <v>274.03440999999998</v>
      </c>
      <c r="S144" s="93">
        <v>3.5983844446011337E-4</v>
      </c>
      <c r="T144" s="93">
        <v>2.6100339629463601E-3</v>
      </c>
      <c r="U144" s="93">
        <f>+R144/'סכום נכסי הקרן'!$C$42</f>
        <v>4.7116559881712577E-4</v>
      </c>
    </row>
    <row r="145" spans="2:21" s="140" customFormat="1">
      <c r="B145" s="85" t="s">
        <v>645</v>
      </c>
      <c r="C145" s="82" t="s">
        <v>646</v>
      </c>
      <c r="D145" s="95" t="s">
        <v>131</v>
      </c>
      <c r="E145" s="95" t="s">
        <v>324</v>
      </c>
      <c r="F145" s="82" t="s">
        <v>647</v>
      </c>
      <c r="G145" s="95" t="s">
        <v>365</v>
      </c>
      <c r="H145" s="82" t="s">
        <v>1778</v>
      </c>
      <c r="I145" s="82" t="s">
        <v>1771</v>
      </c>
      <c r="J145" s="82"/>
      <c r="K145" s="92">
        <v>2.1399999999999997</v>
      </c>
      <c r="L145" s="95" t="s">
        <v>174</v>
      </c>
      <c r="M145" s="96">
        <v>5.4000000000000006E-2</v>
      </c>
      <c r="N145" s="96">
        <v>2.41E-2</v>
      </c>
      <c r="O145" s="92">
        <v>39324.04</v>
      </c>
      <c r="P145" s="94">
        <v>107.46</v>
      </c>
      <c r="Q145" s="82"/>
      <c r="R145" s="92">
        <v>42.25761</v>
      </c>
      <c r="S145" s="93">
        <v>6.2419111111111116E-4</v>
      </c>
      <c r="T145" s="93">
        <v>4.0248156168760609E-4</v>
      </c>
      <c r="U145" s="93">
        <f>+R145/'סכום נכסי הקרן'!$C$42</f>
        <v>7.265632122706985E-5</v>
      </c>
    </row>
    <row r="146" spans="2:21" s="140" customFormat="1">
      <c r="B146" s="85" t="s">
        <v>648</v>
      </c>
      <c r="C146" s="82" t="s">
        <v>649</v>
      </c>
      <c r="D146" s="95" t="s">
        <v>131</v>
      </c>
      <c r="E146" s="95" t="s">
        <v>324</v>
      </c>
      <c r="F146" s="82" t="s">
        <v>647</v>
      </c>
      <c r="G146" s="95" t="s">
        <v>365</v>
      </c>
      <c r="H146" s="82" t="s">
        <v>1778</v>
      </c>
      <c r="I146" s="82" t="s">
        <v>1771</v>
      </c>
      <c r="J146" s="82"/>
      <c r="K146" s="92">
        <v>1.1299999999999999</v>
      </c>
      <c r="L146" s="95" t="s">
        <v>174</v>
      </c>
      <c r="M146" s="96">
        <v>6.4000000000000001E-2</v>
      </c>
      <c r="N146" s="96">
        <v>2.7999999999999997E-2</v>
      </c>
      <c r="O146" s="92">
        <v>33539.269999999997</v>
      </c>
      <c r="P146" s="94">
        <v>115</v>
      </c>
      <c r="Q146" s="82"/>
      <c r="R146" s="92">
        <v>38.570160000000001</v>
      </c>
      <c r="S146" s="93">
        <v>4.8869977385851003E-4</v>
      </c>
      <c r="T146" s="93">
        <v>3.67360535329396E-4</v>
      </c>
      <c r="U146" s="93">
        <f>+R146/'סכום נכסי הקרן'!$C$42</f>
        <v>6.6316243032662768E-5</v>
      </c>
    </row>
    <row r="147" spans="2:21" s="140" customFormat="1">
      <c r="B147" s="85" t="s">
        <v>650</v>
      </c>
      <c r="C147" s="82" t="s">
        <v>651</v>
      </c>
      <c r="D147" s="95" t="s">
        <v>131</v>
      </c>
      <c r="E147" s="95" t="s">
        <v>324</v>
      </c>
      <c r="F147" s="82" t="s">
        <v>647</v>
      </c>
      <c r="G147" s="95" t="s">
        <v>365</v>
      </c>
      <c r="H147" s="82" t="s">
        <v>1778</v>
      </c>
      <c r="I147" s="82" t="s">
        <v>1771</v>
      </c>
      <c r="J147" s="82"/>
      <c r="K147" s="92">
        <v>2.86</v>
      </c>
      <c r="L147" s="95" t="s">
        <v>174</v>
      </c>
      <c r="M147" s="96">
        <v>2.5000000000000001E-2</v>
      </c>
      <c r="N147" s="96">
        <v>4.7899999999999998E-2</v>
      </c>
      <c r="O147" s="92">
        <v>192600</v>
      </c>
      <c r="P147" s="94">
        <v>94.17</v>
      </c>
      <c r="Q147" s="82"/>
      <c r="R147" s="92">
        <v>181.37141</v>
      </c>
      <c r="S147" s="93">
        <v>4.50870137227453E-4</v>
      </c>
      <c r="T147" s="93">
        <v>1.7274675104030517E-3</v>
      </c>
      <c r="U147" s="93">
        <f>+R147/'סכום נכסי הקרן'!$C$42</f>
        <v>3.1184393595299378E-4</v>
      </c>
    </row>
    <row r="148" spans="2:21" s="140" customFormat="1">
      <c r="B148" s="85" t="s">
        <v>652</v>
      </c>
      <c r="C148" s="82" t="s">
        <v>653</v>
      </c>
      <c r="D148" s="95" t="s">
        <v>131</v>
      </c>
      <c r="E148" s="95" t="s">
        <v>324</v>
      </c>
      <c r="F148" s="82" t="s">
        <v>654</v>
      </c>
      <c r="G148" s="95" t="s">
        <v>492</v>
      </c>
      <c r="H148" s="82" t="s">
        <v>1778</v>
      </c>
      <c r="I148" s="82" t="s">
        <v>1771</v>
      </c>
      <c r="J148" s="82"/>
      <c r="K148" s="92">
        <v>0.56999999999999995</v>
      </c>
      <c r="L148" s="95" t="s">
        <v>174</v>
      </c>
      <c r="M148" s="96">
        <v>5.2999999999999999E-2</v>
      </c>
      <c r="N148" s="96">
        <v>2.6199999999999998E-2</v>
      </c>
      <c r="O148" s="92">
        <v>13055</v>
      </c>
      <c r="P148" s="94">
        <v>124.4</v>
      </c>
      <c r="Q148" s="82"/>
      <c r="R148" s="92">
        <v>16.24043</v>
      </c>
      <c r="S148" s="93">
        <v>2.5795256087418633E-4</v>
      </c>
      <c r="T148" s="93">
        <v>1.5468157401420121E-4</v>
      </c>
      <c r="U148" s="93">
        <f>+R148/'סכום נכסי הקרן'!$C$42</f>
        <v>2.7923252141939452E-5</v>
      </c>
    </row>
    <row r="149" spans="2:21" s="140" customFormat="1">
      <c r="B149" s="85" t="s">
        <v>655</v>
      </c>
      <c r="C149" s="82" t="s">
        <v>656</v>
      </c>
      <c r="D149" s="95" t="s">
        <v>131</v>
      </c>
      <c r="E149" s="95" t="s">
        <v>324</v>
      </c>
      <c r="F149" s="82" t="s">
        <v>654</v>
      </c>
      <c r="G149" s="95" t="s">
        <v>492</v>
      </c>
      <c r="H149" s="82" t="s">
        <v>1778</v>
      </c>
      <c r="I149" s="82" t="s">
        <v>1771</v>
      </c>
      <c r="J149" s="82"/>
      <c r="K149" s="92">
        <v>1.9300000000000002</v>
      </c>
      <c r="L149" s="95" t="s">
        <v>174</v>
      </c>
      <c r="M149" s="96">
        <v>0.05</v>
      </c>
      <c r="N149" s="96">
        <v>1.2500000000000002E-2</v>
      </c>
      <c r="O149" s="92">
        <v>110</v>
      </c>
      <c r="P149" s="94">
        <v>106.2</v>
      </c>
      <c r="Q149" s="82"/>
      <c r="R149" s="92">
        <v>0.11681999999999999</v>
      </c>
      <c r="S149" s="93">
        <v>5.3463200307170386E-7</v>
      </c>
      <c r="T149" s="93">
        <v>1.1126492017969341E-6</v>
      </c>
      <c r="U149" s="93">
        <f>+R149/'סכום נכסי הקרן'!$C$42</f>
        <v>2.0085640067543572E-7</v>
      </c>
    </row>
    <row r="150" spans="2:21" s="140" customFormat="1">
      <c r="B150" s="85" t="s">
        <v>657</v>
      </c>
      <c r="C150" s="82" t="s">
        <v>658</v>
      </c>
      <c r="D150" s="95" t="s">
        <v>131</v>
      </c>
      <c r="E150" s="95" t="s">
        <v>324</v>
      </c>
      <c r="F150" s="82" t="s">
        <v>557</v>
      </c>
      <c r="G150" s="95" t="s">
        <v>326</v>
      </c>
      <c r="H150" s="82" t="s">
        <v>1778</v>
      </c>
      <c r="I150" s="82" t="s">
        <v>1771</v>
      </c>
      <c r="J150" s="82"/>
      <c r="K150" s="92">
        <v>2.66</v>
      </c>
      <c r="L150" s="95" t="s">
        <v>174</v>
      </c>
      <c r="M150" s="96">
        <v>2.4E-2</v>
      </c>
      <c r="N150" s="96">
        <v>1.0800000000000001E-2</v>
      </c>
      <c r="O150" s="92">
        <v>83218</v>
      </c>
      <c r="P150" s="94">
        <v>105</v>
      </c>
      <c r="Q150" s="82"/>
      <c r="R150" s="92">
        <v>87.378899999999987</v>
      </c>
      <c r="S150" s="93">
        <v>6.3743671055755985E-4</v>
      </c>
      <c r="T150" s="93">
        <v>8.3223817273492663E-4</v>
      </c>
      <c r="U150" s="93">
        <f>+R150/'סכום נכסי הקרן'!$C$42</f>
        <v>1.5023635806350651E-4</v>
      </c>
    </row>
    <row r="151" spans="2:21" s="140" customFormat="1">
      <c r="B151" s="85" t="s">
        <v>659</v>
      </c>
      <c r="C151" s="82" t="s">
        <v>660</v>
      </c>
      <c r="D151" s="95" t="s">
        <v>131</v>
      </c>
      <c r="E151" s="95" t="s">
        <v>324</v>
      </c>
      <c r="F151" s="82" t="s">
        <v>661</v>
      </c>
      <c r="G151" s="95" t="s">
        <v>365</v>
      </c>
      <c r="H151" s="82" t="s">
        <v>1778</v>
      </c>
      <c r="I151" s="82" t="s">
        <v>171</v>
      </c>
      <c r="J151" s="82"/>
      <c r="K151" s="92">
        <v>7.830000000000001</v>
      </c>
      <c r="L151" s="95" t="s">
        <v>174</v>
      </c>
      <c r="M151" s="96">
        <v>2.6000000000000002E-2</v>
      </c>
      <c r="N151" s="96">
        <v>2.4500000000000001E-2</v>
      </c>
      <c r="O151" s="92">
        <v>995000</v>
      </c>
      <c r="P151" s="94">
        <v>101.49</v>
      </c>
      <c r="Q151" s="82"/>
      <c r="R151" s="92">
        <v>1009.82552</v>
      </c>
      <c r="S151" s="93">
        <v>1.6236680210832068E-3</v>
      </c>
      <c r="T151" s="93">
        <v>9.6180581987859448E-3</v>
      </c>
      <c r="U151" s="93">
        <f>+R151/'סכום נכסי הקרן'!$C$42</f>
        <v>1.7362602230559857E-3</v>
      </c>
    </row>
    <row r="152" spans="2:21" s="140" customFormat="1">
      <c r="B152" s="85" t="s">
        <v>662</v>
      </c>
      <c r="C152" s="82" t="s">
        <v>663</v>
      </c>
      <c r="D152" s="95" t="s">
        <v>131</v>
      </c>
      <c r="E152" s="95" t="s">
        <v>324</v>
      </c>
      <c r="F152" s="82" t="s">
        <v>661</v>
      </c>
      <c r="G152" s="95" t="s">
        <v>365</v>
      </c>
      <c r="H152" s="82" t="s">
        <v>1778</v>
      </c>
      <c r="I152" s="82" t="s">
        <v>171</v>
      </c>
      <c r="J152" s="82"/>
      <c r="K152" s="92">
        <v>4.2700000000000005</v>
      </c>
      <c r="L152" s="95" t="s">
        <v>174</v>
      </c>
      <c r="M152" s="96">
        <v>4.4000000000000004E-2</v>
      </c>
      <c r="N152" s="96">
        <v>1.55E-2</v>
      </c>
      <c r="O152" s="92">
        <v>13604.4</v>
      </c>
      <c r="P152" s="94">
        <v>113</v>
      </c>
      <c r="Q152" s="82"/>
      <c r="R152" s="92">
        <v>15.372969999999999</v>
      </c>
      <c r="S152" s="93">
        <v>8.858934536716873E-5</v>
      </c>
      <c r="T152" s="93">
        <v>1.4641947269087668E-4</v>
      </c>
      <c r="U152" s="93">
        <f>+R152/'סכום נכסי הקרן'!$C$42</f>
        <v>2.6431770432215828E-5</v>
      </c>
    </row>
    <row r="153" spans="2:21" s="140" customFormat="1">
      <c r="B153" s="85" t="s">
        <v>664</v>
      </c>
      <c r="C153" s="82" t="s">
        <v>665</v>
      </c>
      <c r="D153" s="95" t="s">
        <v>131</v>
      </c>
      <c r="E153" s="95" t="s">
        <v>324</v>
      </c>
      <c r="F153" s="82" t="s">
        <v>661</v>
      </c>
      <c r="G153" s="95" t="s">
        <v>365</v>
      </c>
      <c r="H153" s="82" t="s">
        <v>1778</v>
      </c>
      <c r="I153" s="82" t="s">
        <v>171</v>
      </c>
      <c r="J153" s="82"/>
      <c r="K153" s="92">
        <v>0.25</v>
      </c>
      <c r="L153" s="95" t="s">
        <v>174</v>
      </c>
      <c r="M153" s="96">
        <v>5.3499999999999999E-2</v>
      </c>
      <c r="N153" s="96">
        <v>2.1999999999999999E-2</v>
      </c>
      <c r="O153" s="92">
        <v>30334.66</v>
      </c>
      <c r="P153" s="94">
        <v>125.33</v>
      </c>
      <c r="Q153" s="82"/>
      <c r="R153" s="92">
        <v>38.018440000000005</v>
      </c>
      <c r="S153" s="93">
        <v>1.6882216992129888E-4</v>
      </c>
      <c r="T153" s="93">
        <v>3.6210569182986341E-4</v>
      </c>
      <c r="U153" s="93">
        <f>+R153/'סכום נכסי הקרן'!$C$42</f>
        <v>6.5367634118258986E-5</v>
      </c>
    </row>
    <row r="154" spans="2:21" s="140" customFormat="1">
      <c r="B154" s="85" t="s">
        <v>666</v>
      </c>
      <c r="C154" s="82" t="s">
        <v>667</v>
      </c>
      <c r="D154" s="95" t="s">
        <v>131</v>
      </c>
      <c r="E154" s="95" t="s">
        <v>324</v>
      </c>
      <c r="F154" s="82" t="s">
        <v>668</v>
      </c>
      <c r="G154" s="95" t="s">
        <v>422</v>
      </c>
      <c r="H154" s="82" t="s">
        <v>1779</v>
      </c>
      <c r="I154" s="82" t="s">
        <v>171</v>
      </c>
      <c r="J154" s="82"/>
      <c r="K154" s="92">
        <v>1.3800000000000001</v>
      </c>
      <c r="L154" s="95" t="s">
        <v>174</v>
      </c>
      <c r="M154" s="96">
        <v>3.85E-2</v>
      </c>
      <c r="N154" s="96">
        <v>1.9799999999999998E-2</v>
      </c>
      <c r="O154" s="92">
        <v>8964</v>
      </c>
      <c r="P154" s="94">
        <v>102.01</v>
      </c>
      <c r="Q154" s="82"/>
      <c r="R154" s="92">
        <v>9.1441800000000004</v>
      </c>
      <c r="S154" s="93">
        <v>2.241E-4</v>
      </c>
      <c r="T154" s="93">
        <v>8.7093516333568662E-5</v>
      </c>
      <c r="U154" s="93">
        <f>+R154/'סכום נכסי הקרן'!$C$42</f>
        <v>1.5722197243008953E-5</v>
      </c>
    </row>
    <row r="155" spans="2:21" s="140" customFormat="1">
      <c r="B155" s="85" t="s">
        <v>669</v>
      </c>
      <c r="C155" s="82" t="s">
        <v>670</v>
      </c>
      <c r="D155" s="95" t="s">
        <v>131</v>
      </c>
      <c r="E155" s="95" t="s">
        <v>324</v>
      </c>
      <c r="F155" s="82" t="s">
        <v>671</v>
      </c>
      <c r="G155" s="95" t="s">
        <v>492</v>
      </c>
      <c r="H155" s="82" t="s">
        <v>1780</v>
      </c>
      <c r="I155" s="82" t="s">
        <v>1771</v>
      </c>
      <c r="J155" s="82"/>
      <c r="K155" s="92">
        <v>1.22</v>
      </c>
      <c r="L155" s="95" t="s">
        <v>174</v>
      </c>
      <c r="M155" s="96">
        <v>4.9000000000000002E-2</v>
      </c>
      <c r="N155" s="96">
        <v>0.5462999999999999</v>
      </c>
      <c r="O155" s="92">
        <v>159600.75</v>
      </c>
      <c r="P155" s="94">
        <v>76.41</v>
      </c>
      <c r="Q155" s="82"/>
      <c r="R155" s="92">
        <v>121.95094</v>
      </c>
      <c r="S155" s="93">
        <v>1.6750104007057126E-4</v>
      </c>
      <c r="T155" s="93">
        <v>1.1615187129719725E-3</v>
      </c>
      <c r="U155" s="93">
        <f>+R155/'סכום נכסי הקרן'!$C$42</f>
        <v>2.096783672948641E-4</v>
      </c>
    </row>
    <row r="156" spans="2:21" s="140" customFormat="1">
      <c r="B156" s="85" t="s">
        <v>672</v>
      </c>
      <c r="C156" s="82" t="s">
        <v>673</v>
      </c>
      <c r="D156" s="95" t="s">
        <v>131</v>
      </c>
      <c r="E156" s="95" t="s">
        <v>324</v>
      </c>
      <c r="F156" s="82" t="s">
        <v>674</v>
      </c>
      <c r="G156" s="95" t="s">
        <v>365</v>
      </c>
      <c r="H156" s="82" t="s">
        <v>1781</v>
      </c>
      <c r="I156" s="82" t="s">
        <v>1771</v>
      </c>
      <c r="J156" s="82"/>
      <c r="K156" s="94">
        <v>0</v>
      </c>
      <c r="L156" s="95" t="s">
        <v>174</v>
      </c>
      <c r="M156" s="96">
        <v>5.3499999999999999E-2</v>
      </c>
      <c r="N156" s="93">
        <v>0</v>
      </c>
      <c r="O156" s="92">
        <v>43134.67</v>
      </c>
      <c r="P156" s="94">
        <v>101.28</v>
      </c>
      <c r="Q156" s="92"/>
      <c r="R156" s="92">
        <v>43.686790000000002</v>
      </c>
      <c r="S156" s="93">
        <v>4.4948316126911257E-4</v>
      </c>
      <c r="T156" s="93">
        <v>4.1609375126322798E-4</v>
      </c>
      <c r="U156" s="93">
        <f>+R156/'סכום נכסי הקרן'!$C$42</f>
        <v>7.5113605516723334E-5</v>
      </c>
    </row>
    <row r="157" spans="2:21" s="140" customFormat="1">
      <c r="B157" s="81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92"/>
      <c r="P157" s="94"/>
      <c r="Q157" s="82"/>
      <c r="R157" s="82"/>
      <c r="S157" s="82"/>
      <c r="T157" s="93"/>
      <c r="U157" s="82"/>
    </row>
    <row r="158" spans="2:21" s="140" customFormat="1">
      <c r="B158" s="100" t="s">
        <v>52</v>
      </c>
      <c r="C158" s="80"/>
      <c r="D158" s="80"/>
      <c r="E158" s="80"/>
      <c r="F158" s="80"/>
      <c r="G158" s="80"/>
      <c r="H158" s="80"/>
      <c r="I158" s="80"/>
      <c r="J158" s="80"/>
      <c r="K158" s="89">
        <v>4.1335146273204231</v>
      </c>
      <c r="L158" s="80"/>
      <c r="M158" s="80"/>
      <c r="N158" s="102">
        <v>1.844775384036542E-2</v>
      </c>
      <c r="O158" s="89"/>
      <c r="P158" s="91"/>
      <c r="Q158" s="89">
        <f>SUM(Q159:Q225)</f>
        <v>201.60030999999998</v>
      </c>
      <c r="R158" s="89">
        <v>20766.352289999999</v>
      </c>
      <c r="S158" s="80"/>
      <c r="T158" s="90">
        <v>0.19778860896851941</v>
      </c>
      <c r="U158" s="90">
        <f>+R158/'סכום נכסי הקרן'!$C$42</f>
        <v>3.5704971547059511E-2</v>
      </c>
    </row>
    <row r="159" spans="2:21" s="140" customFormat="1">
      <c r="B159" s="85" t="s">
        <v>676</v>
      </c>
      <c r="C159" s="82" t="s">
        <v>677</v>
      </c>
      <c r="D159" s="95" t="s">
        <v>131</v>
      </c>
      <c r="E159" s="95" t="s">
        <v>324</v>
      </c>
      <c r="F159" s="82" t="s">
        <v>325</v>
      </c>
      <c r="G159" s="95" t="s">
        <v>326</v>
      </c>
      <c r="H159" s="82" t="s">
        <v>1772</v>
      </c>
      <c r="I159" s="82" t="s">
        <v>171</v>
      </c>
      <c r="J159" s="82"/>
      <c r="K159" s="92">
        <v>5.98</v>
      </c>
      <c r="L159" s="95" t="s">
        <v>174</v>
      </c>
      <c r="M159" s="96">
        <v>3.0099999999999998E-2</v>
      </c>
      <c r="N159" s="96">
        <v>1.7299999999999999E-2</v>
      </c>
      <c r="O159" s="92">
        <v>1021800</v>
      </c>
      <c r="P159" s="94">
        <v>107.89</v>
      </c>
      <c r="Q159" s="82"/>
      <c r="R159" s="92">
        <v>1102.42003</v>
      </c>
      <c r="S159" s="93">
        <v>8.8852173913043478E-4</v>
      </c>
      <c r="T159" s="93">
        <v>1.0499972320017568E-2</v>
      </c>
      <c r="U159" s="93">
        <f>+R159/'סכום נכסי הקרן'!$C$42</f>
        <v>1.8954641265049297E-3</v>
      </c>
    </row>
    <row r="160" spans="2:21" s="140" customFormat="1">
      <c r="B160" s="85" t="s">
        <v>678</v>
      </c>
      <c r="C160" s="82" t="s">
        <v>679</v>
      </c>
      <c r="D160" s="95" t="s">
        <v>131</v>
      </c>
      <c r="E160" s="95" t="s">
        <v>324</v>
      </c>
      <c r="F160" s="82" t="s">
        <v>329</v>
      </c>
      <c r="G160" s="95" t="s">
        <v>326</v>
      </c>
      <c r="H160" s="82" t="s">
        <v>1772</v>
      </c>
      <c r="I160" s="82" t="s">
        <v>171</v>
      </c>
      <c r="J160" s="82"/>
      <c r="K160" s="92">
        <v>4.46</v>
      </c>
      <c r="L160" s="95" t="s">
        <v>174</v>
      </c>
      <c r="M160" s="96">
        <v>2.4700000000000003E-2</v>
      </c>
      <c r="N160" s="96">
        <v>1.2900000000000002E-2</v>
      </c>
      <c r="O160" s="92">
        <v>81074</v>
      </c>
      <c r="P160" s="94">
        <v>106.09</v>
      </c>
      <c r="Q160" s="82"/>
      <c r="R160" s="92">
        <v>86.011399999999995</v>
      </c>
      <c r="S160" s="93">
        <v>2.4337556998466031E-5</v>
      </c>
      <c r="T160" s="93">
        <v>8.192134527943573E-4</v>
      </c>
      <c r="U160" s="93">
        <f>+R160/'סכום נכסי הקרן'!$C$42</f>
        <v>1.4788512430281777E-4</v>
      </c>
    </row>
    <row r="161" spans="2:21" s="140" customFormat="1">
      <c r="B161" s="85" t="s">
        <v>680</v>
      </c>
      <c r="C161" s="82" t="s">
        <v>681</v>
      </c>
      <c r="D161" s="95" t="s">
        <v>131</v>
      </c>
      <c r="E161" s="95" t="s">
        <v>324</v>
      </c>
      <c r="F161" s="82" t="s">
        <v>344</v>
      </c>
      <c r="G161" s="95" t="s">
        <v>326</v>
      </c>
      <c r="H161" s="82" t="s">
        <v>1772</v>
      </c>
      <c r="I161" s="82" t="s">
        <v>171</v>
      </c>
      <c r="J161" s="82"/>
      <c r="K161" s="92">
        <v>1.1299999999999999</v>
      </c>
      <c r="L161" s="95" t="s">
        <v>174</v>
      </c>
      <c r="M161" s="96">
        <v>5.9000000000000004E-2</v>
      </c>
      <c r="N161" s="96">
        <v>2.3E-3</v>
      </c>
      <c r="O161" s="92">
        <v>422092.67</v>
      </c>
      <c r="P161" s="94">
        <v>108.57</v>
      </c>
      <c r="Q161" s="82"/>
      <c r="R161" s="92">
        <v>458.26598999999999</v>
      </c>
      <c r="S161" s="93">
        <v>3.9124119421948068E-4</v>
      </c>
      <c r="T161" s="93">
        <v>4.3647430918009062E-3</v>
      </c>
      <c r="U161" s="93">
        <f>+R161/'סכום נכסי הקרן'!$C$42</f>
        <v>7.8792721540288672E-4</v>
      </c>
    </row>
    <row r="162" spans="2:21" s="140" customFormat="1">
      <c r="B162" s="85" t="s">
        <v>682</v>
      </c>
      <c r="C162" s="82" t="s">
        <v>683</v>
      </c>
      <c r="D162" s="95" t="s">
        <v>131</v>
      </c>
      <c r="E162" s="95" t="s">
        <v>324</v>
      </c>
      <c r="F162" s="82" t="s">
        <v>344</v>
      </c>
      <c r="G162" s="95" t="s">
        <v>326</v>
      </c>
      <c r="H162" s="82" t="s">
        <v>1772</v>
      </c>
      <c r="I162" s="82" t="s">
        <v>171</v>
      </c>
      <c r="J162" s="82"/>
      <c r="K162" s="92">
        <v>1.1499999999999999</v>
      </c>
      <c r="L162" s="95" t="s">
        <v>174</v>
      </c>
      <c r="M162" s="96">
        <v>1.8000000000000002E-2</v>
      </c>
      <c r="N162" s="96">
        <v>2.8999999999999998E-3</v>
      </c>
      <c r="O162" s="92">
        <v>7400</v>
      </c>
      <c r="P162" s="94">
        <v>101.9</v>
      </c>
      <c r="Q162" s="82"/>
      <c r="R162" s="92">
        <v>7.5406000000000004</v>
      </c>
      <c r="S162" s="93">
        <v>1.1777382015301048E-5</v>
      </c>
      <c r="T162" s="93">
        <v>7.1820258269730892E-5</v>
      </c>
      <c r="U162" s="93">
        <f>+R162/'סכום נכסי הקרן'!$C$42</f>
        <v>1.2965055426580987E-5</v>
      </c>
    </row>
    <row r="163" spans="2:21" s="140" customFormat="1">
      <c r="B163" s="85" t="s">
        <v>684</v>
      </c>
      <c r="C163" s="82" t="s">
        <v>685</v>
      </c>
      <c r="D163" s="95" t="s">
        <v>131</v>
      </c>
      <c r="E163" s="95" t="s">
        <v>324</v>
      </c>
      <c r="F163" s="82" t="s">
        <v>686</v>
      </c>
      <c r="G163" s="95" t="s">
        <v>687</v>
      </c>
      <c r="H163" s="82" t="s">
        <v>1773</v>
      </c>
      <c r="I163" s="82" t="s">
        <v>171</v>
      </c>
      <c r="J163" s="82"/>
      <c r="K163" s="92">
        <v>1.69</v>
      </c>
      <c r="L163" s="95" t="s">
        <v>174</v>
      </c>
      <c r="M163" s="96">
        <v>4.8399999999999999E-2</v>
      </c>
      <c r="N163" s="96">
        <v>4.4000000000000003E-3</v>
      </c>
      <c r="O163" s="92">
        <v>115859.81</v>
      </c>
      <c r="P163" s="94">
        <v>108.87</v>
      </c>
      <c r="Q163" s="82"/>
      <c r="R163" s="92">
        <v>126.13658</v>
      </c>
      <c r="S163" s="93">
        <v>1.8390446031746032E-4</v>
      </c>
      <c r="T163" s="93">
        <v>1.2013847376681659E-3</v>
      </c>
      <c r="U163" s="93">
        <f>+R163/'סכום נכסי הקרן'!$C$42</f>
        <v>2.1687501671211398E-4</v>
      </c>
    </row>
    <row r="164" spans="2:21" s="140" customFormat="1">
      <c r="B164" s="85" t="s">
        <v>688</v>
      </c>
      <c r="C164" s="82" t="s">
        <v>689</v>
      </c>
      <c r="D164" s="95" t="s">
        <v>131</v>
      </c>
      <c r="E164" s="95" t="s">
        <v>324</v>
      </c>
      <c r="F164" s="82" t="s">
        <v>353</v>
      </c>
      <c r="G164" s="95" t="s">
        <v>326</v>
      </c>
      <c r="H164" s="82" t="s">
        <v>1773</v>
      </c>
      <c r="I164" s="82" t="s">
        <v>171</v>
      </c>
      <c r="J164" s="82"/>
      <c r="K164" s="92">
        <v>2.23</v>
      </c>
      <c r="L164" s="95" t="s">
        <v>174</v>
      </c>
      <c r="M164" s="96">
        <v>1.95E-2</v>
      </c>
      <c r="N164" s="96">
        <v>6.7999999999999996E-3</v>
      </c>
      <c r="O164" s="92">
        <v>340000</v>
      </c>
      <c r="P164" s="94">
        <v>104.26</v>
      </c>
      <c r="Q164" s="82"/>
      <c r="R164" s="92">
        <v>354.48399999999998</v>
      </c>
      <c r="S164" s="93">
        <v>4.9635036496350365E-4</v>
      </c>
      <c r="T164" s="93">
        <v>3.3762740939033077E-3</v>
      </c>
      <c r="U164" s="93">
        <f>+R164/'סכום נכסי הקרן'!$C$42</f>
        <v>6.0948793303399384E-4</v>
      </c>
    </row>
    <row r="165" spans="2:21" s="140" customFormat="1">
      <c r="B165" s="85" t="s">
        <v>690</v>
      </c>
      <c r="C165" s="82" t="s">
        <v>691</v>
      </c>
      <c r="D165" s="95" t="s">
        <v>131</v>
      </c>
      <c r="E165" s="95" t="s">
        <v>324</v>
      </c>
      <c r="F165" s="82" t="s">
        <v>692</v>
      </c>
      <c r="G165" s="95" t="s">
        <v>326</v>
      </c>
      <c r="H165" s="82" t="s">
        <v>1773</v>
      </c>
      <c r="I165" s="82" t="s">
        <v>1771</v>
      </c>
      <c r="J165" s="82"/>
      <c r="K165" s="92">
        <v>4.3</v>
      </c>
      <c r="L165" s="95" t="s">
        <v>174</v>
      </c>
      <c r="M165" s="96">
        <v>2.07E-2</v>
      </c>
      <c r="N165" s="96">
        <v>1.29E-2</v>
      </c>
      <c r="O165" s="92">
        <v>350000</v>
      </c>
      <c r="P165" s="94">
        <v>104.41</v>
      </c>
      <c r="Q165" s="82"/>
      <c r="R165" s="92">
        <v>365.43498999999997</v>
      </c>
      <c r="S165" s="93">
        <v>1.3808721588555331E-3</v>
      </c>
      <c r="T165" s="93">
        <v>3.4805765274111508E-3</v>
      </c>
      <c r="U165" s="93">
        <f>+R165/'סכום נכסי הקרן'!$C$42</f>
        <v>6.283166989579169E-4</v>
      </c>
    </row>
    <row r="166" spans="2:21" s="140" customFormat="1">
      <c r="B166" s="85" t="s">
        <v>693</v>
      </c>
      <c r="C166" s="82" t="s">
        <v>694</v>
      </c>
      <c r="D166" s="95" t="s">
        <v>131</v>
      </c>
      <c r="E166" s="95" t="s">
        <v>324</v>
      </c>
      <c r="F166" s="82" t="s">
        <v>344</v>
      </c>
      <c r="G166" s="95" t="s">
        <v>326</v>
      </c>
      <c r="H166" s="82" t="s">
        <v>1773</v>
      </c>
      <c r="I166" s="82" t="s">
        <v>171</v>
      </c>
      <c r="J166" s="82"/>
      <c r="K166" s="92">
        <v>1.92</v>
      </c>
      <c r="L166" s="95" t="s">
        <v>174</v>
      </c>
      <c r="M166" s="96">
        <v>6.0999999999999999E-2</v>
      </c>
      <c r="N166" s="96">
        <v>5.5999999999999991E-3</v>
      </c>
      <c r="O166" s="92">
        <v>271925.59999999998</v>
      </c>
      <c r="P166" s="94">
        <v>114.02</v>
      </c>
      <c r="Q166" s="82"/>
      <c r="R166" s="92">
        <v>310.04957999999999</v>
      </c>
      <c r="S166" s="93">
        <v>1.9842678065395657E-4</v>
      </c>
      <c r="T166" s="93">
        <v>2.9530595591891347E-3</v>
      </c>
      <c r="U166" s="93">
        <f>+R166/'סכום נכסי הקרן'!$C$42</f>
        <v>5.3308887750154563E-4</v>
      </c>
    </row>
    <row r="167" spans="2:21" s="140" customFormat="1">
      <c r="B167" s="85" t="s">
        <v>695</v>
      </c>
      <c r="C167" s="82" t="s">
        <v>696</v>
      </c>
      <c r="D167" s="95" t="s">
        <v>131</v>
      </c>
      <c r="E167" s="95" t="s">
        <v>324</v>
      </c>
      <c r="F167" s="82" t="s">
        <v>388</v>
      </c>
      <c r="G167" s="95" t="s">
        <v>365</v>
      </c>
      <c r="H167" s="82" t="s">
        <v>1774</v>
      </c>
      <c r="I167" s="82" t="s">
        <v>171</v>
      </c>
      <c r="J167" s="82"/>
      <c r="K167" s="92">
        <v>5.5499999999999989</v>
      </c>
      <c r="L167" s="95" t="s">
        <v>174</v>
      </c>
      <c r="M167" s="96">
        <v>3.39E-2</v>
      </c>
      <c r="N167" s="96">
        <v>2.1899999999999999E-2</v>
      </c>
      <c r="O167" s="92">
        <v>33633</v>
      </c>
      <c r="P167" s="94">
        <v>109.29</v>
      </c>
      <c r="Q167" s="82"/>
      <c r="R167" s="92">
        <v>36.757510000000003</v>
      </c>
      <c r="S167" s="93">
        <v>3.8210073949154798E-5</v>
      </c>
      <c r="T167" s="93">
        <v>3.500959952195072E-4</v>
      </c>
      <c r="U167" s="93">
        <f>+R167/'סכום נכסי הקרן'!$C$42</f>
        <v>6.3199633251081471E-5</v>
      </c>
    </row>
    <row r="168" spans="2:21" s="140" customFormat="1">
      <c r="B168" s="85" t="s">
        <v>697</v>
      </c>
      <c r="C168" s="82" t="s">
        <v>698</v>
      </c>
      <c r="D168" s="95" t="s">
        <v>131</v>
      </c>
      <c r="E168" s="95" t="s">
        <v>324</v>
      </c>
      <c r="F168" s="82" t="s">
        <v>397</v>
      </c>
      <c r="G168" s="95" t="s">
        <v>398</v>
      </c>
      <c r="H168" s="82" t="s">
        <v>1774</v>
      </c>
      <c r="I168" s="82" t="s">
        <v>171</v>
      </c>
      <c r="J168" s="82"/>
      <c r="K168" s="92">
        <v>6.1899999999999986</v>
      </c>
      <c r="L168" s="95" t="s">
        <v>174</v>
      </c>
      <c r="M168" s="96">
        <v>3.6499999999999998E-2</v>
      </c>
      <c r="N168" s="96">
        <v>2.2499999999999996E-2</v>
      </c>
      <c r="O168" s="92">
        <v>847689</v>
      </c>
      <c r="P168" s="94">
        <v>110.23</v>
      </c>
      <c r="Q168" s="82"/>
      <c r="R168" s="92">
        <v>934.4075600000001</v>
      </c>
      <c r="S168" s="93">
        <v>5.3147712054411119E-4</v>
      </c>
      <c r="T168" s="93">
        <v>8.8997417033643295E-3</v>
      </c>
      <c r="U168" s="93">
        <f>+R168/'סכום נכסי הקרן'!$C$42</f>
        <v>1.6065891051662068E-3</v>
      </c>
    </row>
    <row r="169" spans="2:21" s="140" customFormat="1">
      <c r="B169" s="85" t="s">
        <v>699</v>
      </c>
      <c r="C169" s="82" t="s">
        <v>700</v>
      </c>
      <c r="D169" s="95" t="s">
        <v>131</v>
      </c>
      <c r="E169" s="95" t="s">
        <v>324</v>
      </c>
      <c r="F169" s="82" t="s">
        <v>325</v>
      </c>
      <c r="G169" s="95" t="s">
        <v>326</v>
      </c>
      <c r="H169" s="82" t="s">
        <v>1774</v>
      </c>
      <c r="I169" s="82" t="s">
        <v>171</v>
      </c>
      <c r="J169" s="82"/>
      <c r="K169" s="92">
        <v>3.27</v>
      </c>
      <c r="L169" s="95" t="s">
        <v>174</v>
      </c>
      <c r="M169" s="96">
        <v>1.4999999999999999E-2</v>
      </c>
      <c r="N169" s="96">
        <v>8.6E-3</v>
      </c>
      <c r="O169" s="92">
        <v>311084</v>
      </c>
      <c r="P169" s="94">
        <v>102.33</v>
      </c>
      <c r="Q169" s="82"/>
      <c r="R169" s="92">
        <v>318.33224999999999</v>
      </c>
      <c r="S169" s="93">
        <v>3.2745684210526318E-4</v>
      </c>
      <c r="T169" s="93">
        <v>3.0319476448272737E-3</v>
      </c>
      <c r="U169" s="93">
        <f>+R169/'סכום נכסי הקרן'!$C$42</f>
        <v>5.4732982326581906E-4</v>
      </c>
    </row>
    <row r="170" spans="2:21" s="140" customFormat="1">
      <c r="B170" s="85" t="s">
        <v>701</v>
      </c>
      <c r="C170" s="82" t="s">
        <v>702</v>
      </c>
      <c r="D170" s="95" t="s">
        <v>131</v>
      </c>
      <c r="E170" s="95" t="s">
        <v>324</v>
      </c>
      <c r="F170" s="82" t="s">
        <v>468</v>
      </c>
      <c r="G170" s="95" t="s">
        <v>365</v>
      </c>
      <c r="H170" s="82" t="s">
        <v>1774</v>
      </c>
      <c r="I170" s="82" t="s">
        <v>1771</v>
      </c>
      <c r="J170" s="82"/>
      <c r="K170" s="92">
        <v>6.97</v>
      </c>
      <c r="L170" s="95" t="s">
        <v>174</v>
      </c>
      <c r="M170" s="96">
        <v>2.5499999999999998E-2</v>
      </c>
      <c r="N170" s="96">
        <v>2.58E-2</v>
      </c>
      <c r="O170" s="92">
        <v>518000</v>
      </c>
      <c r="P170" s="94">
        <v>100.03</v>
      </c>
      <c r="Q170" s="82"/>
      <c r="R170" s="92">
        <v>518.15539000000001</v>
      </c>
      <c r="S170" s="93">
        <v>1.2222400498334168E-3</v>
      </c>
      <c r="T170" s="93">
        <v>4.9351582014233791E-3</v>
      </c>
      <c r="U170" s="93">
        <f>+R170/'סכום נכסי הקרן'!$C$42</f>
        <v>8.9089904661853001E-4</v>
      </c>
    </row>
    <row r="171" spans="2:21" s="140" customFormat="1">
      <c r="B171" s="85" t="s">
        <v>703</v>
      </c>
      <c r="C171" s="82" t="s">
        <v>704</v>
      </c>
      <c r="D171" s="95" t="s">
        <v>131</v>
      </c>
      <c r="E171" s="95" t="s">
        <v>324</v>
      </c>
      <c r="F171" s="82" t="s">
        <v>409</v>
      </c>
      <c r="G171" s="95" t="s">
        <v>326</v>
      </c>
      <c r="H171" s="82" t="s">
        <v>1774</v>
      </c>
      <c r="I171" s="82" t="s">
        <v>1771</v>
      </c>
      <c r="J171" s="82"/>
      <c r="K171" s="92">
        <v>2.94</v>
      </c>
      <c r="L171" s="95" t="s">
        <v>174</v>
      </c>
      <c r="M171" s="96">
        <v>6.4000000000000001E-2</v>
      </c>
      <c r="N171" s="96">
        <v>8.0000000000000002E-3</v>
      </c>
      <c r="O171" s="92">
        <v>57840</v>
      </c>
      <c r="P171" s="94">
        <v>119.55</v>
      </c>
      <c r="Q171" s="82"/>
      <c r="R171" s="92">
        <v>69.147710000000004</v>
      </c>
      <c r="S171" s="93">
        <v>1.7774172136588245E-4</v>
      </c>
      <c r="T171" s="93">
        <v>6.5859565431934512E-4</v>
      </c>
      <c r="U171" s="93">
        <f>+R171/'סכום נכסי הקרן'!$C$42</f>
        <v>1.1889025976330111E-4</v>
      </c>
    </row>
    <row r="172" spans="2:21" s="140" customFormat="1">
      <c r="B172" s="85" t="s">
        <v>705</v>
      </c>
      <c r="C172" s="82" t="s">
        <v>706</v>
      </c>
      <c r="D172" s="95" t="s">
        <v>131</v>
      </c>
      <c r="E172" s="95" t="s">
        <v>324</v>
      </c>
      <c r="F172" s="82" t="s">
        <v>414</v>
      </c>
      <c r="G172" s="95" t="s">
        <v>326</v>
      </c>
      <c r="H172" s="82" t="s">
        <v>1774</v>
      </c>
      <c r="I172" s="82" t="s">
        <v>1771</v>
      </c>
      <c r="J172" s="82"/>
      <c r="K172" s="92">
        <v>2.4699999999999998</v>
      </c>
      <c r="L172" s="95" t="s">
        <v>174</v>
      </c>
      <c r="M172" s="96">
        <v>1.0500000000000001E-2</v>
      </c>
      <c r="N172" s="96">
        <v>7.9000000000000008E-3</v>
      </c>
      <c r="O172" s="92">
        <v>125700</v>
      </c>
      <c r="P172" s="94">
        <v>100.65</v>
      </c>
      <c r="Q172" s="92">
        <v>0.33267000000000002</v>
      </c>
      <c r="R172" s="92">
        <v>126.84972</v>
      </c>
      <c r="S172" s="93">
        <v>4.1899999999999999E-4</v>
      </c>
      <c r="T172" s="93">
        <v>1.2081770219668261E-3</v>
      </c>
      <c r="U172" s="93">
        <f>+R172/'סכום נכסי הקרן'!$C$42</f>
        <v>2.1810116577543944E-4</v>
      </c>
    </row>
    <row r="173" spans="2:21" s="140" customFormat="1">
      <c r="B173" s="85" t="s">
        <v>707</v>
      </c>
      <c r="C173" s="82" t="s">
        <v>708</v>
      </c>
      <c r="D173" s="95" t="s">
        <v>131</v>
      </c>
      <c r="E173" s="95" t="s">
        <v>324</v>
      </c>
      <c r="F173" s="82" t="s">
        <v>425</v>
      </c>
      <c r="G173" s="95" t="s">
        <v>365</v>
      </c>
      <c r="H173" s="82" t="s">
        <v>1774</v>
      </c>
      <c r="I173" s="82" t="s">
        <v>1771</v>
      </c>
      <c r="J173" s="82"/>
      <c r="K173" s="92">
        <v>0.91</v>
      </c>
      <c r="L173" s="95" t="s">
        <v>174</v>
      </c>
      <c r="M173" s="96">
        <v>5.2499999999999998E-2</v>
      </c>
      <c r="N173" s="96">
        <v>4.3000000000000009E-3</v>
      </c>
      <c r="O173" s="92">
        <v>4106</v>
      </c>
      <c r="P173" s="94">
        <v>104.84</v>
      </c>
      <c r="Q173" s="82"/>
      <c r="R173" s="92">
        <v>4.3047299999999993</v>
      </c>
      <c r="S173" s="93">
        <v>1.8073249833980078E-4</v>
      </c>
      <c r="T173" s="93">
        <v>4.1000294456867967E-5</v>
      </c>
      <c r="U173" s="93">
        <f>+R173/'סכום נכסי הקרן'!$C$42</f>
        <v>7.401408779999729E-6</v>
      </c>
    </row>
    <row r="174" spans="2:21" s="140" customFormat="1">
      <c r="B174" s="85" t="s">
        <v>709</v>
      </c>
      <c r="C174" s="82" t="s">
        <v>710</v>
      </c>
      <c r="D174" s="95" t="s">
        <v>131</v>
      </c>
      <c r="E174" s="95" t="s">
        <v>324</v>
      </c>
      <c r="F174" s="82" t="s">
        <v>428</v>
      </c>
      <c r="G174" s="95" t="s">
        <v>429</v>
      </c>
      <c r="H174" s="82" t="s">
        <v>1774</v>
      </c>
      <c r="I174" s="82" t="s">
        <v>171</v>
      </c>
      <c r="J174" s="82"/>
      <c r="K174" s="92">
        <v>4.3999999999999995</v>
      </c>
      <c r="L174" s="95" t="s">
        <v>174</v>
      </c>
      <c r="M174" s="96">
        <v>4.8000000000000001E-2</v>
      </c>
      <c r="N174" s="96">
        <v>1.4000000000000002E-2</v>
      </c>
      <c r="O174" s="92">
        <v>960078.96</v>
      </c>
      <c r="P174" s="94">
        <v>115.58</v>
      </c>
      <c r="Q174" s="114">
        <v>52.735050000000001</v>
      </c>
      <c r="R174" s="92">
        <v>1132.70119</v>
      </c>
      <c r="S174" s="93">
        <v>4.5204988043039818E-4</v>
      </c>
      <c r="T174" s="93">
        <v>1.0788384479780325E-2</v>
      </c>
      <c r="U174" s="93">
        <f>+R174/'סכום נכסי הקרן'!$C$42</f>
        <v>1.9475285401830411E-3</v>
      </c>
    </row>
    <row r="175" spans="2:21" s="140" customFormat="1">
      <c r="B175" s="85" t="s">
        <v>711</v>
      </c>
      <c r="C175" s="82" t="s">
        <v>712</v>
      </c>
      <c r="D175" s="95" t="s">
        <v>131</v>
      </c>
      <c r="E175" s="95" t="s">
        <v>324</v>
      </c>
      <c r="F175" s="82" t="s">
        <v>409</v>
      </c>
      <c r="G175" s="95" t="s">
        <v>326</v>
      </c>
      <c r="H175" s="82" t="s">
        <v>1774</v>
      </c>
      <c r="I175" s="82" t="s">
        <v>171</v>
      </c>
      <c r="J175" s="82"/>
      <c r="K175" s="92">
        <v>0.92</v>
      </c>
      <c r="L175" s="95" t="s">
        <v>174</v>
      </c>
      <c r="M175" s="96">
        <v>6.0999999999999999E-2</v>
      </c>
      <c r="N175" s="96">
        <v>3.5999999999999999E-3</v>
      </c>
      <c r="O175" s="92">
        <v>10582</v>
      </c>
      <c r="P175" s="94">
        <v>108.79</v>
      </c>
      <c r="Q175" s="82"/>
      <c r="R175" s="92">
        <v>11.51216</v>
      </c>
      <c r="S175" s="93">
        <v>3.5273333333333333E-5</v>
      </c>
      <c r="T175" s="93">
        <v>1.0964728329873818E-4</v>
      </c>
      <c r="U175" s="93">
        <f>+R175/'סכום נכסי הקרן'!$C$42</f>
        <v>1.9793622852248966E-5</v>
      </c>
    </row>
    <row r="176" spans="2:21" s="140" customFormat="1">
      <c r="B176" s="85" t="s">
        <v>713</v>
      </c>
      <c r="C176" s="82" t="s">
        <v>714</v>
      </c>
      <c r="D176" s="95" t="s">
        <v>131</v>
      </c>
      <c r="E176" s="95" t="s">
        <v>324</v>
      </c>
      <c r="F176" s="82" t="s">
        <v>325</v>
      </c>
      <c r="G176" s="95" t="s">
        <v>326</v>
      </c>
      <c r="H176" s="82" t="s">
        <v>1774</v>
      </c>
      <c r="I176" s="82" t="s">
        <v>1771</v>
      </c>
      <c r="J176" s="82"/>
      <c r="K176" s="92">
        <v>3.16</v>
      </c>
      <c r="L176" s="95" t="s">
        <v>174</v>
      </c>
      <c r="M176" s="96">
        <v>3.2500000000000001E-2</v>
      </c>
      <c r="N176" s="96">
        <v>1.6000000000000004E-2</v>
      </c>
      <c r="O176" s="92">
        <f>400000/50000</f>
        <v>8</v>
      </c>
      <c r="P176" s="94">
        <v>5266414</v>
      </c>
      <c r="Q176" s="82"/>
      <c r="R176" s="92">
        <v>421.31310999999999</v>
      </c>
      <c r="S176" s="93">
        <f>2160.41047799082%/50000</f>
        <v>4.3208209559816396E-4</v>
      </c>
      <c r="T176" s="93">
        <v>4.0127862998466353E-3</v>
      </c>
      <c r="U176" s="93">
        <f>+R176/'סכום נכסי הקרן'!$C$42</f>
        <v>7.2439166950842267E-4</v>
      </c>
    </row>
    <row r="177" spans="2:21" s="140" customFormat="1">
      <c r="B177" s="85" t="s">
        <v>715</v>
      </c>
      <c r="C177" s="82" t="s">
        <v>716</v>
      </c>
      <c r="D177" s="95" t="s">
        <v>131</v>
      </c>
      <c r="E177" s="95" t="s">
        <v>324</v>
      </c>
      <c r="F177" s="82" t="s">
        <v>325</v>
      </c>
      <c r="G177" s="95" t="s">
        <v>326</v>
      </c>
      <c r="H177" s="82" t="s">
        <v>1774</v>
      </c>
      <c r="I177" s="82" t="s">
        <v>171</v>
      </c>
      <c r="J177" s="82"/>
      <c r="K177" s="92">
        <v>2.78</v>
      </c>
      <c r="L177" s="95" t="s">
        <v>174</v>
      </c>
      <c r="M177" s="96">
        <v>2.1000000000000001E-2</v>
      </c>
      <c r="N177" s="96">
        <v>8.4000000000000012E-3</v>
      </c>
      <c r="O177" s="92">
        <v>28931</v>
      </c>
      <c r="P177" s="94">
        <v>103.83</v>
      </c>
      <c r="Q177" s="82"/>
      <c r="R177" s="92">
        <v>30.03905</v>
      </c>
      <c r="S177" s="93">
        <v>2.893102893102893E-5</v>
      </c>
      <c r="T177" s="93">
        <v>2.861061890535713E-4</v>
      </c>
      <c r="U177" s="93">
        <f>+R177/'סכום נכסי הקרן'!$C$42</f>
        <v>5.1648137842059989E-5</v>
      </c>
    </row>
    <row r="178" spans="2:21" s="140" customFormat="1">
      <c r="B178" s="85" t="s">
        <v>717</v>
      </c>
      <c r="C178" s="82" t="s">
        <v>718</v>
      </c>
      <c r="D178" s="95" t="s">
        <v>131</v>
      </c>
      <c r="E178" s="95" t="s">
        <v>324</v>
      </c>
      <c r="F178" s="82" t="s">
        <v>454</v>
      </c>
      <c r="G178" s="95" t="s">
        <v>455</v>
      </c>
      <c r="H178" s="82" t="s">
        <v>1774</v>
      </c>
      <c r="I178" s="82" t="s">
        <v>171</v>
      </c>
      <c r="J178" s="82"/>
      <c r="K178" s="92">
        <v>6.7700000000000005</v>
      </c>
      <c r="L178" s="95" t="s">
        <v>174</v>
      </c>
      <c r="M178" s="96">
        <v>2.6099999999999998E-2</v>
      </c>
      <c r="N178" s="96">
        <v>2.0199999999999999E-2</v>
      </c>
      <c r="O178" s="92">
        <v>376000</v>
      </c>
      <c r="P178" s="94">
        <v>104.76</v>
      </c>
      <c r="Q178" s="82"/>
      <c r="R178" s="92">
        <v>393.89759999999995</v>
      </c>
      <c r="S178" s="93">
        <v>9.3274325745698464E-4</v>
      </c>
      <c r="T178" s="93">
        <v>3.7516679526598874E-3</v>
      </c>
      <c r="U178" s="93">
        <f>+R178/'סכום נכסי הקרן'!$C$42</f>
        <v>6.7725435859178654E-4</v>
      </c>
    </row>
    <row r="179" spans="2:21" s="140" customFormat="1">
      <c r="B179" s="85" t="s">
        <v>719</v>
      </c>
      <c r="C179" s="82" t="s">
        <v>720</v>
      </c>
      <c r="D179" s="95" t="s">
        <v>131</v>
      </c>
      <c r="E179" s="95" t="s">
        <v>324</v>
      </c>
      <c r="F179" s="82" t="s">
        <v>721</v>
      </c>
      <c r="G179" s="95" t="s">
        <v>687</v>
      </c>
      <c r="H179" s="82" t="s">
        <v>1774</v>
      </c>
      <c r="I179" s="82" t="s">
        <v>1771</v>
      </c>
      <c r="J179" s="82"/>
      <c r="K179" s="92">
        <v>5.03</v>
      </c>
      <c r="L179" s="95" t="s">
        <v>174</v>
      </c>
      <c r="M179" s="96">
        <v>1.0500000000000001E-2</v>
      </c>
      <c r="N179" s="96">
        <v>9.5999999999999992E-3</v>
      </c>
      <c r="O179" s="92">
        <v>218117</v>
      </c>
      <c r="P179" s="94">
        <v>100.8</v>
      </c>
      <c r="Q179" s="82"/>
      <c r="R179" s="92">
        <v>219.86192000000003</v>
      </c>
      <c r="S179" s="93">
        <v>4.7074730976255121E-4</v>
      </c>
      <c r="T179" s="93">
        <v>2.0940694212766772E-3</v>
      </c>
      <c r="U179" s="93">
        <f>+R179/'סכום נכסי הקרן'!$C$42</f>
        <v>3.7802323143974151E-4</v>
      </c>
    </row>
    <row r="180" spans="2:21" s="140" customFormat="1">
      <c r="B180" s="85" t="s">
        <v>722</v>
      </c>
      <c r="C180" s="82" t="s">
        <v>723</v>
      </c>
      <c r="D180" s="95" t="s">
        <v>131</v>
      </c>
      <c r="E180" s="95" t="s">
        <v>324</v>
      </c>
      <c r="F180" s="82" t="s">
        <v>468</v>
      </c>
      <c r="G180" s="95" t="s">
        <v>365</v>
      </c>
      <c r="H180" s="82" t="s">
        <v>1775</v>
      </c>
      <c r="I180" s="82" t="s">
        <v>171</v>
      </c>
      <c r="J180" s="82"/>
      <c r="K180" s="92">
        <v>0.08</v>
      </c>
      <c r="L180" s="95" t="s">
        <v>174</v>
      </c>
      <c r="M180" s="96">
        <v>6.4100000000000004E-2</v>
      </c>
      <c r="N180" s="96">
        <v>3.0999999999999999E-3</v>
      </c>
      <c r="O180" s="92">
        <v>3069.8</v>
      </c>
      <c r="P180" s="94">
        <v>103.18</v>
      </c>
      <c r="Q180" s="82"/>
      <c r="R180" s="92">
        <v>3.1674199999999999</v>
      </c>
      <c r="S180" s="93">
        <v>2.8602042337507457E-5</v>
      </c>
      <c r="T180" s="93">
        <v>3.0168013480188713E-5</v>
      </c>
      <c r="U180" s="93">
        <f>+R180/'סכום נכסי הקרן'!$C$42</f>
        <v>5.445956006055373E-6</v>
      </c>
    </row>
    <row r="181" spans="2:21" s="140" customFormat="1">
      <c r="B181" s="85" t="s">
        <v>724</v>
      </c>
      <c r="C181" s="82" t="s">
        <v>725</v>
      </c>
      <c r="D181" s="95" t="s">
        <v>131</v>
      </c>
      <c r="E181" s="95" t="s">
        <v>324</v>
      </c>
      <c r="F181" s="82" t="s">
        <v>473</v>
      </c>
      <c r="G181" s="95" t="s">
        <v>365</v>
      </c>
      <c r="H181" s="82" t="s">
        <v>1775</v>
      </c>
      <c r="I181" s="82" t="s">
        <v>171</v>
      </c>
      <c r="J181" s="82"/>
      <c r="K181" s="92">
        <v>0.25</v>
      </c>
      <c r="L181" s="95" t="s">
        <v>174</v>
      </c>
      <c r="M181" s="96">
        <v>8.0000000000000002E-3</v>
      </c>
      <c r="N181" s="96">
        <v>7.8000000000000005E-3</v>
      </c>
      <c r="O181" s="92">
        <v>39616</v>
      </c>
      <c r="P181" s="94">
        <v>100.21</v>
      </c>
      <c r="Q181" s="82"/>
      <c r="R181" s="92">
        <v>39.699190000000002</v>
      </c>
      <c r="S181" s="93">
        <v>1.465753403927943E-4</v>
      </c>
      <c r="T181" s="93">
        <v>3.7811395365078612E-4</v>
      </c>
      <c r="U181" s="93">
        <f>+R181/'סכום נכסי הקרן'!$C$42</f>
        <v>6.8257459451551546E-5</v>
      </c>
    </row>
    <row r="182" spans="2:21" s="140" customFormat="1">
      <c r="B182" s="85" t="s">
        <v>726</v>
      </c>
      <c r="C182" s="82" t="s">
        <v>727</v>
      </c>
      <c r="D182" s="95" t="s">
        <v>131</v>
      </c>
      <c r="E182" s="95" t="s">
        <v>324</v>
      </c>
      <c r="F182" s="82" t="s">
        <v>480</v>
      </c>
      <c r="G182" s="95" t="s">
        <v>365</v>
      </c>
      <c r="H182" s="82" t="s">
        <v>1775</v>
      </c>
      <c r="I182" s="82" t="s">
        <v>171</v>
      </c>
      <c r="J182" s="82"/>
      <c r="K182" s="92">
        <v>3.6500000000000004</v>
      </c>
      <c r="L182" s="95" t="s">
        <v>174</v>
      </c>
      <c r="M182" s="96">
        <v>5.0499999999999996E-2</v>
      </c>
      <c r="N182" s="96">
        <v>2.1700000000000004E-2</v>
      </c>
      <c r="O182" s="92">
        <v>122489.35</v>
      </c>
      <c r="P182" s="94">
        <v>111.86</v>
      </c>
      <c r="Q182" s="82"/>
      <c r="R182" s="92">
        <v>137.01659000000001</v>
      </c>
      <c r="S182" s="93">
        <v>2.406144920899506E-4</v>
      </c>
      <c r="T182" s="93">
        <v>1.3050111239208853E-3</v>
      </c>
      <c r="U182" s="93">
        <f>+R182/'סכום נכסי הקרן'!$C$42</f>
        <v>2.3558174199813305E-4</v>
      </c>
    </row>
    <row r="183" spans="2:21" s="140" customFormat="1">
      <c r="B183" s="85" t="s">
        <v>728</v>
      </c>
      <c r="C183" s="82" t="s">
        <v>729</v>
      </c>
      <c r="D183" s="95" t="s">
        <v>131</v>
      </c>
      <c r="E183" s="95" t="s">
        <v>324</v>
      </c>
      <c r="F183" s="82" t="s">
        <v>480</v>
      </c>
      <c r="G183" s="95" t="s">
        <v>365</v>
      </c>
      <c r="H183" s="82" t="s">
        <v>1775</v>
      </c>
      <c r="I183" s="82" t="s">
        <v>171</v>
      </c>
      <c r="J183" s="82"/>
      <c r="K183" s="92">
        <v>5.14</v>
      </c>
      <c r="L183" s="95" t="s">
        <v>174</v>
      </c>
      <c r="M183" s="96">
        <v>4.3499999999999997E-2</v>
      </c>
      <c r="N183" s="96">
        <v>3.1200000000000006E-2</v>
      </c>
      <c r="O183" s="92">
        <v>161684</v>
      </c>
      <c r="P183" s="94">
        <v>108.22</v>
      </c>
      <c r="Q183" s="82"/>
      <c r="R183" s="92">
        <v>174.97442999999998</v>
      </c>
      <c r="S183" s="93">
        <v>1.7679792414104556E-4</v>
      </c>
      <c r="T183" s="93">
        <v>1.6665396325489944E-3</v>
      </c>
      <c r="U183" s="93">
        <f>+R183/'סכום נכסי הקרן'!$C$42</f>
        <v>3.0084518250330408E-4</v>
      </c>
    </row>
    <row r="184" spans="2:21" s="140" customFormat="1">
      <c r="B184" s="85" t="s">
        <v>730</v>
      </c>
      <c r="C184" s="82" t="s">
        <v>731</v>
      </c>
      <c r="D184" s="95" t="s">
        <v>131</v>
      </c>
      <c r="E184" s="95" t="s">
        <v>324</v>
      </c>
      <c r="F184" s="82" t="s">
        <v>442</v>
      </c>
      <c r="G184" s="95" t="s">
        <v>422</v>
      </c>
      <c r="H184" s="82" t="s">
        <v>1775</v>
      </c>
      <c r="I184" s="82" t="s">
        <v>171</v>
      </c>
      <c r="J184" s="82"/>
      <c r="K184" s="94">
        <v>0</v>
      </c>
      <c r="L184" s="95" t="s">
        <v>174</v>
      </c>
      <c r="M184" s="96">
        <v>0.06</v>
      </c>
      <c r="N184" s="93">
        <v>3.61E-2</v>
      </c>
      <c r="O184" s="92">
        <v>0</v>
      </c>
      <c r="P184" s="94">
        <v>102.99</v>
      </c>
      <c r="Q184" s="92">
        <v>116.79478999999999</v>
      </c>
      <c r="R184" s="92">
        <v>116.78345</v>
      </c>
      <c r="S184" s="93">
        <v>7.2325068567951137E-4</v>
      </c>
      <c r="T184" s="93">
        <v>1.1123010822255794E-3</v>
      </c>
      <c r="U184" s="93">
        <f>+R184/'סכום נכסי הקרן'!$C$42</f>
        <v>2.00793557827938E-4</v>
      </c>
    </row>
    <row r="185" spans="2:21" s="140" customFormat="1">
      <c r="B185" s="85" t="s">
        <v>732</v>
      </c>
      <c r="C185" s="82" t="s">
        <v>733</v>
      </c>
      <c r="D185" s="95" t="s">
        <v>131</v>
      </c>
      <c r="E185" s="95" t="s">
        <v>324</v>
      </c>
      <c r="F185" s="82" t="s">
        <v>442</v>
      </c>
      <c r="G185" s="95" t="s">
        <v>422</v>
      </c>
      <c r="H185" s="82" t="s">
        <v>1775</v>
      </c>
      <c r="I185" s="82" t="s">
        <v>171</v>
      </c>
      <c r="J185" s="82"/>
      <c r="K185" s="92">
        <v>6.9000000000000012</v>
      </c>
      <c r="L185" s="95" t="s">
        <v>174</v>
      </c>
      <c r="M185" s="96">
        <v>3.61E-2</v>
      </c>
      <c r="N185" s="96">
        <v>2.3900000000000001E-2</v>
      </c>
      <c r="O185" s="92">
        <v>868781</v>
      </c>
      <c r="P185" s="94">
        <v>109.38</v>
      </c>
      <c r="Q185" s="92"/>
      <c r="R185" s="92">
        <v>950.27263000000005</v>
      </c>
      <c r="S185" s="93">
        <v>1.1319622149837134E-3</v>
      </c>
      <c r="T185" s="93">
        <v>9.0508481703387555E-3</v>
      </c>
      <c r="U185" s="93">
        <f>+R185/'סכום נכסי הקרן'!$C$42</f>
        <v>1.63386697587896E-3</v>
      </c>
    </row>
    <row r="186" spans="2:21" s="140" customFormat="1">
      <c r="B186" s="85" t="s">
        <v>734</v>
      </c>
      <c r="C186" s="82" t="s">
        <v>735</v>
      </c>
      <c r="D186" s="95" t="s">
        <v>131</v>
      </c>
      <c r="E186" s="95" t="s">
        <v>324</v>
      </c>
      <c r="F186" s="82" t="s">
        <v>421</v>
      </c>
      <c r="G186" s="95" t="s">
        <v>422</v>
      </c>
      <c r="H186" s="82" t="s">
        <v>1775</v>
      </c>
      <c r="I186" s="82" t="s">
        <v>1771</v>
      </c>
      <c r="J186" s="82"/>
      <c r="K186" s="92">
        <v>9.24</v>
      </c>
      <c r="L186" s="95" t="s">
        <v>174</v>
      </c>
      <c r="M186" s="96">
        <v>3.95E-2</v>
      </c>
      <c r="N186" s="96">
        <v>2.8500000000000001E-2</v>
      </c>
      <c r="O186" s="92">
        <v>236301</v>
      </c>
      <c r="P186" s="94">
        <v>111.72</v>
      </c>
      <c r="Q186" s="82"/>
      <c r="R186" s="92">
        <v>263.99546999999995</v>
      </c>
      <c r="S186" s="93">
        <v>9.8454658798699177E-4</v>
      </c>
      <c r="T186" s="93">
        <v>2.5144183271144194E-3</v>
      </c>
      <c r="U186" s="93">
        <f>+R186/'סכום נכסי הקרן'!$C$42</f>
        <v>4.53904981157507E-4</v>
      </c>
    </row>
    <row r="187" spans="2:21" s="140" customFormat="1">
      <c r="B187" s="85" t="s">
        <v>736</v>
      </c>
      <c r="C187" s="82" t="s">
        <v>737</v>
      </c>
      <c r="D187" s="95" t="s">
        <v>131</v>
      </c>
      <c r="E187" s="95" t="s">
        <v>324</v>
      </c>
      <c r="F187" s="82" t="s">
        <v>421</v>
      </c>
      <c r="G187" s="95" t="s">
        <v>422</v>
      </c>
      <c r="H187" s="82" t="s">
        <v>1775</v>
      </c>
      <c r="I187" s="82" t="s">
        <v>1771</v>
      </c>
      <c r="J187" s="82"/>
      <c r="K187" s="92">
        <v>9.89</v>
      </c>
      <c r="L187" s="95" t="s">
        <v>174</v>
      </c>
      <c r="M187" s="96">
        <v>3.95E-2</v>
      </c>
      <c r="N187" s="96">
        <v>2.92E-2</v>
      </c>
      <c r="O187" s="92">
        <v>85500</v>
      </c>
      <c r="P187" s="94">
        <v>111.75</v>
      </c>
      <c r="Q187" s="82"/>
      <c r="R187" s="92">
        <v>95.54625999999999</v>
      </c>
      <c r="S187" s="93">
        <v>3.5623519694325369E-4</v>
      </c>
      <c r="T187" s="93">
        <v>9.1002799112893629E-4</v>
      </c>
      <c r="U187" s="93">
        <f>+R187/'סכום נכסי הקרן'!$C$42</f>
        <v>1.6427904367059885E-4</v>
      </c>
    </row>
    <row r="188" spans="2:21" s="140" customFormat="1">
      <c r="B188" s="85" t="s">
        <v>738</v>
      </c>
      <c r="C188" s="82" t="s">
        <v>739</v>
      </c>
      <c r="D188" s="95" t="s">
        <v>131</v>
      </c>
      <c r="E188" s="95" t="s">
        <v>324</v>
      </c>
      <c r="F188" s="82" t="s">
        <v>740</v>
      </c>
      <c r="G188" s="95" t="s">
        <v>365</v>
      </c>
      <c r="H188" s="82" t="s">
        <v>1775</v>
      </c>
      <c r="I188" s="82" t="s">
        <v>171</v>
      </c>
      <c r="J188" s="82"/>
      <c r="K188" s="92">
        <v>4.03</v>
      </c>
      <c r="L188" s="95" t="s">
        <v>174</v>
      </c>
      <c r="M188" s="96">
        <v>3.9E-2</v>
      </c>
      <c r="N188" s="96">
        <v>3.4699999999999995E-2</v>
      </c>
      <c r="O188" s="92">
        <v>456000</v>
      </c>
      <c r="P188" s="94">
        <v>102.22</v>
      </c>
      <c r="Q188" s="82"/>
      <c r="R188" s="92">
        <v>466.1232</v>
      </c>
      <c r="S188" s="93">
        <v>5.0771311981918292E-4</v>
      </c>
      <c r="T188" s="93">
        <v>4.4395788941879195E-3</v>
      </c>
      <c r="U188" s="93">
        <f>+R188/'סכום נכסי הקרן'!$C$42</f>
        <v>8.0143663947368829E-4</v>
      </c>
    </row>
    <row r="189" spans="2:21" s="140" customFormat="1">
      <c r="B189" s="85" t="s">
        <v>741</v>
      </c>
      <c r="C189" s="82" t="s">
        <v>742</v>
      </c>
      <c r="D189" s="95" t="s">
        <v>131</v>
      </c>
      <c r="E189" s="95" t="s">
        <v>324</v>
      </c>
      <c r="F189" s="82" t="s">
        <v>495</v>
      </c>
      <c r="G189" s="95" t="s">
        <v>422</v>
      </c>
      <c r="H189" s="82" t="s">
        <v>1775</v>
      </c>
      <c r="I189" s="82" t="s">
        <v>171</v>
      </c>
      <c r="J189" s="82"/>
      <c r="K189" s="92">
        <v>6.07</v>
      </c>
      <c r="L189" s="95" t="s">
        <v>174</v>
      </c>
      <c r="M189" s="96">
        <v>3.9199999999999999E-2</v>
      </c>
      <c r="N189" s="96">
        <v>2.23E-2</v>
      </c>
      <c r="O189" s="92">
        <v>420828.83</v>
      </c>
      <c r="P189" s="94">
        <v>111.38</v>
      </c>
      <c r="Q189" s="82"/>
      <c r="R189" s="92">
        <v>468.71916999999996</v>
      </c>
      <c r="S189" s="93">
        <v>4.3843004248562804E-4</v>
      </c>
      <c r="T189" s="93">
        <v>4.4643041462713706E-3</v>
      </c>
      <c r="U189" s="93">
        <f>+R189/'סכום נכסי הקרן'!$C$42</f>
        <v>8.0590006346325691E-4</v>
      </c>
    </row>
    <row r="190" spans="2:21" s="140" customFormat="1">
      <c r="B190" s="85" t="s">
        <v>743</v>
      </c>
      <c r="C190" s="82" t="s">
        <v>744</v>
      </c>
      <c r="D190" s="95" t="s">
        <v>131</v>
      </c>
      <c r="E190" s="95" t="s">
        <v>324</v>
      </c>
      <c r="F190" s="82" t="s">
        <v>531</v>
      </c>
      <c r="G190" s="95" t="s">
        <v>492</v>
      </c>
      <c r="H190" s="82" t="s">
        <v>1775</v>
      </c>
      <c r="I190" s="82" t="s">
        <v>1771</v>
      </c>
      <c r="J190" s="82"/>
      <c r="K190" s="92">
        <v>1.62</v>
      </c>
      <c r="L190" s="95" t="s">
        <v>174</v>
      </c>
      <c r="M190" s="96">
        <v>2.3E-2</v>
      </c>
      <c r="N190" s="96">
        <v>7.6E-3</v>
      </c>
      <c r="O190" s="92">
        <v>1509436</v>
      </c>
      <c r="P190" s="94">
        <v>102.53</v>
      </c>
      <c r="Q190" s="82"/>
      <c r="R190" s="92">
        <v>1547.6257900000001</v>
      </c>
      <c r="S190" s="93">
        <v>5.0722052768099456E-4</v>
      </c>
      <c r="T190" s="93">
        <v>1.4740323574078496E-2</v>
      </c>
      <c r="U190" s="93">
        <f>+R190/'סכום נכסי הקרן'!$C$42</f>
        <v>2.660936019276475E-3</v>
      </c>
    </row>
    <row r="191" spans="2:21" s="140" customFormat="1">
      <c r="B191" s="85" t="s">
        <v>745</v>
      </c>
      <c r="C191" s="82" t="s">
        <v>746</v>
      </c>
      <c r="D191" s="95" t="s">
        <v>131</v>
      </c>
      <c r="E191" s="95" t="s">
        <v>324</v>
      </c>
      <c r="F191" s="82" t="s">
        <v>531</v>
      </c>
      <c r="G191" s="95" t="s">
        <v>492</v>
      </c>
      <c r="H191" s="82" t="s">
        <v>1775</v>
      </c>
      <c r="I191" s="82" t="s">
        <v>1771</v>
      </c>
      <c r="J191" s="82"/>
      <c r="K191" s="92">
        <v>6.31</v>
      </c>
      <c r="L191" s="95" t="s">
        <v>174</v>
      </c>
      <c r="M191" s="96">
        <v>1.7500000000000002E-2</v>
      </c>
      <c r="N191" s="96">
        <v>1.3600000000000001E-2</v>
      </c>
      <c r="O191" s="92">
        <v>1351751</v>
      </c>
      <c r="P191" s="94">
        <v>102.7</v>
      </c>
      <c r="Q191" s="82"/>
      <c r="R191" s="92">
        <v>1388.2483200000001</v>
      </c>
      <c r="S191" s="93">
        <v>9.3572814028539423E-4</v>
      </c>
      <c r="T191" s="93">
        <v>1.3222336801437555E-2</v>
      </c>
      <c r="U191" s="93">
        <f>+R191/'סכום נכסי הקרן'!$C$42</f>
        <v>2.386907728119505E-3</v>
      </c>
    </row>
    <row r="192" spans="2:21" s="140" customFormat="1">
      <c r="B192" s="85" t="s">
        <v>747</v>
      </c>
      <c r="C192" s="82" t="s">
        <v>748</v>
      </c>
      <c r="D192" s="95" t="s">
        <v>131</v>
      </c>
      <c r="E192" s="95" t="s">
        <v>324</v>
      </c>
      <c r="F192" s="82" t="s">
        <v>531</v>
      </c>
      <c r="G192" s="95" t="s">
        <v>492</v>
      </c>
      <c r="H192" s="82" t="s">
        <v>1775</v>
      </c>
      <c r="I192" s="82" t="s">
        <v>1771</v>
      </c>
      <c r="J192" s="82"/>
      <c r="K192" s="92">
        <v>4.8</v>
      </c>
      <c r="L192" s="95" t="s">
        <v>174</v>
      </c>
      <c r="M192" s="96">
        <v>2.9600000000000001E-2</v>
      </c>
      <c r="N192" s="96">
        <v>1.6500000000000001E-2</v>
      </c>
      <c r="O192" s="92">
        <v>417000</v>
      </c>
      <c r="P192" s="94">
        <v>107.49</v>
      </c>
      <c r="Q192" s="82"/>
      <c r="R192" s="92">
        <v>448.23328999999995</v>
      </c>
      <c r="S192" s="93">
        <v>1.0210727875531961E-3</v>
      </c>
      <c r="T192" s="93">
        <v>4.2691868886946902E-3</v>
      </c>
      <c r="U192" s="93">
        <f>+R192/'סכום נכסי הקרן'!$C$42</f>
        <v>7.7067732659055624E-4</v>
      </c>
    </row>
    <row r="193" spans="2:21" s="140" customFormat="1">
      <c r="B193" s="85" t="s">
        <v>749</v>
      </c>
      <c r="C193" s="82" t="s">
        <v>750</v>
      </c>
      <c r="D193" s="95" t="s">
        <v>131</v>
      </c>
      <c r="E193" s="95" t="s">
        <v>324</v>
      </c>
      <c r="F193" s="82" t="s">
        <v>542</v>
      </c>
      <c r="G193" s="95" t="s">
        <v>365</v>
      </c>
      <c r="H193" s="82" t="s">
        <v>1776</v>
      </c>
      <c r="I193" s="82" t="s">
        <v>171</v>
      </c>
      <c r="J193" s="82"/>
      <c r="K193" s="92">
        <v>4.5</v>
      </c>
      <c r="L193" s="95" t="s">
        <v>174</v>
      </c>
      <c r="M193" s="96">
        <v>3.5000000000000003E-2</v>
      </c>
      <c r="N193" s="96">
        <v>1.7999999999999999E-2</v>
      </c>
      <c r="O193" s="92">
        <v>105400</v>
      </c>
      <c r="P193" s="94">
        <v>108.77</v>
      </c>
      <c r="Q193" s="82"/>
      <c r="R193" s="92">
        <v>114.64358</v>
      </c>
      <c r="S193" s="93">
        <v>6.5259151023272152E-4</v>
      </c>
      <c r="T193" s="93">
        <v>1.0919199433157248E-3</v>
      </c>
      <c r="U193" s="93">
        <f>+R193/'סכום נכסי הקרן'!$C$42</f>
        <v>1.9711433692301295E-4</v>
      </c>
    </row>
    <row r="194" spans="2:21" s="140" customFormat="1">
      <c r="B194" s="85" t="s">
        <v>751</v>
      </c>
      <c r="C194" s="82" t="s">
        <v>752</v>
      </c>
      <c r="D194" s="95" t="s">
        <v>131</v>
      </c>
      <c r="E194" s="95" t="s">
        <v>324</v>
      </c>
      <c r="F194" s="82" t="s">
        <v>409</v>
      </c>
      <c r="G194" s="95" t="s">
        <v>326</v>
      </c>
      <c r="H194" s="82" t="s">
        <v>1776</v>
      </c>
      <c r="I194" s="82" t="s">
        <v>171</v>
      </c>
      <c r="J194" s="82"/>
      <c r="K194" s="92">
        <v>3.9600000000000004</v>
      </c>
      <c r="L194" s="95" t="s">
        <v>174</v>
      </c>
      <c r="M194" s="96">
        <v>3.6000000000000004E-2</v>
      </c>
      <c r="N194" s="96">
        <v>1.9200000000000002E-2</v>
      </c>
      <c r="O194" s="92">
        <f>600000/50000</f>
        <v>12</v>
      </c>
      <c r="P194" s="94">
        <v>5472000</v>
      </c>
      <c r="Q194" s="82"/>
      <c r="R194" s="92">
        <v>656.63999000000001</v>
      </c>
      <c r="S194" s="93">
        <f>3826.28658886551%/50000</f>
        <v>7.6525731777310198E-4</v>
      </c>
      <c r="T194" s="93">
        <v>6.2541513502948716E-3</v>
      </c>
      <c r="U194" s="93">
        <f>+R194/'סכום נכסי הקרן'!$C$42</f>
        <v>1.1290048359095541E-3</v>
      </c>
    </row>
    <row r="195" spans="2:21" s="140" customFormat="1">
      <c r="B195" s="85" t="s">
        <v>753</v>
      </c>
      <c r="C195" s="82" t="s">
        <v>754</v>
      </c>
      <c r="D195" s="95" t="s">
        <v>131</v>
      </c>
      <c r="E195" s="95" t="s">
        <v>324</v>
      </c>
      <c r="F195" s="82" t="s">
        <v>755</v>
      </c>
      <c r="G195" s="95" t="s">
        <v>455</v>
      </c>
      <c r="H195" s="82" t="s">
        <v>1776</v>
      </c>
      <c r="I195" s="82" t="s">
        <v>171</v>
      </c>
      <c r="J195" s="82"/>
      <c r="K195" s="92">
        <v>1.38</v>
      </c>
      <c r="L195" s="95" t="s">
        <v>174</v>
      </c>
      <c r="M195" s="96">
        <v>5.5500000000000001E-2</v>
      </c>
      <c r="N195" s="96">
        <v>1.1899999999999999E-2</v>
      </c>
      <c r="O195" s="92">
        <v>6847.8</v>
      </c>
      <c r="P195" s="94">
        <v>106.56</v>
      </c>
      <c r="Q195" s="82"/>
      <c r="R195" s="92">
        <v>7.2970100000000002</v>
      </c>
      <c r="S195" s="93">
        <v>1.9021666666666666E-4</v>
      </c>
      <c r="T195" s="93">
        <v>6.9500191337136167E-5</v>
      </c>
      <c r="U195" s="93">
        <f>+R195/'סכום נכסי הקרן'!$C$42</f>
        <v>1.2546234928031684E-5</v>
      </c>
    </row>
    <row r="196" spans="2:21" s="140" customFormat="1">
      <c r="B196" s="85" t="s">
        <v>756</v>
      </c>
      <c r="C196" s="82" t="s">
        <v>757</v>
      </c>
      <c r="D196" s="95" t="s">
        <v>131</v>
      </c>
      <c r="E196" s="95" t="s">
        <v>324</v>
      </c>
      <c r="F196" s="82" t="s">
        <v>538</v>
      </c>
      <c r="G196" s="95" t="s">
        <v>326</v>
      </c>
      <c r="H196" s="82" t="s">
        <v>1776</v>
      </c>
      <c r="I196" s="82" t="s">
        <v>171</v>
      </c>
      <c r="J196" s="82"/>
      <c r="K196" s="92">
        <v>2.13</v>
      </c>
      <c r="L196" s="95" t="s">
        <v>174</v>
      </c>
      <c r="M196" s="96">
        <v>1.4999999999999999E-2</v>
      </c>
      <c r="N196" s="96">
        <v>7.4000000000000003E-3</v>
      </c>
      <c r="O196" s="92">
        <v>182001</v>
      </c>
      <c r="P196" s="94">
        <v>101.74</v>
      </c>
      <c r="Q196" s="82"/>
      <c r="R196" s="92">
        <v>185.16782000000001</v>
      </c>
      <c r="S196" s="93">
        <v>3.5363346675475069E-4</v>
      </c>
      <c r="T196" s="93">
        <v>1.7636263235873857E-3</v>
      </c>
      <c r="U196" s="93">
        <f>+R196/'סכום נכסי הקרן'!$C$42</f>
        <v>3.1837135632697283E-4</v>
      </c>
    </row>
    <row r="197" spans="2:21" s="140" customFormat="1">
      <c r="B197" s="85" t="s">
        <v>758</v>
      </c>
      <c r="C197" s="82" t="s">
        <v>759</v>
      </c>
      <c r="D197" s="95" t="s">
        <v>131</v>
      </c>
      <c r="E197" s="95" t="s">
        <v>324</v>
      </c>
      <c r="F197" s="82" t="s">
        <v>760</v>
      </c>
      <c r="G197" s="95" t="s">
        <v>365</v>
      </c>
      <c r="H197" s="82" t="s">
        <v>1776</v>
      </c>
      <c r="I197" s="82" t="s">
        <v>171</v>
      </c>
      <c r="J197" s="82"/>
      <c r="K197" s="92">
        <v>3.2800000000000002</v>
      </c>
      <c r="L197" s="95" t="s">
        <v>174</v>
      </c>
      <c r="M197" s="96">
        <v>6.0499999999999998E-2</v>
      </c>
      <c r="N197" s="96">
        <v>3.49E-2</v>
      </c>
      <c r="O197" s="92">
        <v>346528</v>
      </c>
      <c r="P197" s="94">
        <v>110.7</v>
      </c>
      <c r="Q197" s="82"/>
      <c r="R197" s="92">
        <v>383.60647999999998</v>
      </c>
      <c r="S197" s="93">
        <v>3.7137562922452531E-4</v>
      </c>
      <c r="T197" s="93">
        <v>3.653650434652727E-3</v>
      </c>
      <c r="U197" s="93">
        <f>+R197/'סכום נכסי הקרן'!$C$42</f>
        <v>6.5956015107493176E-4</v>
      </c>
    </row>
    <row r="198" spans="2:21" s="140" customFormat="1">
      <c r="B198" s="85" t="s">
        <v>761</v>
      </c>
      <c r="C198" s="82" t="s">
        <v>762</v>
      </c>
      <c r="D198" s="95" t="s">
        <v>131</v>
      </c>
      <c r="E198" s="95" t="s">
        <v>324</v>
      </c>
      <c r="F198" s="82" t="s">
        <v>763</v>
      </c>
      <c r="G198" s="95" t="s">
        <v>764</v>
      </c>
      <c r="H198" s="82" t="s">
        <v>1776</v>
      </c>
      <c r="I198" s="82" t="s">
        <v>171</v>
      </c>
      <c r="J198" s="82"/>
      <c r="K198" s="92">
        <v>2.9400000000000004</v>
      </c>
      <c r="L198" s="95" t="s">
        <v>174</v>
      </c>
      <c r="M198" s="96">
        <v>4.4500000000000005E-2</v>
      </c>
      <c r="N198" s="96">
        <v>2.7900000000000001E-2</v>
      </c>
      <c r="O198" s="92">
        <v>667897</v>
      </c>
      <c r="P198" s="94">
        <v>106.1</v>
      </c>
      <c r="Q198" s="82"/>
      <c r="R198" s="92">
        <v>708.63871999999992</v>
      </c>
      <c r="S198" s="93">
        <v>4.7706928571428572E-4</v>
      </c>
      <c r="T198" s="93">
        <v>6.7494119685875802E-3</v>
      </c>
      <c r="U198" s="93">
        <f>+R198/'סכום נכסי הקרן'!$C$42</f>
        <v>1.2184097130495456E-3</v>
      </c>
    </row>
    <row r="199" spans="2:21" s="140" customFormat="1">
      <c r="B199" s="85" t="s">
        <v>765</v>
      </c>
      <c r="C199" s="82" t="s">
        <v>766</v>
      </c>
      <c r="D199" s="95" t="s">
        <v>131</v>
      </c>
      <c r="E199" s="95" t="s">
        <v>324</v>
      </c>
      <c r="F199" s="82" t="s">
        <v>767</v>
      </c>
      <c r="G199" s="95" t="s">
        <v>429</v>
      </c>
      <c r="H199" s="82" t="s">
        <v>1776</v>
      </c>
      <c r="I199" s="82" t="s">
        <v>1771</v>
      </c>
      <c r="J199" s="82"/>
      <c r="K199" s="92">
        <v>3.5500000000000003</v>
      </c>
      <c r="L199" s="95" t="s">
        <v>174</v>
      </c>
      <c r="M199" s="96">
        <v>2.9500000000000002E-2</v>
      </c>
      <c r="N199" s="96">
        <v>1.5600000000000001E-2</v>
      </c>
      <c r="O199" s="92">
        <v>294705.90000000002</v>
      </c>
      <c r="P199" s="94">
        <v>105.75</v>
      </c>
      <c r="Q199" s="82"/>
      <c r="R199" s="92">
        <v>311.65147999999999</v>
      </c>
      <c r="S199" s="93">
        <v>1.0988337796397068E-3</v>
      </c>
      <c r="T199" s="93">
        <v>2.968316816134508E-3</v>
      </c>
      <c r="U199" s="93">
        <f>+R199/'סכום נכסי הקרן'!$C$42</f>
        <v>5.358431307821653E-4</v>
      </c>
    </row>
    <row r="200" spans="2:21" s="140" customFormat="1">
      <c r="B200" s="85" t="s">
        <v>768</v>
      </c>
      <c r="C200" s="82" t="s">
        <v>769</v>
      </c>
      <c r="D200" s="95" t="s">
        <v>131</v>
      </c>
      <c r="E200" s="95" t="s">
        <v>324</v>
      </c>
      <c r="F200" s="82" t="s">
        <v>565</v>
      </c>
      <c r="G200" s="95" t="s">
        <v>365</v>
      </c>
      <c r="H200" s="82" t="s">
        <v>1776</v>
      </c>
      <c r="I200" s="82" t="s">
        <v>171</v>
      </c>
      <c r="J200" s="82"/>
      <c r="K200" s="92">
        <v>3.83</v>
      </c>
      <c r="L200" s="95" t="s">
        <v>174</v>
      </c>
      <c r="M200" s="96">
        <v>7.0499999999999993E-2</v>
      </c>
      <c r="N200" s="96">
        <v>1.9100000000000002E-2</v>
      </c>
      <c r="O200" s="92">
        <v>180.8</v>
      </c>
      <c r="P200" s="94">
        <v>122.4</v>
      </c>
      <c r="Q200" s="82"/>
      <c r="R200" s="92">
        <v>0.22128999999999999</v>
      </c>
      <c r="S200" s="93">
        <v>3.0411283493131929E-7</v>
      </c>
      <c r="T200" s="93">
        <v>2.1076711339294945E-6</v>
      </c>
      <c r="U200" s="93">
        <f>+R200/'סכום נכסי הקרן'!$C$42</f>
        <v>3.8047862442618708E-7</v>
      </c>
    </row>
    <row r="201" spans="2:21" s="140" customFormat="1">
      <c r="B201" s="85" t="s">
        <v>770</v>
      </c>
      <c r="C201" s="82" t="s">
        <v>771</v>
      </c>
      <c r="D201" s="95" t="s">
        <v>131</v>
      </c>
      <c r="E201" s="95" t="s">
        <v>324</v>
      </c>
      <c r="F201" s="82" t="s">
        <v>568</v>
      </c>
      <c r="G201" s="95" t="s">
        <v>398</v>
      </c>
      <c r="H201" s="82" t="s">
        <v>1776</v>
      </c>
      <c r="I201" s="82" t="s">
        <v>1771</v>
      </c>
      <c r="J201" s="82"/>
      <c r="K201" s="92">
        <v>4.2</v>
      </c>
      <c r="L201" s="95" t="s">
        <v>174</v>
      </c>
      <c r="M201" s="96">
        <v>4.1399999999999999E-2</v>
      </c>
      <c r="N201" s="96">
        <v>1.7600000000000001E-2</v>
      </c>
      <c r="O201" s="92">
        <v>143174.47</v>
      </c>
      <c r="P201" s="94">
        <v>111.3</v>
      </c>
      <c r="Q201" s="82"/>
      <c r="R201" s="92">
        <v>159.35317999999998</v>
      </c>
      <c r="S201" s="93">
        <v>1.7807550141153608E-4</v>
      </c>
      <c r="T201" s="93">
        <v>1.5177554231364764E-3</v>
      </c>
      <c r="U201" s="93">
        <f>+R201/'סכום נכסי הקרן'!$C$42</f>
        <v>2.7398652774340718E-4</v>
      </c>
    </row>
    <row r="202" spans="2:21" s="140" customFormat="1">
      <c r="B202" s="85" t="s">
        <v>772</v>
      </c>
      <c r="C202" s="82" t="s">
        <v>773</v>
      </c>
      <c r="D202" s="95" t="s">
        <v>131</v>
      </c>
      <c r="E202" s="95" t="s">
        <v>324</v>
      </c>
      <c r="F202" s="82" t="s">
        <v>575</v>
      </c>
      <c r="G202" s="95" t="s">
        <v>398</v>
      </c>
      <c r="H202" s="82" t="s">
        <v>1776</v>
      </c>
      <c r="I202" s="82" t="s">
        <v>1771</v>
      </c>
      <c r="J202" s="82"/>
      <c r="K202" s="92">
        <v>2.21</v>
      </c>
      <c r="L202" s="95" t="s">
        <v>174</v>
      </c>
      <c r="M202" s="96">
        <v>1.3000000000000001E-2</v>
      </c>
      <c r="N202" s="96">
        <v>9.1000000000000004E-3</v>
      </c>
      <c r="O202" s="92">
        <v>1264898</v>
      </c>
      <c r="P202" s="94">
        <v>100.85</v>
      </c>
      <c r="Q202" s="82"/>
      <c r="R202" s="92">
        <v>1275.6496299999999</v>
      </c>
      <c r="S202" s="93">
        <v>2.3160606582170937E-3</v>
      </c>
      <c r="T202" s="93">
        <v>1.2149893362369922E-2</v>
      </c>
      <c r="U202" s="93">
        <f>+R202/'סכום נכסי הקרן'!$C$42</f>
        <v>2.1933093066662502E-3</v>
      </c>
    </row>
    <row r="203" spans="2:21" s="140" customFormat="1">
      <c r="B203" s="85" t="s">
        <v>774</v>
      </c>
      <c r="C203" s="82" t="s">
        <v>775</v>
      </c>
      <c r="D203" s="95" t="s">
        <v>131</v>
      </c>
      <c r="E203" s="95" t="s">
        <v>324</v>
      </c>
      <c r="F203" s="82" t="s">
        <v>575</v>
      </c>
      <c r="G203" s="95" t="s">
        <v>398</v>
      </c>
      <c r="H203" s="82" t="s">
        <v>1776</v>
      </c>
      <c r="I203" s="82" t="s">
        <v>1771</v>
      </c>
      <c r="J203" s="82"/>
      <c r="K203" s="92">
        <v>0.25</v>
      </c>
      <c r="L203" s="95" t="s">
        <v>174</v>
      </c>
      <c r="M203" s="96">
        <v>5.5E-2</v>
      </c>
      <c r="N203" s="96">
        <v>8.199999999999999E-3</v>
      </c>
      <c r="O203" s="92">
        <v>5002.3999999999996</v>
      </c>
      <c r="P203" s="94">
        <v>102.54</v>
      </c>
      <c r="Q203" s="82"/>
      <c r="R203" s="92">
        <v>5.1294599999999999</v>
      </c>
      <c r="S203" s="93">
        <v>4.1247575569109802E-5</v>
      </c>
      <c r="T203" s="93">
        <v>4.8855414951629019E-5</v>
      </c>
      <c r="U203" s="93">
        <f>+R203/'סכום נכסי הקרן'!$C$42</f>
        <v>8.8194219569304964E-6</v>
      </c>
    </row>
    <row r="204" spans="2:21" s="140" customFormat="1">
      <c r="B204" s="85" t="s">
        <v>776</v>
      </c>
      <c r="C204" s="82" t="s">
        <v>777</v>
      </c>
      <c r="D204" s="95" t="s">
        <v>131</v>
      </c>
      <c r="E204" s="95" t="s">
        <v>324</v>
      </c>
      <c r="F204" s="82" t="s">
        <v>778</v>
      </c>
      <c r="G204" s="95" t="s">
        <v>162</v>
      </c>
      <c r="H204" s="82" t="s">
        <v>1776</v>
      </c>
      <c r="I204" s="82" t="s">
        <v>171</v>
      </c>
      <c r="J204" s="82"/>
      <c r="K204" s="92">
        <v>3.2800000000000002</v>
      </c>
      <c r="L204" s="95" t="s">
        <v>174</v>
      </c>
      <c r="M204" s="96">
        <v>2.4E-2</v>
      </c>
      <c r="N204" s="96">
        <v>1.4100000000000001E-2</v>
      </c>
      <c r="O204" s="92">
        <v>150316.70000000001</v>
      </c>
      <c r="P204" s="94">
        <v>103.49</v>
      </c>
      <c r="Q204" s="82"/>
      <c r="R204" s="92">
        <v>155.56274999999999</v>
      </c>
      <c r="S204" s="93">
        <v>3.5787134252315313E-4</v>
      </c>
      <c r="T204" s="93">
        <v>1.4816535663142957E-3</v>
      </c>
      <c r="U204" s="93">
        <f>+R204/'סכום נכסי הקרן'!$C$42</f>
        <v>2.6746938918141279E-4</v>
      </c>
    </row>
    <row r="205" spans="2:21" s="140" customFormat="1">
      <c r="B205" s="85" t="s">
        <v>779</v>
      </c>
      <c r="C205" s="82" t="s">
        <v>780</v>
      </c>
      <c r="D205" s="95" t="s">
        <v>131</v>
      </c>
      <c r="E205" s="95" t="s">
        <v>324</v>
      </c>
      <c r="F205" s="82" t="s">
        <v>781</v>
      </c>
      <c r="G205" s="95" t="s">
        <v>365</v>
      </c>
      <c r="H205" s="82" t="s">
        <v>1776</v>
      </c>
      <c r="I205" s="82" t="s">
        <v>1771</v>
      </c>
      <c r="J205" s="82"/>
      <c r="K205" s="92">
        <v>2.61</v>
      </c>
      <c r="L205" s="95" t="s">
        <v>174</v>
      </c>
      <c r="M205" s="96">
        <v>5.0999999999999997E-2</v>
      </c>
      <c r="N205" s="96">
        <v>2.3299999999999998E-2</v>
      </c>
      <c r="O205" s="92">
        <v>945456</v>
      </c>
      <c r="P205" s="94">
        <v>107.36</v>
      </c>
      <c r="Q205" s="82"/>
      <c r="R205" s="92">
        <v>1015.0415300000001</v>
      </c>
      <c r="S205" s="93">
        <v>1.116240850059032E-3</v>
      </c>
      <c r="T205" s="93">
        <v>9.6677379570727535E-3</v>
      </c>
      <c r="U205" s="93">
        <f>+R205/'סכום נכסי הקרן'!$C$42</f>
        <v>1.7452284561880443E-3</v>
      </c>
    </row>
    <row r="206" spans="2:21" s="140" customFormat="1">
      <c r="B206" s="85" t="s">
        <v>782</v>
      </c>
      <c r="C206" s="82" t="s">
        <v>783</v>
      </c>
      <c r="D206" s="95" t="s">
        <v>131</v>
      </c>
      <c r="E206" s="95" t="s">
        <v>324</v>
      </c>
      <c r="F206" s="82" t="s">
        <v>784</v>
      </c>
      <c r="G206" s="95" t="s">
        <v>365</v>
      </c>
      <c r="H206" s="82" t="s">
        <v>1776</v>
      </c>
      <c r="I206" s="82" t="s">
        <v>1771</v>
      </c>
      <c r="J206" s="82"/>
      <c r="K206" s="92">
        <v>4.22</v>
      </c>
      <c r="L206" s="95" t="s">
        <v>174</v>
      </c>
      <c r="M206" s="96">
        <v>3.3500000000000002E-2</v>
      </c>
      <c r="N206" s="96">
        <v>1.7799999999999996E-2</v>
      </c>
      <c r="O206" s="92">
        <v>208800</v>
      </c>
      <c r="P206" s="94">
        <v>106.7</v>
      </c>
      <c r="Q206" s="92">
        <v>30.034580000000002</v>
      </c>
      <c r="R206" s="92">
        <v>254.57288</v>
      </c>
      <c r="S206" s="93">
        <v>4.2729476754000453E-4</v>
      </c>
      <c r="T206" s="93">
        <v>2.4246731016191298E-3</v>
      </c>
      <c r="U206" s="93">
        <f>+R206/'סכום נכסי הקרן'!$C$42</f>
        <v>4.3770409507258709E-4</v>
      </c>
    </row>
    <row r="207" spans="2:21" s="140" customFormat="1">
      <c r="B207" s="85" t="s">
        <v>785</v>
      </c>
      <c r="C207" s="82" t="s">
        <v>786</v>
      </c>
      <c r="D207" s="95" t="s">
        <v>131</v>
      </c>
      <c r="E207" s="95" t="s">
        <v>324</v>
      </c>
      <c r="F207" s="82" t="s">
        <v>787</v>
      </c>
      <c r="G207" s="95" t="s">
        <v>788</v>
      </c>
      <c r="H207" s="82" t="s">
        <v>1777</v>
      </c>
      <c r="I207" s="82" t="s">
        <v>1771</v>
      </c>
      <c r="J207" s="82"/>
      <c r="K207" s="92">
        <v>0.73999999999999988</v>
      </c>
      <c r="L207" s="95" t="s">
        <v>174</v>
      </c>
      <c r="M207" s="96">
        <v>6.3E-2</v>
      </c>
      <c r="N207" s="96">
        <v>8.0999999999999996E-3</v>
      </c>
      <c r="O207" s="92">
        <v>59500</v>
      </c>
      <c r="P207" s="94">
        <v>105.67</v>
      </c>
      <c r="Q207" s="82"/>
      <c r="R207" s="92">
        <v>62.873650000000005</v>
      </c>
      <c r="S207" s="93">
        <v>3.1733333333333331E-4</v>
      </c>
      <c r="T207" s="93">
        <v>5.9883852496627138E-4</v>
      </c>
      <c r="U207" s="93">
        <f>+R207/'סכום נכסי הקרן'!$C$42</f>
        <v>1.0810285085025777E-4</v>
      </c>
    </row>
    <row r="208" spans="2:21" s="140" customFormat="1">
      <c r="B208" s="85" t="s">
        <v>789</v>
      </c>
      <c r="C208" s="82" t="s">
        <v>790</v>
      </c>
      <c r="D208" s="95" t="s">
        <v>131</v>
      </c>
      <c r="E208" s="95" t="s">
        <v>324</v>
      </c>
      <c r="F208" s="82" t="s">
        <v>538</v>
      </c>
      <c r="G208" s="95" t="s">
        <v>326</v>
      </c>
      <c r="H208" s="82" t="s">
        <v>1777</v>
      </c>
      <c r="I208" s="82" t="s">
        <v>171</v>
      </c>
      <c r="J208" s="82"/>
      <c r="K208" s="92">
        <v>2.84</v>
      </c>
      <c r="L208" s="95" t="s">
        <v>174</v>
      </c>
      <c r="M208" s="96">
        <v>2.6000000000000002E-2</v>
      </c>
      <c r="N208" s="96">
        <v>1.1300000000000001E-2</v>
      </c>
      <c r="O208" s="92">
        <v>21658</v>
      </c>
      <c r="P208" s="94">
        <v>104.39</v>
      </c>
      <c r="Q208" s="82"/>
      <c r="R208" s="92">
        <v>22.608790000000003</v>
      </c>
      <c r="S208" s="93">
        <v>2.2437013094646113E-4</v>
      </c>
      <c r="T208" s="93">
        <v>2.1533686138584584E-4</v>
      </c>
      <c r="U208" s="93">
        <f>+R208/'סכום נכסי הקרן'!$C$42</f>
        <v>3.8872797320893557E-5</v>
      </c>
    </row>
    <row r="209" spans="2:21" s="140" customFormat="1">
      <c r="B209" s="85" t="s">
        <v>791</v>
      </c>
      <c r="C209" s="82" t="s">
        <v>792</v>
      </c>
      <c r="D209" s="95" t="s">
        <v>131</v>
      </c>
      <c r="E209" s="95" t="s">
        <v>324</v>
      </c>
      <c r="F209" s="82" t="s">
        <v>590</v>
      </c>
      <c r="G209" s="95" t="s">
        <v>365</v>
      </c>
      <c r="H209" s="82" t="s">
        <v>1777</v>
      </c>
      <c r="I209" s="82" t="s">
        <v>171</v>
      </c>
      <c r="J209" s="82"/>
      <c r="K209" s="92">
        <v>2.12</v>
      </c>
      <c r="L209" s="95" t="s">
        <v>174</v>
      </c>
      <c r="M209" s="96">
        <v>0.05</v>
      </c>
      <c r="N209" s="96">
        <v>1.6199999999999999E-2</v>
      </c>
      <c r="O209" s="92">
        <v>108856.6</v>
      </c>
      <c r="P209" s="94">
        <v>108.54</v>
      </c>
      <c r="Q209" s="82"/>
      <c r="R209" s="92">
        <v>118.15296000000001</v>
      </c>
      <c r="S209" s="93">
        <v>5.2461012048192772E-4</v>
      </c>
      <c r="T209" s="93">
        <v>1.1253449463614544E-3</v>
      </c>
      <c r="U209" s="93">
        <f>+R209/'סכום נכסי הקרן'!$C$42</f>
        <v>2.0314824751539747E-4</v>
      </c>
    </row>
    <row r="210" spans="2:21" s="140" customFormat="1">
      <c r="B210" s="85" t="s">
        <v>793</v>
      </c>
      <c r="C210" s="82" t="s">
        <v>794</v>
      </c>
      <c r="D210" s="95" t="s">
        <v>131</v>
      </c>
      <c r="E210" s="95" t="s">
        <v>324</v>
      </c>
      <c r="F210" s="82" t="s">
        <v>590</v>
      </c>
      <c r="G210" s="95" t="s">
        <v>365</v>
      </c>
      <c r="H210" s="82" t="s">
        <v>1777</v>
      </c>
      <c r="I210" s="82" t="s">
        <v>171</v>
      </c>
      <c r="J210" s="82"/>
      <c r="K210" s="92">
        <v>2.99</v>
      </c>
      <c r="L210" s="95" t="s">
        <v>174</v>
      </c>
      <c r="M210" s="96">
        <v>4.6500000000000007E-2</v>
      </c>
      <c r="N210" s="96">
        <v>1.95E-2</v>
      </c>
      <c r="O210" s="92">
        <v>92</v>
      </c>
      <c r="P210" s="94">
        <v>109.46</v>
      </c>
      <c r="Q210" s="82"/>
      <c r="R210" s="92">
        <v>0.1007</v>
      </c>
      <c r="S210" s="93">
        <v>4.743126204792723E-7</v>
      </c>
      <c r="T210" s="93">
        <v>9.59114660340278E-7</v>
      </c>
      <c r="U210" s="93">
        <f>+R210/'סכום נכסי הקרן'!$C$42</f>
        <v>1.7314021184742663E-7</v>
      </c>
    </row>
    <row r="211" spans="2:21" s="140" customFormat="1">
      <c r="B211" s="85" t="s">
        <v>795</v>
      </c>
      <c r="C211" s="82" t="s">
        <v>796</v>
      </c>
      <c r="D211" s="95" t="s">
        <v>131</v>
      </c>
      <c r="E211" s="95" t="s">
        <v>324</v>
      </c>
      <c r="F211" s="82" t="s">
        <v>797</v>
      </c>
      <c r="G211" s="95" t="s">
        <v>798</v>
      </c>
      <c r="H211" s="82" t="s">
        <v>1777</v>
      </c>
      <c r="I211" s="82" t="s">
        <v>1771</v>
      </c>
      <c r="J211" s="82"/>
      <c r="K211" s="92">
        <v>2.83</v>
      </c>
      <c r="L211" s="95" t="s">
        <v>174</v>
      </c>
      <c r="M211" s="96">
        <v>3.4000000000000002E-2</v>
      </c>
      <c r="N211" s="96">
        <v>2.2700000000000001E-2</v>
      </c>
      <c r="O211" s="92">
        <v>138282.74</v>
      </c>
      <c r="P211" s="94">
        <v>103.75</v>
      </c>
      <c r="Q211" s="82"/>
      <c r="R211" s="92">
        <v>143.46833999999998</v>
      </c>
      <c r="S211" s="93">
        <v>2.3282371480282349E-4</v>
      </c>
      <c r="T211" s="93">
        <v>1.3664606572858342E-3</v>
      </c>
      <c r="U211" s="93">
        <f>+R211/'סכום נכסי הקרן'!$C$42</f>
        <v>2.4667466515390895E-4</v>
      </c>
    </row>
    <row r="212" spans="2:21" s="140" customFormat="1">
      <c r="B212" s="85" t="s">
        <v>799</v>
      </c>
      <c r="C212" s="82" t="s">
        <v>800</v>
      </c>
      <c r="D212" s="95" t="s">
        <v>131</v>
      </c>
      <c r="E212" s="95" t="s">
        <v>324</v>
      </c>
      <c r="F212" s="82" t="s">
        <v>613</v>
      </c>
      <c r="G212" s="95" t="s">
        <v>365</v>
      </c>
      <c r="H212" s="82" t="s">
        <v>1777</v>
      </c>
      <c r="I212" s="82" t="s">
        <v>1771</v>
      </c>
      <c r="J212" s="82"/>
      <c r="K212" s="92">
        <v>3.4400000000000004</v>
      </c>
      <c r="L212" s="95" t="s">
        <v>174</v>
      </c>
      <c r="M212" s="96">
        <v>5.74E-2</v>
      </c>
      <c r="N212" s="96">
        <v>1.7600000000000001E-2</v>
      </c>
      <c r="O212" s="92">
        <v>59345.74</v>
      </c>
      <c r="P212" s="94">
        <v>114.08</v>
      </c>
      <c r="Q212" s="92">
        <v>1.70322</v>
      </c>
      <c r="R212" s="92">
        <v>69.404839999999993</v>
      </c>
      <c r="S212" s="93">
        <v>2.925589768521074E-4</v>
      </c>
      <c r="T212" s="93">
        <v>6.6104468264718309E-4</v>
      </c>
      <c r="U212" s="93">
        <f>+R212/'סכום נכסי הקרן'!$C$42</f>
        <v>1.1933236048497268E-4</v>
      </c>
    </row>
    <row r="213" spans="2:21" s="140" customFormat="1">
      <c r="B213" s="85" t="s">
        <v>801</v>
      </c>
      <c r="C213" s="82" t="s">
        <v>802</v>
      </c>
      <c r="D213" s="95" t="s">
        <v>131</v>
      </c>
      <c r="E213" s="95" t="s">
        <v>324</v>
      </c>
      <c r="F213" s="82" t="s">
        <v>624</v>
      </c>
      <c r="G213" s="95" t="s">
        <v>365</v>
      </c>
      <c r="H213" s="82" t="s">
        <v>1777</v>
      </c>
      <c r="I213" s="82" t="s">
        <v>1771</v>
      </c>
      <c r="J213" s="82"/>
      <c r="K213" s="92">
        <v>4.2700000000000005</v>
      </c>
      <c r="L213" s="95" t="s">
        <v>174</v>
      </c>
      <c r="M213" s="96">
        <v>3.7000000000000005E-2</v>
      </c>
      <c r="N213" s="96">
        <v>1.6800000000000002E-2</v>
      </c>
      <c r="O213" s="92">
        <v>79755.740000000005</v>
      </c>
      <c r="P213" s="94">
        <v>109.85</v>
      </c>
      <c r="Q213" s="82"/>
      <c r="R213" s="92">
        <v>87.611679999999993</v>
      </c>
      <c r="S213" s="93">
        <v>3.2070882236953825E-4</v>
      </c>
      <c r="T213" s="93">
        <v>8.3445528008978275E-4</v>
      </c>
      <c r="U213" s="93">
        <f>+R213/'סכום נכסי הקרן'!$C$42</f>
        <v>1.5063659220962213E-4</v>
      </c>
    </row>
    <row r="214" spans="2:21" s="140" customFormat="1">
      <c r="B214" s="85" t="s">
        <v>803</v>
      </c>
      <c r="C214" s="82" t="s">
        <v>804</v>
      </c>
      <c r="D214" s="95" t="s">
        <v>131</v>
      </c>
      <c r="E214" s="95" t="s">
        <v>324</v>
      </c>
      <c r="F214" s="82" t="s">
        <v>805</v>
      </c>
      <c r="G214" s="95" t="s">
        <v>492</v>
      </c>
      <c r="H214" s="82" t="s">
        <v>1777</v>
      </c>
      <c r="I214" s="82" t="s">
        <v>171</v>
      </c>
      <c r="J214" s="82"/>
      <c r="K214" s="92">
        <v>0.05</v>
      </c>
      <c r="L214" s="95" t="s">
        <v>174</v>
      </c>
      <c r="M214" s="96">
        <v>8.5000000000000006E-2</v>
      </c>
      <c r="N214" s="96">
        <v>1.04E-2</v>
      </c>
      <c r="O214" s="92">
        <v>14923</v>
      </c>
      <c r="P214" s="94">
        <v>104.2</v>
      </c>
      <c r="Q214" s="82"/>
      <c r="R214" s="92">
        <v>15.549770000000001</v>
      </c>
      <c r="S214" s="93">
        <v>5.4681598010212754E-5</v>
      </c>
      <c r="T214" s="93">
        <v>1.4810339991975615E-4</v>
      </c>
      <c r="U214" s="93">
        <f>+R214/'סכום נכסי הקרן'!$C$42</f>
        <v>2.6735754438716578E-5</v>
      </c>
    </row>
    <row r="215" spans="2:21" s="140" customFormat="1">
      <c r="B215" s="85" t="s">
        <v>806</v>
      </c>
      <c r="C215" s="82" t="s">
        <v>807</v>
      </c>
      <c r="D215" s="95" t="s">
        <v>131</v>
      </c>
      <c r="E215" s="95" t="s">
        <v>324</v>
      </c>
      <c r="F215" s="82" t="s">
        <v>808</v>
      </c>
      <c r="G215" s="95" t="s">
        <v>809</v>
      </c>
      <c r="H215" s="82" t="s">
        <v>1778</v>
      </c>
      <c r="I215" s="82" t="s">
        <v>171</v>
      </c>
      <c r="J215" s="82"/>
      <c r="K215" s="92">
        <v>6.3999999999999995</v>
      </c>
      <c r="L215" s="95" t="s">
        <v>174</v>
      </c>
      <c r="M215" s="96">
        <v>4.4500000000000005E-2</v>
      </c>
      <c r="N215" s="96">
        <v>3.04E-2</v>
      </c>
      <c r="O215" s="92">
        <v>274000</v>
      </c>
      <c r="P215" s="94">
        <v>111.06</v>
      </c>
      <c r="Q215" s="82"/>
      <c r="R215" s="92">
        <v>304.30440000000004</v>
      </c>
      <c r="S215" s="93">
        <v>8.5625000000000002E-4</v>
      </c>
      <c r="T215" s="93">
        <v>2.8983397343202793E-3</v>
      </c>
      <c r="U215" s="93">
        <f>+R215/'סכום נכסי הקרן'!$C$42</f>
        <v>5.2321080717084468E-4</v>
      </c>
    </row>
    <row r="216" spans="2:21" s="140" customFormat="1">
      <c r="B216" s="85" t="s">
        <v>810</v>
      </c>
      <c r="C216" s="82" t="s">
        <v>811</v>
      </c>
      <c r="D216" s="95" t="s">
        <v>131</v>
      </c>
      <c r="E216" s="95" t="s">
        <v>324</v>
      </c>
      <c r="F216" s="82" t="s">
        <v>638</v>
      </c>
      <c r="G216" s="95" t="s">
        <v>429</v>
      </c>
      <c r="H216" s="82" t="s">
        <v>1778</v>
      </c>
      <c r="I216" s="82" t="s">
        <v>171</v>
      </c>
      <c r="J216" s="82"/>
      <c r="K216" s="92">
        <v>2.0499999999999998</v>
      </c>
      <c r="L216" s="95" t="s">
        <v>174</v>
      </c>
      <c r="M216" s="96">
        <v>3.3000000000000002E-2</v>
      </c>
      <c r="N216" s="96">
        <v>2.1000000000000005E-2</v>
      </c>
      <c r="O216" s="92">
        <v>79070.33</v>
      </c>
      <c r="P216" s="94">
        <v>102.92</v>
      </c>
      <c r="Q216" s="82"/>
      <c r="R216" s="92">
        <v>81.379179999999991</v>
      </c>
      <c r="S216" s="93">
        <v>1.224607768263782E-4</v>
      </c>
      <c r="T216" s="93">
        <v>7.7509398792919898E-4</v>
      </c>
      <c r="U216" s="93">
        <f>+R216/'סכום נכסי הקרן'!$C$42</f>
        <v>1.399206401705051E-4</v>
      </c>
    </row>
    <row r="217" spans="2:21" s="140" customFormat="1">
      <c r="B217" s="85" t="s">
        <v>812</v>
      </c>
      <c r="C217" s="82" t="s">
        <v>813</v>
      </c>
      <c r="D217" s="95" t="s">
        <v>131</v>
      </c>
      <c r="E217" s="95" t="s">
        <v>324</v>
      </c>
      <c r="F217" s="82" t="s">
        <v>644</v>
      </c>
      <c r="G217" s="95" t="s">
        <v>459</v>
      </c>
      <c r="H217" s="82" t="s">
        <v>1778</v>
      </c>
      <c r="I217" s="82" t="s">
        <v>1771</v>
      </c>
      <c r="J217" s="82"/>
      <c r="K217" s="92">
        <v>2.3400000000000003</v>
      </c>
      <c r="L217" s="95" t="s">
        <v>174</v>
      </c>
      <c r="M217" s="96">
        <v>0.06</v>
      </c>
      <c r="N217" s="96">
        <v>1.3800000000000002E-2</v>
      </c>
      <c r="O217" s="92">
        <v>309034.8</v>
      </c>
      <c r="P217" s="94">
        <v>112.64</v>
      </c>
      <c r="Q217" s="82"/>
      <c r="R217" s="92">
        <v>348.09679</v>
      </c>
      <c r="S217" s="93">
        <v>5.0209936763075461E-4</v>
      </c>
      <c r="T217" s="93">
        <v>3.3154392701727018E-3</v>
      </c>
      <c r="U217" s="93">
        <f>+R217/'סכום נכסי הקרן'!$C$42</f>
        <v>5.985059777955232E-4</v>
      </c>
    </row>
    <row r="218" spans="2:21" s="140" customFormat="1">
      <c r="B218" s="85" t="s">
        <v>814</v>
      </c>
      <c r="C218" s="82" t="s">
        <v>815</v>
      </c>
      <c r="D218" s="95" t="s">
        <v>131</v>
      </c>
      <c r="E218" s="95" t="s">
        <v>324</v>
      </c>
      <c r="F218" s="82" t="s">
        <v>644</v>
      </c>
      <c r="G218" s="95" t="s">
        <v>459</v>
      </c>
      <c r="H218" s="82" t="s">
        <v>1778</v>
      </c>
      <c r="I218" s="82" t="s">
        <v>1771</v>
      </c>
      <c r="J218" s="82"/>
      <c r="K218" s="92">
        <v>4.45</v>
      </c>
      <c r="L218" s="95" t="s">
        <v>174</v>
      </c>
      <c r="M218" s="96">
        <v>5.9000000000000004E-2</v>
      </c>
      <c r="N218" s="96">
        <v>2.2599999999999999E-2</v>
      </c>
      <c r="O218" s="92">
        <v>4274</v>
      </c>
      <c r="P218" s="94">
        <v>118.73</v>
      </c>
      <c r="Q218" s="82"/>
      <c r="R218" s="92">
        <v>5.0745200000000006</v>
      </c>
      <c r="S218" s="93">
        <v>5.99154958799335E-6</v>
      </c>
      <c r="T218" s="93">
        <v>4.8332140279939904E-5</v>
      </c>
      <c r="U218" s="93">
        <f>+R218/'סכום נכסי הקרן'!$C$42</f>
        <v>8.7249599585303232E-6</v>
      </c>
    </row>
    <row r="219" spans="2:21" s="140" customFormat="1">
      <c r="B219" s="85" t="s">
        <v>816</v>
      </c>
      <c r="C219" s="82" t="s">
        <v>817</v>
      </c>
      <c r="D219" s="95" t="s">
        <v>131</v>
      </c>
      <c r="E219" s="95" t="s">
        <v>324</v>
      </c>
      <c r="F219" s="82" t="s">
        <v>647</v>
      </c>
      <c r="G219" s="95" t="s">
        <v>365</v>
      </c>
      <c r="H219" s="82" t="s">
        <v>1778</v>
      </c>
      <c r="I219" s="82" t="s">
        <v>1771</v>
      </c>
      <c r="J219" s="82"/>
      <c r="K219" s="92">
        <v>4.88</v>
      </c>
      <c r="L219" s="95" t="s">
        <v>174</v>
      </c>
      <c r="M219" s="96">
        <v>6.9000000000000006E-2</v>
      </c>
      <c r="N219" s="96">
        <v>6.2300000000000001E-2</v>
      </c>
      <c r="O219" s="92">
        <v>319200</v>
      </c>
      <c r="P219" s="94">
        <v>106.36</v>
      </c>
      <c r="Q219" s="82"/>
      <c r="R219" s="92">
        <v>339.50110999999998</v>
      </c>
      <c r="S219" s="93">
        <v>6.9156622851584081E-4</v>
      </c>
      <c r="T219" s="93">
        <v>3.2335699285282755E-3</v>
      </c>
      <c r="U219" s="93">
        <f>+R219/'סכום נכסי הקרן'!$C$42</f>
        <v>5.8372685310661857E-4</v>
      </c>
    </row>
    <row r="220" spans="2:21" s="140" customFormat="1">
      <c r="B220" s="85" t="s">
        <v>818</v>
      </c>
      <c r="C220" s="82" t="s">
        <v>819</v>
      </c>
      <c r="D220" s="95" t="s">
        <v>131</v>
      </c>
      <c r="E220" s="95" t="s">
        <v>324</v>
      </c>
      <c r="F220" s="82" t="s">
        <v>820</v>
      </c>
      <c r="G220" s="95" t="s">
        <v>429</v>
      </c>
      <c r="H220" s="82" t="s">
        <v>1778</v>
      </c>
      <c r="I220" s="82" t="s">
        <v>171</v>
      </c>
      <c r="J220" s="82"/>
      <c r="K220" s="92">
        <v>0.16999999999999998</v>
      </c>
      <c r="L220" s="95" t="s">
        <v>174</v>
      </c>
      <c r="M220" s="96">
        <v>2.35E-2</v>
      </c>
      <c r="N220" s="96">
        <v>1.5499999999999998E-2</v>
      </c>
      <c r="O220" s="92">
        <v>799.7</v>
      </c>
      <c r="P220" s="94">
        <v>100.33</v>
      </c>
      <c r="Q220" s="82"/>
      <c r="R220" s="92">
        <v>0.80234000000000005</v>
      </c>
      <c r="S220" s="93">
        <v>7.8401960784313732E-5</v>
      </c>
      <c r="T220" s="93">
        <v>7.6418674933209401E-6</v>
      </c>
      <c r="U220" s="93">
        <f>+R220/'סכום נכסי הקרן'!$C$42</f>
        <v>1.3795165598179176E-6</v>
      </c>
    </row>
    <row r="221" spans="2:21" s="140" customFormat="1">
      <c r="B221" s="85" t="s">
        <v>821</v>
      </c>
      <c r="C221" s="82" t="s">
        <v>822</v>
      </c>
      <c r="D221" s="95" t="s">
        <v>131</v>
      </c>
      <c r="E221" s="95" t="s">
        <v>324</v>
      </c>
      <c r="F221" s="82" t="s">
        <v>823</v>
      </c>
      <c r="G221" s="95" t="s">
        <v>365</v>
      </c>
      <c r="H221" s="82" t="s">
        <v>1778</v>
      </c>
      <c r="I221" s="82" t="s">
        <v>171</v>
      </c>
      <c r="J221" s="82"/>
      <c r="K221" s="92">
        <v>4.6499999999999995</v>
      </c>
      <c r="L221" s="95" t="s">
        <v>174</v>
      </c>
      <c r="M221" s="96">
        <v>4.5999999999999999E-2</v>
      </c>
      <c r="N221" s="96">
        <v>4.7299999999999995E-2</v>
      </c>
      <c r="O221" s="92">
        <v>184205.95</v>
      </c>
      <c r="P221" s="94">
        <v>99.65</v>
      </c>
      <c r="Q221" s="82"/>
      <c r="R221" s="92">
        <v>183.56123000000002</v>
      </c>
      <c r="S221" s="93">
        <v>7.4577307692307699E-4</v>
      </c>
      <c r="T221" s="93">
        <v>1.748324396852966E-3</v>
      </c>
      <c r="U221" s="93">
        <f>+R221/'סכום נכסי הקרן'!$C$42</f>
        <v>3.1560903921722155E-4</v>
      </c>
    </row>
    <row r="222" spans="2:21" s="140" customFormat="1">
      <c r="B222" s="85" t="s">
        <v>824</v>
      </c>
      <c r="C222" s="82" t="s">
        <v>825</v>
      </c>
      <c r="D222" s="95" t="s">
        <v>131</v>
      </c>
      <c r="E222" s="95" t="s">
        <v>324</v>
      </c>
      <c r="F222" s="82" t="s">
        <v>661</v>
      </c>
      <c r="G222" s="95" t="s">
        <v>365</v>
      </c>
      <c r="H222" s="82" t="s">
        <v>1778</v>
      </c>
      <c r="I222" s="82" t="s">
        <v>171</v>
      </c>
      <c r="J222" s="82"/>
      <c r="K222" s="92">
        <v>0.66</v>
      </c>
      <c r="L222" s="95" t="s">
        <v>174</v>
      </c>
      <c r="M222" s="96">
        <v>0.03</v>
      </c>
      <c r="N222" s="96">
        <v>9.6000000000000026E-3</v>
      </c>
      <c r="O222" s="92">
        <v>12059.2</v>
      </c>
      <c r="P222" s="94">
        <v>101.6</v>
      </c>
      <c r="Q222" s="82"/>
      <c r="R222" s="92">
        <v>12.25215</v>
      </c>
      <c r="S222" s="93">
        <v>7.2338648917127766E-5</v>
      </c>
      <c r="T222" s="93">
        <v>1.1669529975857138E-4</v>
      </c>
      <c r="U222" s="93">
        <f>+R222/'סכום נכסי הקרן'!$C$42</f>
        <v>2.1065936907511899E-5</v>
      </c>
    </row>
    <row r="223" spans="2:21" s="140" customFormat="1">
      <c r="B223" s="85" t="s">
        <v>826</v>
      </c>
      <c r="C223" s="82" t="s">
        <v>827</v>
      </c>
      <c r="D223" s="95" t="s">
        <v>131</v>
      </c>
      <c r="E223" s="95" t="s">
        <v>324</v>
      </c>
      <c r="F223" s="82" t="s">
        <v>828</v>
      </c>
      <c r="G223" s="95" t="s">
        <v>429</v>
      </c>
      <c r="H223" s="82" t="s">
        <v>1782</v>
      </c>
      <c r="I223" s="82" t="s">
        <v>171</v>
      </c>
      <c r="J223" s="82"/>
      <c r="K223" s="92">
        <v>1.8400000000000003</v>
      </c>
      <c r="L223" s="95" t="s">
        <v>174</v>
      </c>
      <c r="M223" s="96">
        <v>4.2999999999999997E-2</v>
      </c>
      <c r="N223" s="96">
        <v>2.8800000000000003E-2</v>
      </c>
      <c r="O223" s="92">
        <v>282269.21000000002</v>
      </c>
      <c r="P223" s="94">
        <v>103.03</v>
      </c>
      <c r="Q223" s="82"/>
      <c r="R223" s="92">
        <v>290.82196999999996</v>
      </c>
      <c r="S223" s="93">
        <v>5.5861594912824067E-4</v>
      </c>
      <c r="T223" s="93">
        <v>2.7699266631185751E-3</v>
      </c>
      <c r="U223" s="93">
        <f>+R223/'סכום נכסי הקרן'!$C$42</f>
        <v>5.0002956798099257E-4</v>
      </c>
    </row>
    <row r="224" spans="2:21" s="140" customFormat="1">
      <c r="B224" s="85" t="s">
        <v>830</v>
      </c>
      <c r="C224" s="82" t="s">
        <v>831</v>
      </c>
      <c r="D224" s="95" t="s">
        <v>131</v>
      </c>
      <c r="E224" s="95" t="s">
        <v>324</v>
      </c>
      <c r="F224" s="82" t="s">
        <v>828</v>
      </c>
      <c r="G224" s="95" t="s">
        <v>429</v>
      </c>
      <c r="H224" s="82" t="s">
        <v>1782</v>
      </c>
      <c r="I224" s="82" t="s">
        <v>171</v>
      </c>
      <c r="J224" s="82"/>
      <c r="K224" s="92">
        <v>2.5100000000000002</v>
      </c>
      <c r="L224" s="95" t="s">
        <v>174</v>
      </c>
      <c r="M224" s="96">
        <v>4.2500000000000003E-2</v>
      </c>
      <c r="N224" s="96">
        <v>3.15E-2</v>
      </c>
      <c r="O224" s="92">
        <v>252442.8</v>
      </c>
      <c r="P224" s="94">
        <v>104.56</v>
      </c>
      <c r="Q224" s="82"/>
      <c r="R224" s="92">
        <v>263.95418999999998</v>
      </c>
      <c r="S224" s="93">
        <v>4.1598618975443506E-4</v>
      </c>
      <c r="T224" s="93">
        <v>2.5140251567750071E-3</v>
      </c>
      <c r="U224" s="93">
        <f>+R224/'סכום נכסי הקרן'!$C$42</f>
        <v>4.5383400570621547E-4</v>
      </c>
    </row>
    <row r="225" spans="2:21" s="140" customFormat="1">
      <c r="B225" s="85" t="s">
        <v>832</v>
      </c>
      <c r="C225" s="82" t="s">
        <v>833</v>
      </c>
      <c r="D225" s="95" t="s">
        <v>131</v>
      </c>
      <c r="E225" s="95" t="s">
        <v>324</v>
      </c>
      <c r="F225" s="82" t="s">
        <v>834</v>
      </c>
      <c r="G225" s="95" t="s">
        <v>429</v>
      </c>
      <c r="H225" s="82" t="s">
        <v>1782</v>
      </c>
      <c r="I225" s="82" t="s">
        <v>1771</v>
      </c>
      <c r="J225" s="82"/>
      <c r="K225" s="92">
        <v>1.8800000000000001</v>
      </c>
      <c r="L225" s="95" t="s">
        <v>174</v>
      </c>
      <c r="M225" s="96">
        <v>4.7E-2</v>
      </c>
      <c r="N225" s="96">
        <v>1.8800000000000001E-2</v>
      </c>
      <c r="O225" s="92">
        <v>52000</v>
      </c>
      <c r="P225" s="94">
        <v>106.98</v>
      </c>
      <c r="Q225" s="82"/>
      <c r="R225" s="92">
        <v>55.629599999999996</v>
      </c>
      <c r="S225" s="93">
        <v>4.7210923881464267E-4</v>
      </c>
      <c r="T225" s="93">
        <v>5.2984274983977685E-4</v>
      </c>
      <c r="U225" s="93">
        <f>+R225/'סכום נכסי הקרן'!$C$42</f>
        <v>9.5647673574852078E-5</v>
      </c>
    </row>
    <row r="226" spans="2:21" s="140" customFormat="1">
      <c r="B226" s="81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92"/>
      <c r="P226" s="94"/>
      <c r="Q226" s="82"/>
      <c r="R226" s="82"/>
      <c r="S226" s="82"/>
      <c r="T226" s="93"/>
      <c r="U226" s="82"/>
    </row>
    <row r="227" spans="2:21" s="140" customFormat="1">
      <c r="B227" s="100" t="s">
        <v>53</v>
      </c>
      <c r="C227" s="80"/>
      <c r="D227" s="80"/>
      <c r="E227" s="80"/>
      <c r="F227" s="80"/>
      <c r="G227" s="80"/>
      <c r="H227" s="80"/>
      <c r="I227" s="80"/>
      <c r="J227" s="80"/>
      <c r="K227" s="89">
        <v>4.2705653126239937</v>
      </c>
      <c r="L227" s="80"/>
      <c r="M227" s="80"/>
      <c r="N227" s="102">
        <v>3.5695432809931579E-2</v>
      </c>
      <c r="O227" s="89"/>
      <c r="P227" s="91"/>
      <c r="Q227" s="80"/>
      <c r="R227" s="89">
        <v>641.46771999999999</v>
      </c>
      <c r="S227" s="80"/>
      <c r="T227" s="90">
        <v>6.109643439791982E-3</v>
      </c>
      <c r="U227" s="90">
        <f>+R227/'סכום נכסי הקרן'!$C$42</f>
        <v>1.1029181423444464E-3</v>
      </c>
    </row>
    <row r="228" spans="2:21" s="140" customFormat="1">
      <c r="B228" s="85" t="s">
        <v>835</v>
      </c>
      <c r="C228" s="82" t="s">
        <v>836</v>
      </c>
      <c r="D228" s="95" t="s">
        <v>131</v>
      </c>
      <c r="E228" s="95" t="s">
        <v>324</v>
      </c>
      <c r="F228" s="82" t="s">
        <v>837</v>
      </c>
      <c r="G228" s="95" t="s">
        <v>838</v>
      </c>
      <c r="H228" s="82" t="s">
        <v>1774</v>
      </c>
      <c r="I228" s="82" t="s">
        <v>1771</v>
      </c>
      <c r="J228" s="82"/>
      <c r="K228" s="92">
        <v>4.4200000000000008</v>
      </c>
      <c r="L228" s="95" t="s">
        <v>174</v>
      </c>
      <c r="M228" s="96">
        <v>3.49E-2</v>
      </c>
      <c r="N228" s="96">
        <v>3.2599999999999997E-2</v>
      </c>
      <c r="O228" s="92">
        <v>412205</v>
      </c>
      <c r="P228" s="94">
        <v>100.25</v>
      </c>
      <c r="Q228" s="82"/>
      <c r="R228" s="92">
        <v>413.23551000000003</v>
      </c>
      <c r="S228" s="93">
        <v>2.6158010999938446E-4</v>
      </c>
      <c r="T228" s="93">
        <v>3.935851398353442E-3</v>
      </c>
      <c r="U228" s="93">
        <f>+R228/'סכום נכסי הקרן'!$C$42</f>
        <v>7.1050331424309229E-4</v>
      </c>
    </row>
    <row r="229" spans="2:21" s="140" customFormat="1">
      <c r="B229" s="85" t="s">
        <v>839</v>
      </c>
      <c r="C229" s="82" t="s">
        <v>840</v>
      </c>
      <c r="D229" s="95" t="s">
        <v>131</v>
      </c>
      <c r="E229" s="95" t="s">
        <v>324</v>
      </c>
      <c r="F229" s="82" t="s">
        <v>644</v>
      </c>
      <c r="G229" s="95" t="s">
        <v>459</v>
      </c>
      <c r="H229" s="82" t="s">
        <v>1778</v>
      </c>
      <c r="I229" s="82" t="s">
        <v>1771</v>
      </c>
      <c r="J229" s="82"/>
      <c r="K229" s="92">
        <v>4</v>
      </c>
      <c r="L229" s="95" t="s">
        <v>174</v>
      </c>
      <c r="M229" s="96">
        <v>6.7000000000000004E-2</v>
      </c>
      <c r="N229" s="96">
        <v>4.1299999999999996E-2</v>
      </c>
      <c r="O229" s="92">
        <v>222709</v>
      </c>
      <c r="P229" s="94">
        <v>102.48</v>
      </c>
      <c r="Q229" s="82"/>
      <c r="R229" s="92">
        <v>228.23220999999998</v>
      </c>
      <c r="S229" s="93">
        <v>1.8492863471386212E-4</v>
      </c>
      <c r="T229" s="93">
        <v>2.17379204143854E-3</v>
      </c>
      <c r="U229" s="93">
        <f>+R229/'סכום נכסי הקרן'!$C$42</f>
        <v>3.9241482810135415E-4</v>
      </c>
    </row>
    <row r="230" spans="2:21" s="140" customFormat="1">
      <c r="B230" s="141"/>
    </row>
    <row r="231" spans="2:21" s="140" customFormat="1">
      <c r="B231" s="141"/>
    </row>
    <row r="232" spans="2:21" s="140" customFormat="1">
      <c r="B232" s="141"/>
    </row>
    <row r="233" spans="2:21" s="140" customFormat="1">
      <c r="B233" s="142" t="s">
        <v>261</v>
      </c>
    </row>
    <row r="234" spans="2:21" s="140" customFormat="1">
      <c r="B234" s="142" t="s">
        <v>123</v>
      </c>
    </row>
    <row r="235" spans="2:21" s="140" customFormat="1">
      <c r="B235" s="142" t="s">
        <v>246</v>
      </c>
    </row>
    <row r="236" spans="2:21" s="140" customFormat="1">
      <c r="B236" s="142" t="s">
        <v>256</v>
      </c>
    </row>
    <row r="237" spans="2:21" s="140" customFormat="1">
      <c r="B237" s="142" t="s">
        <v>254</v>
      </c>
    </row>
    <row r="238" spans="2:21" s="140" customFormat="1">
      <c r="B238" s="141"/>
    </row>
    <row r="239" spans="2:21" s="140" customFormat="1">
      <c r="B239" s="141"/>
    </row>
    <row r="240" spans="2:21" s="140" customFormat="1">
      <c r="B240" s="141"/>
    </row>
    <row r="241" spans="2:2" s="140" customFormat="1">
      <c r="B241" s="141"/>
    </row>
    <row r="242" spans="2:2" s="140" customFormat="1">
      <c r="B242" s="141"/>
    </row>
    <row r="243" spans="2:2" s="140" customFormat="1">
      <c r="B243" s="141"/>
    </row>
    <row r="244" spans="2:2" s="140" customFormat="1">
      <c r="B244" s="141"/>
    </row>
    <row r="245" spans="2:2" s="140" customFormat="1">
      <c r="B245" s="141"/>
    </row>
    <row r="246" spans="2:2" s="140" customFormat="1">
      <c r="B246" s="141"/>
    </row>
    <row r="247" spans="2:2" s="140" customFormat="1">
      <c r="B247" s="141"/>
    </row>
    <row r="248" spans="2:2" s="140" customFormat="1">
      <c r="B248" s="141"/>
    </row>
    <row r="249" spans="2:2" s="140" customFormat="1">
      <c r="B249" s="141"/>
    </row>
    <row r="250" spans="2:2" s="140" customFormat="1">
      <c r="B250" s="141"/>
    </row>
    <row r="251" spans="2:2" s="140" customFormat="1">
      <c r="B251" s="141"/>
    </row>
    <row r="252" spans="2:2" s="140" customFormat="1">
      <c r="B252" s="141"/>
    </row>
    <row r="253" spans="2:2" s="140" customFormat="1">
      <c r="B253" s="141"/>
    </row>
    <row r="254" spans="2:2" s="140" customFormat="1">
      <c r="B254" s="141"/>
    </row>
    <row r="255" spans="2:2" s="140" customFormat="1">
      <c r="B255" s="141"/>
    </row>
    <row r="256" spans="2:2" s="140" customFormat="1">
      <c r="B256" s="141"/>
    </row>
    <row r="257" spans="2:6" s="140" customFormat="1">
      <c r="B257" s="141"/>
    </row>
    <row r="258" spans="2:6" s="140" customFormat="1">
      <c r="B258" s="141"/>
    </row>
    <row r="259" spans="2:6" s="140" customFormat="1">
      <c r="B259" s="141"/>
    </row>
    <row r="260" spans="2:6" s="140" customFormat="1">
      <c r="B260" s="141"/>
    </row>
    <row r="261" spans="2:6">
      <c r="C261" s="1"/>
      <c r="D261" s="1"/>
      <c r="E261" s="1"/>
      <c r="F261" s="1"/>
    </row>
    <row r="262" spans="2:6">
      <c r="C262" s="1"/>
      <c r="D262" s="1"/>
      <c r="E262" s="1"/>
      <c r="F262" s="1"/>
    </row>
    <row r="263" spans="2:6">
      <c r="C263" s="1"/>
      <c r="D263" s="1"/>
      <c r="E263" s="1"/>
      <c r="F263" s="1"/>
    </row>
    <row r="264" spans="2:6">
      <c r="C264" s="1"/>
      <c r="D264" s="1"/>
      <c r="E264" s="1"/>
      <c r="F264" s="1"/>
    </row>
    <row r="265" spans="2:6">
      <c r="C265" s="1"/>
      <c r="D265" s="1"/>
      <c r="E265" s="1"/>
      <c r="F265" s="1"/>
    </row>
    <row r="266" spans="2:6">
      <c r="C266" s="1"/>
      <c r="D266" s="1"/>
      <c r="E266" s="1"/>
      <c r="F266" s="1"/>
    </row>
    <row r="267" spans="2:6">
      <c r="C267" s="1"/>
      <c r="D267" s="1"/>
      <c r="E267" s="1"/>
      <c r="F267" s="1"/>
    </row>
    <row r="268" spans="2:6">
      <c r="C268" s="1"/>
      <c r="D268" s="1"/>
      <c r="E268" s="1"/>
      <c r="F268" s="1"/>
    </row>
    <row r="269" spans="2:6">
      <c r="C269" s="1"/>
      <c r="D269" s="1"/>
      <c r="E269" s="1"/>
      <c r="F269" s="1"/>
    </row>
    <row r="270" spans="2:6">
      <c r="C270" s="1"/>
      <c r="D270" s="1"/>
      <c r="E270" s="1"/>
      <c r="F270" s="1"/>
    </row>
    <row r="271" spans="2:6">
      <c r="C271" s="1"/>
      <c r="D271" s="1"/>
      <c r="E271" s="1"/>
      <c r="F271" s="1"/>
    </row>
    <row r="272" spans="2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2">
    <mergeCell ref="B6:U6"/>
    <mergeCell ref="B7:U7"/>
  </mergeCells>
  <phoneticPr fontId="4" type="noConversion"/>
  <conditionalFormatting sqref="B12:B229">
    <cfRule type="cellIs" dxfId="10" priority="2" operator="equal">
      <formula>"NR3"</formula>
    </cfRule>
  </conditionalFormatting>
  <conditionalFormatting sqref="B12:B229">
    <cfRule type="containsText" dxfId="9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$BA$7:$BA$24</formula1>
    </dataValidation>
    <dataValidation allowBlank="1" showInputMessage="1" showErrorMessage="1" sqref="H2 B34 Q9 B36 B235 B237"/>
    <dataValidation type="list" allowBlank="1" showInputMessage="1" showErrorMessage="1" sqref="I12:I828">
      <formula1>$BC$7:$BC$10</formula1>
    </dataValidation>
    <dataValidation type="list" allowBlank="1" showInputMessage="1" showErrorMessage="1" sqref="E12:E822">
      <formula1>$AY$7:$AY$24</formula1>
    </dataValidation>
    <dataValidation type="list" allowBlank="1" showInputMessage="1" showErrorMessage="1" sqref="L12:L828">
      <formula1>$BD$7:$BD$20</formula1>
    </dataValidation>
    <dataValidation type="list" allowBlank="1" showInputMessage="1" showErrorMessage="1" sqref="G12:G555">
      <formula1>$BA$7:$BA$29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zoomScale="90" zoomScaleNormal="90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1.85546875" style="1" bestFit="1" customWidth="1"/>
    <col min="11" max="11" width="10.140625" style="1" bestFit="1" customWidth="1"/>
    <col min="12" max="12" width="12.85546875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15.57031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189</v>
      </c>
      <c r="C1" s="76" t="s" vm="1">
        <v>262</v>
      </c>
    </row>
    <row r="2" spans="2:61">
      <c r="B2" s="56" t="s">
        <v>188</v>
      </c>
      <c r="C2" s="76" t="s">
        <v>263</v>
      </c>
    </row>
    <row r="3" spans="2:61">
      <c r="B3" s="56" t="s">
        <v>190</v>
      </c>
      <c r="C3" s="76" t="s">
        <v>264</v>
      </c>
    </row>
    <row r="4" spans="2:61">
      <c r="B4" s="56" t="s">
        <v>191</v>
      </c>
      <c r="C4" s="76">
        <v>2145</v>
      </c>
    </row>
    <row r="6" spans="2:61" ht="26.25" customHeight="1">
      <c r="B6" s="201" t="s">
        <v>219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3"/>
      <c r="BI6" s="3"/>
    </row>
    <row r="7" spans="2:61" ht="26.25" customHeight="1">
      <c r="B7" s="201" t="s">
        <v>100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3"/>
      <c r="BE7" s="3"/>
      <c r="BI7" s="3"/>
    </row>
    <row r="8" spans="2:61" s="3" customFormat="1" ht="63">
      <c r="B8" s="22" t="s">
        <v>126</v>
      </c>
      <c r="C8" s="30" t="s">
        <v>51</v>
      </c>
      <c r="D8" s="30" t="s">
        <v>130</v>
      </c>
      <c r="E8" s="30" t="s">
        <v>235</v>
      </c>
      <c r="F8" s="30" t="s">
        <v>128</v>
      </c>
      <c r="G8" s="30" t="s">
        <v>71</v>
      </c>
      <c r="H8" s="30" t="s">
        <v>112</v>
      </c>
      <c r="I8" s="13" t="s">
        <v>248</v>
      </c>
      <c r="J8" s="13" t="s">
        <v>247</v>
      </c>
      <c r="K8" s="13" t="s">
        <v>68</v>
      </c>
      <c r="L8" s="13" t="s">
        <v>65</v>
      </c>
      <c r="M8" s="30" t="s">
        <v>192</v>
      </c>
      <c r="N8" s="14" t="s">
        <v>194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257</v>
      </c>
      <c r="J9" s="16"/>
      <c r="K9" s="16" t="s">
        <v>251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E10" s="1"/>
      <c r="BF10" s="3"/>
      <c r="BG10" s="1"/>
      <c r="BI10" s="1"/>
    </row>
    <row r="11" spans="2:61" s="122" customFormat="1" ht="18" customHeight="1">
      <c r="B11" s="103" t="s">
        <v>32</v>
      </c>
      <c r="C11" s="78"/>
      <c r="D11" s="78"/>
      <c r="E11" s="78"/>
      <c r="F11" s="78"/>
      <c r="G11" s="78"/>
      <c r="H11" s="78"/>
      <c r="I11" s="86"/>
      <c r="J11" s="88"/>
      <c r="K11" s="86">
        <v>95192.027249999999</v>
      </c>
      <c r="L11" s="78"/>
      <c r="M11" s="87">
        <v>1</v>
      </c>
      <c r="N11" s="87">
        <f>+K11/'סכום נכסי הקרן'!$C$42</f>
        <v>0.16366998772841121</v>
      </c>
      <c r="BE11" s="140"/>
      <c r="BF11" s="123"/>
      <c r="BG11" s="140"/>
      <c r="BI11" s="140"/>
    </row>
    <row r="12" spans="2:61" s="140" customFormat="1" ht="20.25">
      <c r="B12" s="104" t="s">
        <v>242</v>
      </c>
      <c r="C12" s="80"/>
      <c r="D12" s="80"/>
      <c r="E12" s="80"/>
      <c r="F12" s="80"/>
      <c r="G12" s="80"/>
      <c r="H12" s="80"/>
      <c r="I12" s="89"/>
      <c r="J12" s="91"/>
      <c r="K12" s="89">
        <v>74588.686580000009</v>
      </c>
      <c r="L12" s="80"/>
      <c r="M12" s="90">
        <v>0.78356022804420322</v>
      </c>
      <c r="N12" s="90">
        <f>+K12/'סכום נכסי הקרן'!$C$42</f>
        <v>0.12824529290846584</v>
      </c>
      <c r="BF12" s="122"/>
    </row>
    <row r="13" spans="2:61" s="140" customFormat="1">
      <c r="B13" s="105" t="s">
        <v>841</v>
      </c>
      <c r="C13" s="80"/>
      <c r="D13" s="80"/>
      <c r="E13" s="80"/>
      <c r="F13" s="80"/>
      <c r="G13" s="80"/>
      <c r="H13" s="80"/>
      <c r="I13" s="89"/>
      <c r="J13" s="91"/>
      <c r="K13" s="89">
        <v>55843.014909999991</v>
      </c>
      <c r="L13" s="80"/>
      <c r="M13" s="90">
        <v>0.58663542024734006</v>
      </c>
      <c r="N13" s="90">
        <f>+K13/'סכום נכסי הקרן'!$C$42</f>
        <v>9.6014612032933488E-2</v>
      </c>
    </row>
    <row r="14" spans="2:61" s="140" customFormat="1">
      <c r="B14" s="106" t="s">
        <v>842</v>
      </c>
      <c r="C14" s="82" t="s">
        <v>843</v>
      </c>
      <c r="D14" s="95" t="s">
        <v>131</v>
      </c>
      <c r="E14" s="95" t="s">
        <v>324</v>
      </c>
      <c r="F14" s="82" t="s">
        <v>844</v>
      </c>
      <c r="G14" s="95" t="s">
        <v>845</v>
      </c>
      <c r="H14" s="95" t="s">
        <v>174</v>
      </c>
      <c r="I14" s="92">
        <v>7035.59</v>
      </c>
      <c r="J14" s="94">
        <v>21560</v>
      </c>
      <c r="K14" s="92">
        <v>1516.87329</v>
      </c>
      <c r="L14" s="93">
        <v>1.4096474714227208E-4</v>
      </c>
      <c r="M14" s="93">
        <v>1.5934877466326887E-2</v>
      </c>
      <c r="N14" s="93">
        <f>+K14/'סכום נכסי הקרן'!$C$42</f>
        <v>2.6080611993674579E-3</v>
      </c>
    </row>
    <row r="15" spans="2:61" s="140" customFormat="1">
      <c r="B15" s="106" t="s">
        <v>846</v>
      </c>
      <c r="C15" s="82" t="s">
        <v>847</v>
      </c>
      <c r="D15" s="95" t="s">
        <v>131</v>
      </c>
      <c r="E15" s="95" t="s">
        <v>324</v>
      </c>
      <c r="F15" s="82" t="s">
        <v>380</v>
      </c>
      <c r="G15" s="95" t="s">
        <v>365</v>
      </c>
      <c r="H15" s="95" t="s">
        <v>174</v>
      </c>
      <c r="I15" s="92">
        <v>5374.58</v>
      </c>
      <c r="J15" s="94">
        <v>4563</v>
      </c>
      <c r="K15" s="92">
        <v>245.24208999999999</v>
      </c>
      <c r="L15" s="93">
        <v>4.6705349249269066E-5</v>
      </c>
      <c r="M15" s="93">
        <v>2.576288131315115E-3</v>
      </c>
      <c r="N15" s="93">
        <f>+K15/'סכום נכסי הקרן'!$C$42</f>
        <v>4.2166104683719627E-4</v>
      </c>
    </row>
    <row r="16" spans="2:61" s="140" customFormat="1" ht="20.25">
      <c r="B16" s="106" t="s">
        <v>848</v>
      </c>
      <c r="C16" s="82" t="s">
        <v>849</v>
      </c>
      <c r="D16" s="95" t="s">
        <v>131</v>
      </c>
      <c r="E16" s="95" t="s">
        <v>324</v>
      </c>
      <c r="F16" s="82" t="s">
        <v>686</v>
      </c>
      <c r="G16" s="95" t="s">
        <v>687</v>
      </c>
      <c r="H16" s="95" t="s">
        <v>174</v>
      </c>
      <c r="I16" s="92">
        <v>4914</v>
      </c>
      <c r="J16" s="94">
        <v>51930</v>
      </c>
      <c r="K16" s="92">
        <v>2551.8402000000001</v>
      </c>
      <c r="L16" s="93">
        <v>1.1494459899562654E-4</v>
      </c>
      <c r="M16" s="93">
        <v>2.6807289157716727E-2</v>
      </c>
      <c r="N16" s="93">
        <f>+K16/'סכום נכסי הקרן'!$C$42</f>
        <v>4.387548687475467E-3</v>
      </c>
      <c r="BE16" s="122"/>
    </row>
    <row r="17" spans="2:14" s="140" customFormat="1">
      <c r="B17" s="106" t="s">
        <v>850</v>
      </c>
      <c r="C17" s="82" t="s">
        <v>851</v>
      </c>
      <c r="D17" s="95" t="s">
        <v>131</v>
      </c>
      <c r="E17" s="95" t="s">
        <v>324</v>
      </c>
      <c r="F17" s="82" t="s">
        <v>852</v>
      </c>
      <c r="G17" s="95" t="s">
        <v>365</v>
      </c>
      <c r="H17" s="95" t="s">
        <v>174</v>
      </c>
      <c r="I17" s="92">
        <v>37076</v>
      </c>
      <c r="J17" s="94">
        <v>3750</v>
      </c>
      <c r="K17" s="92">
        <v>1390.35</v>
      </c>
      <c r="L17" s="93">
        <v>2.2448234646996242E-4</v>
      </c>
      <c r="M17" s="93">
        <v>1.4605739999092203E-2</v>
      </c>
      <c r="N17" s="93">
        <f>+K17/'סכום נכסי הקרן'!$C$42</f>
        <v>2.3905212864157857E-3</v>
      </c>
    </row>
    <row r="18" spans="2:14" s="140" customFormat="1">
      <c r="B18" s="106" t="s">
        <v>853</v>
      </c>
      <c r="C18" s="82" t="s">
        <v>854</v>
      </c>
      <c r="D18" s="95" t="s">
        <v>131</v>
      </c>
      <c r="E18" s="95" t="s">
        <v>324</v>
      </c>
      <c r="F18" s="82" t="s">
        <v>388</v>
      </c>
      <c r="G18" s="95" t="s">
        <v>365</v>
      </c>
      <c r="H18" s="95" t="s">
        <v>174</v>
      </c>
      <c r="I18" s="92">
        <v>1829</v>
      </c>
      <c r="J18" s="94">
        <v>1964</v>
      </c>
      <c r="K18" s="92">
        <v>35.921559999999999</v>
      </c>
      <c r="L18" s="93">
        <v>5.8239623475898665E-6</v>
      </c>
      <c r="M18" s="93">
        <v>3.7735891374243214E-4</v>
      </c>
      <c r="N18" s="93">
        <f>+K18/'סכום נכסי הקרן'!$C$42</f>
        <v>6.1762328781430449E-5</v>
      </c>
    </row>
    <row r="19" spans="2:14" s="140" customFormat="1">
      <c r="B19" s="106" t="s">
        <v>855</v>
      </c>
      <c r="C19" s="82" t="s">
        <v>856</v>
      </c>
      <c r="D19" s="95" t="s">
        <v>131</v>
      </c>
      <c r="E19" s="95" t="s">
        <v>324</v>
      </c>
      <c r="F19" s="82" t="s">
        <v>397</v>
      </c>
      <c r="G19" s="95" t="s">
        <v>398</v>
      </c>
      <c r="H19" s="95" t="s">
        <v>174</v>
      </c>
      <c r="I19" s="92">
        <v>430051</v>
      </c>
      <c r="J19" s="94">
        <v>505.1</v>
      </c>
      <c r="K19" s="92">
        <v>2172.1876000000002</v>
      </c>
      <c r="L19" s="93">
        <v>1.5550649629399844E-4</v>
      </c>
      <c r="M19" s="93">
        <v>2.2819007670624013E-2</v>
      </c>
      <c r="N19" s="93">
        <f>+K19/'סכום נכסי הקרן'!$C$42</f>
        <v>3.7347867054255538E-3</v>
      </c>
    </row>
    <row r="20" spans="2:14" s="140" customFormat="1">
      <c r="B20" s="106" t="s">
        <v>857</v>
      </c>
      <c r="C20" s="82" t="s">
        <v>858</v>
      </c>
      <c r="D20" s="95" t="s">
        <v>131</v>
      </c>
      <c r="E20" s="95" t="s">
        <v>324</v>
      </c>
      <c r="F20" s="82" t="s">
        <v>353</v>
      </c>
      <c r="G20" s="95" t="s">
        <v>326</v>
      </c>
      <c r="H20" s="95" t="s">
        <v>174</v>
      </c>
      <c r="I20" s="92">
        <v>15355</v>
      </c>
      <c r="J20" s="94">
        <v>6599</v>
      </c>
      <c r="K20" s="92">
        <v>1013.27645</v>
      </c>
      <c r="L20" s="93">
        <v>1.5304489064292209E-4</v>
      </c>
      <c r="M20" s="93">
        <v>1.0644551642322544E-2</v>
      </c>
      <c r="N20" s="93">
        <f>+K20/'סכום נכסי הקרן'!$C$42</f>
        <v>1.7421936366733704E-3</v>
      </c>
    </row>
    <row r="21" spans="2:14" s="140" customFormat="1">
      <c r="B21" s="106" t="s">
        <v>859</v>
      </c>
      <c r="C21" s="82" t="s">
        <v>860</v>
      </c>
      <c r="D21" s="95" t="s">
        <v>131</v>
      </c>
      <c r="E21" s="95" t="s">
        <v>324</v>
      </c>
      <c r="F21" s="82" t="s">
        <v>644</v>
      </c>
      <c r="G21" s="95" t="s">
        <v>459</v>
      </c>
      <c r="H21" s="95" t="s">
        <v>174</v>
      </c>
      <c r="I21" s="92">
        <v>479541.99</v>
      </c>
      <c r="J21" s="94">
        <v>176.9</v>
      </c>
      <c r="K21" s="92">
        <v>848.30978000000005</v>
      </c>
      <c r="L21" s="93">
        <v>1.4992722705353296E-4</v>
      </c>
      <c r="M21" s="93">
        <v>8.9115633368339678E-3</v>
      </c>
      <c r="N21" s="93">
        <f>+K21/'סכום נכסי הקרן'!$C$42</f>
        <v>1.4585554619805749E-3</v>
      </c>
    </row>
    <row r="22" spans="2:14" s="140" customFormat="1">
      <c r="B22" s="106" t="s">
        <v>861</v>
      </c>
      <c r="C22" s="82" t="s">
        <v>862</v>
      </c>
      <c r="D22" s="95" t="s">
        <v>131</v>
      </c>
      <c r="E22" s="95" t="s">
        <v>324</v>
      </c>
      <c r="F22" s="82" t="s">
        <v>409</v>
      </c>
      <c r="G22" s="95" t="s">
        <v>326</v>
      </c>
      <c r="H22" s="95" t="s">
        <v>174</v>
      </c>
      <c r="I22" s="92">
        <v>170769.32</v>
      </c>
      <c r="J22" s="94">
        <v>891</v>
      </c>
      <c r="K22" s="92">
        <v>1521.5546399999998</v>
      </c>
      <c r="L22" s="93">
        <v>1.4670689605645647E-4</v>
      </c>
      <c r="M22" s="93">
        <v>1.5984055429389965E-2</v>
      </c>
      <c r="N22" s="93">
        <f>+K22/'סכום נכסי הקרן'!$C$42</f>
        <v>2.6161101559784997E-3</v>
      </c>
    </row>
    <row r="23" spans="2:14" s="140" customFormat="1">
      <c r="B23" s="106" t="s">
        <v>863</v>
      </c>
      <c r="C23" s="82" t="s">
        <v>864</v>
      </c>
      <c r="D23" s="95" t="s">
        <v>131</v>
      </c>
      <c r="E23" s="95" t="s">
        <v>324</v>
      </c>
      <c r="F23" s="82" t="s">
        <v>865</v>
      </c>
      <c r="G23" s="95" t="s">
        <v>838</v>
      </c>
      <c r="H23" s="95" t="s">
        <v>174</v>
      </c>
      <c r="I23" s="92">
        <v>175096.77</v>
      </c>
      <c r="J23" s="94">
        <v>1094</v>
      </c>
      <c r="K23" s="92">
        <v>1915.55871</v>
      </c>
      <c r="L23" s="93">
        <v>1.4916899486903202E-4</v>
      </c>
      <c r="M23" s="93">
        <v>2.0123100277812396E-2</v>
      </c>
      <c r="N23" s="93">
        <f>+K23/'סכום נכסי הקרן'!$C$42</f>
        <v>3.2935475755271428E-3</v>
      </c>
    </row>
    <row r="24" spans="2:14" s="140" customFormat="1">
      <c r="B24" s="106" t="s">
        <v>866</v>
      </c>
      <c r="C24" s="82" t="s">
        <v>867</v>
      </c>
      <c r="D24" s="95" t="s">
        <v>131</v>
      </c>
      <c r="E24" s="95" t="s">
        <v>324</v>
      </c>
      <c r="F24" s="82" t="s">
        <v>421</v>
      </c>
      <c r="G24" s="95" t="s">
        <v>422</v>
      </c>
      <c r="H24" s="95" t="s">
        <v>174</v>
      </c>
      <c r="I24" s="92">
        <v>34960</v>
      </c>
      <c r="J24" s="94">
        <v>2210</v>
      </c>
      <c r="K24" s="92">
        <v>772.61599999999999</v>
      </c>
      <c r="L24" s="93">
        <v>1.6309369709572392E-4</v>
      </c>
      <c r="M24" s="93">
        <v>8.1163940123987633E-3</v>
      </c>
      <c r="N24" s="93">
        <f>+K24/'סכום נכסי הקרן'!$C$42</f>
        <v>1.328410108408256E-3</v>
      </c>
    </row>
    <row r="25" spans="2:14" s="140" customFormat="1">
      <c r="B25" s="106" t="s">
        <v>868</v>
      </c>
      <c r="C25" s="82" t="s">
        <v>869</v>
      </c>
      <c r="D25" s="95" t="s">
        <v>131</v>
      </c>
      <c r="E25" s="95" t="s">
        <v>324</v>
      </c>
      <c r="F25" s="82" t="s">
        <v>870</v>
      </c>
      <c r="G25" s="95" t="s">
        <v>871</v>
      </c>
      <c r="H25" s="95" t="s">
        <v>174</v>
      </c>
      <c r="I25" s="92">
        <v>12099.43</v>
      </c>
      <c r="J25" s="94">
        <v>10860</v>
      </c>
      <c r="K25" s="92">
        <v>1313.9981</v>
      </c>
      <c r="L25" s="93">
        <v>1.2347796795165119E-4</v>
      </c>
      <c r="M25" s="93">
        <v>1.3803657070450719E-2</v>
      </c>
      <c r="N25" s="93">
        <f>+K25/'סכום נכסי הקרן'!$C$42</f>
        <v>2.2592443833278656E-3</v>
      </c>
    </row>
    <row r="26" spans="2:14" s="140" customFormat="1">
      <c r="B26" s="106" t="s">
        <v>872</v>
      </c>
      <c r="C26" s="82" t="s">
        <v>873</v>
      </c>
      <c r="D26" s="95" t="s">
        <v>131</v>
      </c>
      <c r="E26" s="95" t="s">
        <v>324</v>
      </c>
      <c r="F26" s="82" t="s">
        <v>874</v>
      </c>
      <c r="G26" s="95" t="s">
        <v>459</v>
      </c>
      <c r="H26" s="95" t="s">
        <v>174</v>
      </c>
      <c r="I26" s="92">
        <v>28904</v>
      </c>
      <c r="J26" s="94">
        <v>6176</v>
      </c>
      <c r="K26" s="92">
        <v>1785.11104</v>
      </c>
      <c r="L26" s="93">
        <v>2.8470931984680074E-5</v>
      </c>
      <c r="M26" s="93">
        <v>1.8752736879022607E-2</v>
      </c>
      <c r="N26" s="93">
        <f>+K26/'סכום נכסי הקרן'!$C$42</f>
        <v>3.0692602148637547E-3</v>
      </c>
    </row>
    <row r="27" spans="2:14" s="140" customFormat="1">
      <c r="B27" s="106" t="s">
        <v>875</v>
      </c>
      <c r="C27" s="82" t="s">
        <v>876</v>
      </c>
      <c r="D27" s="95" t="s">
        <v>131</v>
      </c>
      <c r="E27" s="95" t="s">
        <v>324</v>
      </c>
      <c r="F27" s="82" t="s">
        <v>837</v>
      </c>
      <c r="G27" s="95" t="s">
        <v>838</v>
      </c>
      <c r="H27" s="95" t="s">
        <v>174</v>
      </c>
      <c r="I27" s="92">
        <v>7187806.8200000003</v>
      </c>
      <c r="J27" s="94">
        <v>49.1</v>
      </c>
      <c r="K27" s="92">
        <v>3529.21315</v>
      </c>
      <c r="L27" s="93">
        <v>5.5494507816001768E-4</v>
      </c>
      <c r="M27" s="93">
        <v>3.7074671608067891E-2</v>
      </c>
      <c r="N27" s="93">
        <f>+K27/'סכום נכסי הקרן'!$C$42</f>
        <v>6.0680110471273471E-3</v>
      </c>
    </row>
    <row r="28" spans="2:14" s="140" customFormat="1">
      <c r="B28" s="106" t="s">
        <v>877</v>
      </c>
      <c r="C28" s="82" t="s">
        <v>878</v>
      </c>
      <c r="D28" s="95" t="s">
        <v>131</v>
      </c>
      <c r="E28" s="95" t="s">
        <v>324</v>
      </c>
      <c r="F28" s="82" t="s">
        <v>879</v>
      </c>
      <c r="G28" s="95" t="s">
        <v>459</v>
      </c>
      <c r="H28" s="95" t="s">
        <v>174</v>
      </c>
      <c r="I28" s="92">
        <v>142440</v>
      </c>
      <c r="J28" s="94">
        <v>1568</v>
      </c>
      <c r="K28" s="92">
        <v>2233.4592000000002</v>
      </c>
      <c r="L28" s="93">
        <v>1.1142223237652878E-4</v>
      </c>
      <c r="M28" s="93">
        <v>2.3462670819419915E-2</v>
      </c>
      <c r="N28" s="93">
        <f>+K28/'סכום נכסי הקרן'!$C$42</f>
        <v>3.8401350450902091E-3</v>
      </c>
    </row>
    <row r="29" spans="2:14" s="140" customFormat="1">
      <c r="B29" s="106" t="s">
        <v>880</v>
      </c>
      <c r="C29" s="82" t="s">
        <v>881</v>
      </c>
      <c r="D29" s="95" t="s">
        <v>131</v>
      </c>
      <c r="E29" s="95" t="s">
        <v>324</v>
      </c>
      <c r="F29" s="82" t="s">
        <v>325</v>
      </c>
      <c r="G29" s="95" t="s">
        <v>326</v>
      </c>
      <c r="H29" s="95" t="s">
        <v>174</v>
      </c>
      <c r="I29" s="92">
        <v>239810</v>
      </c>
      <c r="J29" s="94">
        <v>1875</v>
      </c>
      <c r="K29" s="92">
        <v>4496.4375</v>
      </c>
      <c r="L29" s="93">
        <v>1.5740568142249634E-4</v>
      </c>
      <c r="M29" s="93">
        <v>4.7235442188778475E-2</v>
      </c>
      <c r="N29" s="93">
        <f>+K29/'סכום נכסי הקרן'!$C$42</f>
        <v>7.7310242433834501E-3</v>
      </c>
    </row>
    <row r="30" spans="2:14" s="140" customFormat="1">
      <c r="B30" s="106" t="s">
        <v>882</v>
      </c>
      <c r="C30" s="82" t="s">
        <v>883</v>
      </c>
      <c r="D30" s="95" t="s">
        <v>131</v>
      </c>
      <c r="E30" s="95" t="s">
        <v>324</v>
      </c>
      <c r="F30" s="82" t="s">
        <v>329</v>
      </c>
      <c r="G30" s="95" t="s">
        <v>326</v>
      </c>
      <c r="H30" s="95" t="s">
        <v>174</v>
      </c>
      <c r="I30" s="92">
        <v>38089</v>
      </c>
      <c r="J30" s="94">
        <v>6333</v>
      </c>
      <c r="K30" s="92">
        <v>2412.1763700000001</v>
      </c>
      <c r="L30" s="93">
        <v>1.6383868961120072E-4</v>
      </c>
      <c r="M30" s="93">
        <v>2.5340109247437001E-2</v>
      </c>
      <c r="N30" s="93">
        <f>+K30/'סכום נכסי הקרן'!$C$42</f>
        <v>4.1474153695646139E-3</v>
      </c>
    </row>
    <row r="31" spans="2:14" s="140" customFormat="1">
      <c r="B31" s="106" t="s">
        <v>884</v>
      </c>
      <c r="C31" s="82" t="s">
        <v>885</v>
      </c>
      <c r="D31" s="95" t="s">
        <v>131</v>
      </c>
      <c r="E31" s="95" t="s">
        <v>324</v>
      </c>
      <c r="F31" s="82" t="s">
        <v>886</v>
      </c>
      <c r="G31" s="95" t="s">
        <v>887</v>
      </c>
      <c r="H31" s="95" t="s">
        <v>174</v>
      </c>
      <c r="I31" s="92">
        <v>24838</v>
      </c>
      <c r="J31" s="94">
        <v>11060</v>
      </c>
      <c r="K31" s="92">
        <v>2747.0827999999997</v>
      </c>
      <c r="L31" s="93">
        <v>5.0510542969566799E-5</v>
      </c>
      <c r="M31" s="93">
        <v>2.8858328573940519E-2</v>
      </c>
      <c r="N31" s="93">
        <f>+K31/'סכום נכסי הקרן'!$C$42</f>
        <v>4.7232422835593035E-3</v>
      </c>
    </row>
    <row r="32" spans="2:14" s="140" customFormat="1">
      <c r="B32" s="106" t="s">
        <v>888</v>
      </c>
      <c r="C32" s="82" t="s">
        <v>889</v>
      </c>
      <c r="D32" s="95" t="s">
        <v>131</v>
      </c>
      <c r="E32" s="95" t="s">
        <v>324</v>
      </c>
      <c r="F32" s="82" t="s">
        <v>500</v>
      </c>
      <c r="G32" s="95" t="s">
        <v>365</v>
      </c>
      <c r="H32" s="95" t="s">
        <v>174</v>
      </c>
      <c r="I32" s="92">
        <v>9450.34</v>
      </c>
      <c r="J32" s="94">
        <v>17090</v>
      </c>
      <c r="K32" s="92">
        <v>1615.0631100000001</v>
      </c>
      <c r="L32" s="93">
        <v>2.1254976409399392E-4</v>
      </c>
      <c r="M32" s="93">
        <v>1.6966369523346819E-2</v>
      </c>
      <c r="N32" s="93">
        <f>+K32/'סכום נכסי הקרן'!$C$42</f>
        <v>2.7768854916818643E-3</v>
      </c>
    </row>
    <row r="33" spans="2:14" s="140" customFormat="1">
      <c r="B33" s="106" t="s">
        <v>890</v>
      </c>
      <c r="C33" s="82" t="s">
        <v>891</v>
      </c>
      <c r="D33" s="95" t="s">
        <v>131</v>
      </c>
      <c r="E33" s="95" t="s">
        <v>324</v>
      </c>
      <c r="F33" s="82" t="s">
        <v>892</v>
      </c>
      <c r="G33" s="95" t="s">
        <v>202</v>
      </c>
      <c r="H33" s="95" t="s">
        <v>174</v>
      </c>
      <c r="I33" s="92">
        <v>10403</v>
      </c>
      <c r="J33" s="94">
        <v>28180</v>
      </c>
      <c r="K33" s="92">
        <v>2931.5654</v>
      </c>
      <c r="L33" s="93">
        <v>1.7238735390366465E-4</v>
      </c>
      <c r="M33" s="93">
        <v>3.0796333313722973E-2</v>
      </c>
      <c r="N33" s="93">
        <f>+K33/'סכום נכסי הקרן'!$C$42</f>
        <v>5.0404354955371003E-3</v>
      </c>
    </row>
    <row r="34" spans="2:14" s="140" customFormat="1">
      <c r="B34" s="106" t="s">
        <v>893</v>
      </c>
      <c r="C34" s="82" t="s">
        <v>894</v>
      </c>
      <c r="D34" s="95" t="s">
        <v>131</v>
      </c>
      <c r="E34" s="95" t="s">
        <v>324</v>
      </c>
      <c r="F34" s="82" t="s">
        <v>568</v>
      </c>
      <c r="G34" s="95" t="s">
        <v>398</v>
      </c>
      <c r="H34" s="95" t="s">
        <v>174</v>
      </c>
      <c r="I34" s="92">
        <v>10693</v>
      </c>
      <c r="J34" s="94">
        <v>3289</v>
      </c>
      <c r="K34" s="92">
        <v>351.69277</v>
      </c>
      <c r="L34" s="93">
        <v>1.0628569294082195E-4</v>
      </c>
      <c r="M34" s="93">
        <v>3.6945611955123058E-3</v>
      </c>
      <c r="N34" s="93">
        <f>+K34/'סכום נכסי הקרן'!$C$42</f>
        <v>6.046887855313633E-4</v>
      </c>
    </row>
    <row r="35" spans="2:14" s="140" customFormat="1">
      <c r="B35" s="106" t="s">
        <v>895</v>
      </c>
      <c r="C35" s="82" t="s">
        <v>896</v>
      </c>
      <c r="D35" s="95" t="s">
        <v>131</v>
      </c>
      <c r="E35" s="95" t="s">
        <v>324</v>
      </c>
      <c r="F35" s="82" t="s">
        <v>344</v>
      </c>
      <c r="G35" s="95" t="s">
        <v>326</v>
      </c>
      <c r="H35" s="95" t="s">
        <v>174</v>
      </c>
      <c r="I35" s="92">
        <v>217131</v>
      </c>
      <c r="J35" s="94">
        <v>2473</v>
      </c>
      <c r="K35" s="92">
        <v>5369.6496299999999</v>
      </c>
      <c r="L35" s="93">
        <v>1.6288101037977845E-4</v>
      </c>
      <c r="M35" s="93">
        <v>5.640860674074992E-2</v>
      </c>
      <c r="N35" s="93">
        <f>+K35/'סכום נכסי הקרן'!$C$42</f>
        <v>9.2323959730353129E-3</v>
      </c>
    </row>
    <row r="36" spans="2:14" s="140" customFormat="1">
      <c r="B36" s="106" t="s">
        <v>897</v>
      </c>
      <c r="C36" s="82" t="s">
        <v>898</v>
      </c>
      <c r="D36" s="95" t="s">
        <v>131</v>
      </c>
      <c r="E36" s="95" t="s">
        <v>324</v>
      </c>
      <c r="F36" s="82" t="s">
        <v>531</v>
      </c>
      <c r="G36" s="95" t="s">
        <v>492</v>
      </c>
      <c r="H36" s="95" t="s">
        <v>174</v>
      </c>
      <c r="I36" s="92">
        <v>2861</v>
      </c>
      <c r="J36" s="94">
        <v>58210</v>
      </c>
      <c r="K36" s="92">
        <v>1665.3881000000001</v>
      </c>
      <c r="L36" s="93">
        <v>2.8164699206722197E-4</v>
      </c>
      <c r="M36" s="93">
        <v>1.7495037642451302E-2</v>
      </c>
      <c r="N36" s="93">
        <f>+K36/'סכום נכסי הקרן'!$C$42</f>
        <v>2.863412596248097E-3</v>
      </c>
    </row>
    <row r="37" spans="2:14" s="140" customFormat="1">
      <c r="B37" s="106" t="s">
        <v>899</v>
      </c>
      <c r="C37" s="82" t="s">
        <v>900</v>
      </c>
      <c r="D37" s="95" t="s">
        <v>131</v>
      </c>
      <c r="E37" s="95" t="s">
        <v>324</v>
      </c>
      <c r="F37" s="82" t="s">
        <v>901</v>
      </c>
      <c r="G37" s="95" t="s">
        <v>455</v>
      </c>
      <c r="H37" s="95" t="s">
        <v>174</v>
      </c>
      <c r="I37" s="92">
        <v>8795</v>
      </c>
      <c r="J37" s="94">
        <v>27190</v>
      </c>
      <c r="K37" s="92">
        <v>2391.3604999999998</v>
      </c>
      <c r="L37" s="93">
        <v>1.4785593180262406E-4</v>
      </c>
      <c r="M37" s="93">
        <v>2.5121436837558259E-2</v>
      </c>
      <c r="N37" s="93">
        <f>+K37/'סכום נכסי הקרן'!$C$42</f>
        <v>4.1116252589232178E-3</v>
      </c>
    </row>
    <row r="38" spans="2:14" s="140" customFormat="1">
      <c r="B38" s="106" t="s">
        <v>902</v>
      </c>
      <c r="C38" s="82" t="s">
        <v>903</v>
      </c>
      <c r="D38" s="95" t="s">
        <v>131</v>
      </c>
      <c r="E38" s="95" t="s">
        <v>324</v>
      </c>
      <c r="F38" s="82" t="s">
        <v>575</v>
      </c>
      <c r="G38" s="95" t="s">
        <v>398</v>
      </c>
      <c r="H38" s="95" t="s">
        <v>174</v>
      </c>
      <c r="I38" s="92">
        <v>21865</v>
      </c>
      <c r="J38" s="94">
        <v>1899</v>
      </c>
      <c r="K38" s="92">
        <v>415.21634999999998</v>
      </c>
      <c r="L38" s="93">
        <v>1.2903102298816469E-4</v>
      </c>
      <c r="M38" s="93">
        <v>4.3618815776402114E-3</v>
      </c>
      <c r="N38" s="93">
        <f>+K38/'סכום נכסי הקרן'!$C$42</f>
        <v>7.1390910428515634E-4</v>
      </c>
    </row>
    <row r="39" spans="2:14" s="140" customFormat="1">
      <c r="B39" s="106" t="s">
        <v>904</v>
      </c>
      <c r="C39" s="82" t="s">
        <v>905</v>
      </c>
      <c r="D39" s="95" t="s">
        <v>131</v>
      </c>
      <c r="E39" s="95" t="s">
        <v>324</v>
      </c>
      <c r="F39" s="82" t="s">
        <v>906</v>
      </c>
      <c r="G39" s="95" t="s">
        <v>459</v>
      </c>
      <c r="H39" s="95" t="s">
        <v>174</v>
      </c>
      <c r="I39" s="92">
        <v>8893</v>
      </c>
      <c r="J39" s="94">
        <v>29660</v>
      </c>
      <c r="K39" s="92">
        <v>2637.6637999999998</v>
      </c>
      <c r="L39" s="93">
        <v>6.3266071342871417E-5</v>
      </c>
      <c r="M39" s="93">
        <v>2.7708873066362813E-2</v>
      </c>
      <c r="N39" s="93">
        <f>+K39/'סכום נכסי הקרן'!$C$42</f>
        <v>4.5351109147397052E-3</v>
      </c>
    </row>
    <row r="40" spans="2:14" s="140" customFormat="1">
      <c r="B40" s="106" t="s">
        <v>1799</v>
      </c>
      <c r="C40" s="82" t="s">
        <v>907</v>
      </c>
      <c r="D40" s="95" t="s">
        <v>131</v>
      </c>
      <c r="E40" s="95" t="s">
        <v>324</v>
      </c>
      <c r="F40" s="82" t="s">
        <v>364</v>
      </c>
      <c r="G40" s="95" t="s">
        <v>365</v>
      </c>
      <c r="H40" s="95" t="s">
        <v>174</v>
      </c>
      <c r="I40" s="92">
        <v>19597</v>
      </c>
      <c r="J40" s="94">
        <v>19620</v>
      </c>
      <c r="K40" s="92">
        <v>3844.9313999999999</v>
      </c>
      <c r="L40" s="93">
        <v>1.6159440916492705E-4</v>
      </c>
      <c r="M40" s="93">
        <v>4.0391317540723976E-2</v>
      </c>
      <c r="N40" s="93">
        <f>+K40/'סכום נכסי הקרן'!$C$42</f>
        <v>6.6108464462246537E-3</v>
      </c>
    </row>
    <row r="41" spans="2:14" s="140" customFormat="1">
      <c r="B41" s="106" t="s">
        <v>908</v>
      </c>
      <c r="C41" s="82" t="s">
        <v>909</v>
      </c>
      <c r="D41" s="95" t="s">
        <v>131</v>
      </c>
      <c r="E41" s="95" t="s">
        <v>324</v>
      </c>
      <c r="F41" s="82" t="s">
        <v>910</v>
      </c>
      <c r="G41" s="95" t="s">
        <v>162</v>
      </c>
      <c r="H41" s="95" t="s">
        <v>174</v>
      </c>
      <c r="I41" s="92">
        <v>14337</v>
      </c>
      <c r="J41" s="94">
        <v>2076</v>
      </c>
      <c r="K41" s="92">
        <v>297.63612000000001</v>
      </c>
      <c r="L41" s="93">
        <v>6.1715901983525076E-5</v>
      </c>
      <c r="M41" s="93">
        <v>3.1266916841504707E-3</v>
      </c>
      <c r="N41" s="93">
        <f>+K41/'סכום נכסי הקרן'!$C$42</f>
        <v>5.1174558957543294E-4</v>
      </c>
    </row>
    <row r="42" spans="2:14" s="140" customFormat="1">
      <c r="B42" s="106" t="s">
        <v>911</v>
      </c>
      <c r="C42" s="82" t="s">
        <v>912</v>
      </c>
      <c r="D42" s="95" t="s">
        <v>131</v>
      </c>
      <c r="E42" s="95" t="s">
        <v>324</v>
      </c>
      <c r="F42" s="82" t="s">
        <v>454</v>
      </c>
      <c r="G42" s="95" t="s">
        <v>455</v>
      </c>
      <c r="H42" s="95" t="s">
        <v>174</v>
      </c>
      <c r="I42" s="92">
        <v>27455</v>
      </c>
      <c r="J42" s="94">
        <v>6635</v>
      </c>
      <c r="K42" s="92">
        <v>1821.6392499999999</v>
      </c>
      <c r="L42" s="93">
        <v>2.3942925089760243E-4</v>
      </c>
      <c r="M42" s="93">
        <v>1.9136468700428899E-2</v>
      </c>
      <c r="N42" s="93">
        <f>+K42/'סכום נכסי הקרן'!$C$42</f>
        <v>3.1320655973643232E-3</v>
      </c>
    </row>
    <row r="43" spans="2:14" s="140" customFormat="1">
      <c r="B43" s="107"/>
      <c r="C43" s="82"/>
      <c r="D43" s="82"/>
      <c r="E43" s="82"/>
      <c r="F43" s="82"/>
      <c r="G43" s="82"/>
      <c r="H43" s="82"/>
      <c r="I43" s="92"/>
      <c r="J43" s="94"/>
      <c r="K43" s="82"/>
      <c r="L43" s="82"/>
      <c r="M43" s="93"/>
      <c r="N43" s="82"/>
    </row>
    <row r="44" spans="2:14" s="140" customFormat="1">
      <c r="B44" s="105" t="s">
        <v>913</v>
      </c>
      <c r="C44" s="80"/>
      <c r="D44" s="80"/>
      <c r="E44" s="80"/>
      <c r="F44" s="80"/>
      <c r="G44" s="80"/>
      <c r="H44" s="80"/>
      <c r="I44" s="89"/>
      <c r="J44" s="91"/>
      <c r="K44" s="89">
        <v>15613.507320000001</v>
      </c>
      <c r="L44" s="80"/>
      <c r="M44" s="90">
        <v>0.164021166173872</v>
      </c>
      <c r="N44" s="90">
        <f>+K44/'סכום נכסי הקרן'!$C$42</f>
        <v>2.6845342254877325E-2</v>
      </c>
    </row>
    <row r="45" spans="2:14" s="140" customFormat="1">
      <c r="B45" s="106" t="s">
        <v>914</v>
      </c>
      <c r="C45" s="82" t="s">
        <v>915</v>
      </c>
      <c r="D45" s="95" t="s">
        <v>131</v>
      </c>
      <c r="E45" s="95" t="s">
        <v>324</v>
      </c>
      <c r="F45" s="82" t="s">
        <v>787</v>
      </c>
      <c r="G45" s="95" t="s">
        <v>788</v>
      </c>
      <c r="H45" s="95" t="s">
        <v>174</v>
      </c>
      <c r="I45" s="92">
        <v>85676</v>
      </c>
      <c r="J45" s="94">
        <v>434.6</v>
      </c>
      <c r="K45" s="92">
        <v>372.34790000000004</v>
      </c>
      <c r="L45" s="93">
        <v>2.9155977797625578E-4</v>
      </c>
      <c r="M45" s="93">
        <v>3.9115450185981835E-3</v>
      </c>
      <c r="N45" s="93">
        <f>+K45/'סכום נכסי הקרן'!$C$42</f>
        <v>6.4020252519309266E-4</v>
      </c>
    </row>
    <row r="46" spans="2:14" s="140" customFormat="1">
      <c r="B46" s="106" t="s">
        <v>916</v>
      </c>
      <c r="C46" s="82" t="s">
        <v>917</v>
      </c>
      <c r="D46" s="95" t="s">
        <v>131</v>
      </c>
      <c r="E46" s="95" t="s">
        <v>324</v>
      </c>
      <c r="F46" s="82" t="s">
        <v>590</v>
      </c>
      <c r="G46" s="95" t="s">
        <v>365</v>
      </c>
      <c r="H46" s="95" t="s">
        <v>174</v>
      </c>
      <c r="I46" s="92">
        <v>32886.92</v>
      </c>
      <c r="J46" s="94">
        <v>349.6</v>
      </c>
      <c r="K46" s="92">
        <v>114.97266999999999</v>
      </c>
      <c r="L46" s="93">
        <v>1.5605423256271212E-4</v>
      </c>
      <c r="M46" s="93">
        <v>1.2077972632944425E-3</v>
      </c>
      <c r="N46" s="93">
        <f>+K46/'סכום נכסי הקרן'!$C$42</f>
        <v>1.9768016326181004E-4</v>
      </c>
    </row>
    <row r="47" spans="2:14" s="140" customFormat="1">
      <c r="B47" s="106" t="s">
        <v>918</v>
      </c>
      <c r="C47" s="82" t="s">
        <v>919</v>
      </c>
      <c r="D47" s="95" t="s">
        <v>131</v>
      </c>
      <c r="E47" s="95" t="s">
        <v>324</v>
      </c>
      <c r="F47" s="82" t="s">
        <v>920</v>
      </c>
      <c r="G47" s="95" t="s">
        <v>422</v>
      </c>
      <c r="H47" s="95" t="s">
        <v>174</v>
      </c>
      <c r="I47" s="92">
        <v>2284</v>
      </c>
      <c r="J47" s="94">
        <v>22480</v>
      </c>
      <c r="K47" s="92">
        <v>513.44320000000005</v>
      </c>
      <c r="L47" s="93">
        <v>1.5563976426981202E-4</v>
      </c>
      <c r="M47" s="93">
        <v>5.393762637826374E-3</v>
      </c>
      <c r="N47" s="93">
        <f>+K47/'סכום נכסי הקרן'!$C$42</f>
        <v>8.827970647430055E-4</v>
      </c>
    </row>
    <row r="48" spans="2:14" s="140" customFormat="1">
      <c r="B48" s="106" t="s">
        <v>921</v>
      </c>
      <c r="C48" s="82" t="s">
        <v>922</v>
      </c>
      <c r="D48" s="95" t="s">
        <v>131</v>
      </c>
      <c r="E48" s="95" t="s">
        <v>324</v>
      </c>
      <c r="F48" s="82" t="s">
        <v>923</v>
      </c>
      <c r="G48" s="95" t="s">
        <v>924</v>
      </c>
      <c r="H48" s="95" t="s">
        <v>174</v>
      </c>
      <c r="I48" s="92">
        <v>23932</v>
      </c>
      <c r="J48" s="94">
        <v>1532</v>
      </c>
      <c r="K48" s="92">
        <v>366.63824</v>
      </c>
      <c r="L48" s="93">
        <v>2.1993319662406402E-4</v>
      </c>
      <c r="M48" s="93">
        <v>3.8515645752254949E-3</v>
      </c>
      <c r="N48" s="93">
        <f>+K48/'סכום נכסי הקרן'!$C$42</f>
        <v>6.3038552676234014E-4</v>
      </c>
    </row>
    <row r="49" spans="2:14" s="140" customFormat="1">
      <c r="B49" s="106" t="s">
        <v>925</v>
      </c>
      <c r="C49" s="82" t="s">
        <v>926</v>
      </c>
      <c r="D49" s="95" t="s">
        <v>131</v>
      </c>
      <c r="E49" s="95" t="s">
        <v>324</v>
      </c>
      <c r="F49" s="82" t="s">
        <v>927</v>
      </c>
      <c r="G49" s="95" t="s">
        <v>687</v>
      </c>
      <c r="H49" s="95" t="s">
        <v>174</v>
      </c>
      <c r="I49" s="92">
        <v>7395</v>
      </c>
      <c r="J49" s="94">
        <v>1597</v>
      </c>
      <c r="K49" s="92">
        <v>118.09814999999999</v>
      </c>
      <c r="L49" s="93">
        <v>1.3616815985166049E-4</v>
      </c>
      <c r="M49" s="93">
        <v>1.2406306852762187E-3</v>
      </c>
      <c r="N49" s="93">
        <f>+K49/'סכום נכסי הקרן'!$C$42</f>
        <v>2.0305400903464913E-4</v>
      </c>
    </row>
    <row r="50" spans="2:14" s="140" customFormat="1">
      <c r="B50" s="106" t="s">
        <v>928</v>
      </c>
      <c r="C50" s="82" t="s">
        <v>929</v>
      </c>
      <c r="D50" s="95" t="s">
        <v>131</v>
      </c>
      <c r="E50" s="95" t="s">
        <v>324</v>
      </c>
      <c r="F50" s="82" t="s">
        <v>820</v>
      </c>
      <c r="G50" s="95" t="s">
        <v>429</v>
      </c>
      <c r="H50" s="95" t="s">
        <v>174</v>
      </c>
      <c r="I50" s="92">
        <v>1467</v>
      </c>
      <c r="J50" s="94">
        <v>5463</v>
      </c>
      <c r="K50" s="92">
        <v>80.142210000000006</v>
      </c>
      <c r="L50" s="93">
        <v>9.2393024685627533E-5</v>
      </c>
      <c r="M50" s="93">
        <v>8.4190044392609578E-4</v>
      </c>
      <c r="N50" s="93">
        <f>+K50/'סכום נכסי הקרן'!$C$42</f>
        <v>1.3779383532592804E-4</v>
      </c>
    </row>
    <row r="51" spans="2:14" s="140" customFormat="1">
      <c r="B51" s="106" t="s">
        <v>930</v>
      </c>
      <c r="C51" s="82" t="s">
        <v>931</v>
      </c>
      <c r="D51" s="95" t="s">
        <v>131</v>
      </c>
      <c r="E51" s="95" t="s">
        <v>324</v>
      </c>
      <c r="F51" s="82" t="s">
        <v>932</v>
      </c>
      <c r="G51" s="95" t="s">
        <v>162</v>
      </c>
      <c r="H51" s="95" t="s">
        <v>174</v>
      </c>
      <c r="I51" s="92">
        <v>2093</v>
      </c>
      <c r="J51" s="94">
        <v>7112</v>
      </c>
      <c r="K51" s="92">
        <v>148.85416000000001</v>
      </c>
      <c r="L51" s="93">
        <v>9.6507591753797469E-5</v>
      </c>
      <c r="M51" s="93">
        <v>1.5637250755157124E-3</v>
      </c>
      <c r="N51" s="93">
        <f>+K51/'סכום נכסי הקרן'!$C$42</f>
        <v>2.5593486392026555E-4</v>
      </c>
    </row>
    <row r="52" spans="2:14" s="140" customFormat="1">
      <c r="B52" s="106" t="s">
        <v>933</v>
      </c>
      <c r="C52" s="82" t="s">
        <v>934</v>
      </c>
      <c r="D52" s="95" t="s">
        <v>131</v>
      </c>
      <c r="E52" s="95" t="s">
        <v>324</v>
      </c>
      <c r="F52" s="82" t="s">
        <v>935</v>
      </c>
      <c r="G52" s="95" t="s">
        <v>492</v>
      </c>
      <c r="H52" s="95" t="s">
        <v>174</v>
      </c>
      <c r="I52" s="92">
        <v>1159</v>
      </c>
      <c r="J52" s="94">
        <v>78990</v>
      </c>
      <c r="K52" s="92">
        <v>915.4941</v>
      </c>
      <c r="L52" s="93">
        <v>3.2084528198258577E-4</v>
      </c>
      <c r="M52" s="93">
        <v>9.6173400908425351E-3</v>
      </c>
      <c r="N52" s="93">
        <f>+K52/'סכום נכסי הקרן'!$C$42</f>
        <v>1.5740699346481547E-3</v>
      </c>
    </row>
    <row r="53" spans="2:14" s="140" customFormat="1">
      <c r="B53" s="106" t="s">
        <v>936</v>
      </c>
      <c r="C53" s="82" t="s">
        <v>937</v>
      </c>
      <c r="D53" s="95" t="s">
        <v>131</v>
      </c>
      <c r="E53" s="95" t="s">
        <v>324</v>
      </c>
      <c r="F53" s="82" t="s">
        <v>938</v>
      </c>
      <c r="G53" s="95" t="s">
        <v>200</v>
      </c>
      <c r="H53" s="95" t="s">
        <v>174</v>
      </c>
      <c r="I53" s="92">
        <v>35527</v>
      </c>
      <c r="J53" s="94">
        <v>313</v>
      </c>
      <c r="K53" s="92">
        <v>111.19950999999999</v>
      </c>
      <c r="L53" s="93">
        <v>9.9289695930721068E-5</v>
      </c>
      <c r="M53" s="93">
        <v>1.1681599101567616E-3</v>
      </c>
      <c r="N53" s="93">
        <f>+K53/'סכום נכסי הקרן'!$C$42</f>
        <v>1.9119271816017908E-4</v>
      </c>
    </row>
    <row r="54" spans="2:14" s="140" customFormat="1">
      <c r="B54" s="106" t="s">
        <v>939</v>
      </c>
      <c r="C54" s="82" t="s">
        <v>940</v>
      </c>
      <c r="D54" s="95" t="s">
        <v>131</v>
      </c>
      <c r="E54" s="95" t="s">
        <v>324</v>
      </c>
      <c r="F54" s="82" t="s">
        <v>941</v>
      </c>
      <c r="G54" s="95" t="s">
        <v>942</v>
      </c>
      <c r="H54" s="95" t="s">
        <v>174</v>
      </c>
      <c r="I54" s="92">
        <v>841</v>
      </c>
      <c r="J54" s="94">
        <v>15610</v>
      </c>
      <c r="K54" s="92">
        <v>131.2801</v>
      </c>
      <c r="L54" s="93">
        <v>1.8362297073145915E-4</v>
      </c>
      <c r="M54" s="93">
        <v>1.3791081437442545E-3</v>
      </c>
      <c r="N54" s="93">
        <f>+K54/'סכום נכסי הקרן'!$C$42</f>
        <v>2.2571861296277412E-4</v>
      </c>
    </row>
    <row r="55" spans="2:14" s="140" customFormat="1">
      <c r="B55" s="106" t="s">
        <v>943</v>
      </c>
      <c r="C55" s="82" t="s">
        <v>944</v>
      </c>
      <c r="D55" s="95" t="s">
        <v>131</v>
      </c>
      <c r="E55" s="95" t="s">
        <v>324</v>
      </c>
      <c r="F55" s="82" t="s">
        <v>945</v>
      </c>
      <c r="G55" s="95" t="s">
        <v>946</v>
      </c>
      <c r="H55" s="95" t="s">
        <v>174</v>
      </c>
      <c r="I55" s="92">
        <v>8671</v>
      </c>
      <c r="J55" s="94">
        <v>3623</v>
      </c>
      <c r="K55" s="92">
        <v>314.15033</v>
      </c>
      <c r="L55" s="93">
        <v>3.5061644768403095E-4</v>
      </c>
      <c r="M55" s="93">
        <v>3.3001748053432698E-3</v>
      </c>
      <c r="N55" s="93">
        <f>+K55/'סכום נכסי הקרן'!$C$42</f>
        <v>5.401395698921449E-4</v>
      </c>
    </row>
    <row r="56" spans="2:14" s="140" customFormat="1">
      <c r="B56" s="106" t="s">
        <v>947</v>
      </c>
      <c r="C56" s="82" t="s">
        <v>948</v>
      </c>
      <c r="D56" s="95" t="s">
        <v>131</v>
      </c>
      <c r="E56" s="95" t="s">
        <v>324</v>
      </c>
      <c r="F56" s="82" t="s">
        <v>949</v>
      </c>
      <c r="G56" s="95" t="s">
        <v>398</v>
      </c>
      <c r="H56" s="95" t="s">
        <v>174</v>
      </c>
      <c r="I56" s="92">
        <v>1387</v>
      </c>
      <c r="J56" s="94">
        <v>5043</v>
      </c>
      <c r="K56" s="92">
        <v>69.94641</v>
      </c>
      <c r="L56" s="93">
        <v>4.6404962085606953E-5</v>
      </c>
      <c r="M56" s="93">
        <v>7.3479273444089824E-4</v>
      </c>
      <c r="N56" s="93">
        <f>+K56/'סכום נכסי הקרן'!$C$42</f>
        <v>1.2026351782886754E-4</v>
      </c>
    </row>
    <row r="57" spans="2:14" s="140" customFormat="1">
      <c r="B57" s="106" t="s">
        <v>950</v>
      </c>
      <c r="C57" s="82" t="s">
        <v>951</v>
      </c>
      <c r="D57" s="95" t="s">
        <v>131</v>
      </c>
      <c r="E57" s="95" t="s">
        <v>324</v>
      </c>
      <c r="F57" s="82" t="s">
        <v>468</v>
      </c>
      <c r="G57" s="95" t="s">
        <v>365</v>
      </c>
      <c r="H57" s="95" t="s">
        <v>174</v>
      </c>
      <c r="I57" s="92">
        <v>711</v>
      </c>
      <c r="J57" s="94">
        <v>162400</v>
      </c>
      <c r="K57" s="92">
        <v>1154.664</v>
      </c>
      <c r="L57" s="93">
        <v>3.3274755411827746E-4</v>
      </c>
      <c r="M57" s="93">
        <v>1.2129839371605567E-2</v>
      </c>
      <c r="N57" s="93">
        <f>+K57/'סכום נכסי הקרן'!$C$42</f>
        <v>1.9852906610982823E-3</v>
      </c>
    </row>
    <row r="58" spans="2:14" s="140" customFormat="1">
      <c r="B58" s="106" t="s">
        <v>952</v>
      </c>
      <c r="C58" s="82" t="s">
        <v>953</v>
      </c>
      <c r="D58" s="95" t="s">
        <v>131</v>
      </c>
      <c r="E58" s="95" t="s">
        <v>324</v>
      </c>
      <c r="F58" s="82" t="s">
        <v>954</v>
      </c>
      <c r="G58" s="95" t="s">
        <v>197</v>
      </c>
      <c r="H58" s="95" t="s">
        <v>174</v>
      </c>
      <c r="I58" s="92">
        <v>2624</v>
      </c>
      <c r="J58" s="94">
        <v>11150</v>
      </c>
      <c r="K58" s="92">
        <v>292.57600000000002</v>
      </c>
      <c r="L58" s="93">
        <v>1.0330975477161929E-4</v>
      </c>
      <c r="M58" s="93">
        <v>3.0735347113851914E-3</v>
      </c>
      <c r="N58" s="93">
        <f>+K58/'סכום נכסי הקרן'!$C$42</f>
        <v>5.0304538849526019E-4</v>
      </c>
    </row>
    <row r="59" spans="2:14" s="140" customFormat="1">
      <c r="B59" s="106" t="s">
        <v>955</v>
      </c>
      <c r="C59" s="82" t="s">
        <v>956</v>
      </c>
      <c r="D59" s="95" t="s">
        <v>131</v>
      </c>
      <c r="E59" s="95" t="s">
        <v>324</v>
      </c>
      <c r="F59" s="82" t="s">
        <v>957</v>
      </c>
      <c r="G59" s="95" t="s">
        <v>365</v>
      </c>
      <c r="H59" s="95" t="s">
        <v>174</v>
      </c>
      <c r="I59" s="92">
        <v>2439</v>
      </c>
      <c r="J59" s="94">
        <v>5664</v>
      </c>
      <c r="K59" s="92">
        <v>138.14496</v>
      </c>
      <c r="L59" s="93">
        <v>1.3598952451338025E-4</v>
      </c>
      <c r="M59" s="93">
        <v>1.4512240572122073E-3</v>
      </c>
      <c r="N59" s="93">
        <f>+K59/'סכום נכסי הקרן'!$C$42</f>
        <v>2.3752182363509709E-4</v>
      </c>
    </row>
    <row r="60" spans="2:14" s="140" customFormat="1">
      <c r="B60" s="106" t="s">
        <v>958</v>
      </c>
      <c r="C60" s="82" t="s">
        <v>959</v>
      </c>
      <c r="D60" s="95" t="s">
        <v>131</v>
      </c>
      <c r="E60" s="95" t="s">
        <v>324</v>
      </c>
      <c r="F60" s="82" t="s">
        <v>960</v>
      </c>
      <c r="G60" s="95" t="s">
        <v>429</v>
      </c>
      <c r="H60" s="95" t="s">
        <v>174</v>
      </c>
      <c r="I60" s="92">
        <v>1920</v>
      </c>
      <c r="J60" s="94">
        <v>17070</v>
      </c>
      <c r="K60" s="92">
        <v>327.74400000000003</v>
      </c>
      <c r="L60" s="93">
        <v>3.9578521725722491E-4</v>
      </c>
      <c r="M60" s="93">
        <v>3.4429774159474057E-3</v>
      </c>
      <c r="N60" s="93">
        <f>+K60/'סכום נכסי הקרן'!$C$42</f>
        <v>5.6351207141730887E-4</v>
      </c>
    </row>
    <row r="61" spans="2:14" s="140" customFormat="1">
      <c r="B61" s="106" t="s">
        <v>961</v>
      </c>
      <c r="C61" s="82" t="s">
        <v>962</v>
      </c>
      <c r="D61" s="95" t="s">
        <v>131</v>
      </c>
      <c r="E61" s="95" t="s">
        <v>324</v>
      </c>
      <c r="F61" s="82" t="s">
        <v>963</v>
      </c>
      <c r="G61" s="95" t="s">
        <v>924</v>
      </c>
      <c r="H61" s="95" t="s">
        <v>174</v>
      </c>
      <c r="I61" s="92">
        <v>3250</v>
      </c>
      <c r="J61" s="94">
        <v>5924</v>
      </c>
      <c r="K61" s="92">
        <v>192.53</v>
      </c>
      <c r="L61" s="93">
        <v>2.3252571072556678E-4</v>
      </c>
      <c r="M61" s="93">
        <v>2.0225433322726091E-3</v>
      </c>
      <c r="N61" s="93">
        <f>+K61/'סכום נכסי הקרן'!$C$42</f>
        <v>3.3102964237323782E-4</v>
      </c>
    </row>
    <row r="62" spans="2:14" s="140" customFormat="1">
      <c r="B62" s="106" t="s">
        <v>964</v>
      </c>
      <c r="C62" s="82" t="s">
        <v>965</v>
      </c>
      <c r="D62" s="95" t="s">
        <v>131</v>
      </c>
      <c r="E62" s="95" t="s">
        <v>324</v>
      </c>
      <c r="F62" s="82" t="s">
        <v>442</v>
      </c>
      <c r="G62" s="95" t="s">
        <v>422</v>
      </c>
      <c r="H62" s="95" t="s">
        <v>174</v>
      </c>
      <c r="I62" s="92">
        <v>35634.25</v>
      </c>
      <c r="J62" s="94">
        <v>1622</v>
      </c>
      <c r="K62" s="92">
        <v>577.98754000000008</v>
      </c>
      <c r="L62" s="93">
        <v>1.4255073105661829E-4</v>
      </c>
      <c r="M62" s="93">
        <v>6.0718061868989147E-3</v>
      </c>
      <c r="N62" s="93">
        <f>+K62/'סכום נכסי הקרן'!$C$42</f>
        <v>9.937724440990366E-4</v>
      </c>
    </row>
    <row r="63" spans="2:14" s="140" customFormat="1">
      <c r="B63" s="106" t="s">
        <v>966</v>
      </c>
      <c r="C63" s="82" t="s">
        <v>967</v>
      </c>
      <c r="D63" s="95" t="s">
        <v>131</v>
      </c>
      <c r="E63" s="95" t="s">
        <v>324</v>
      </c>
      <c r="F63" s="82" t="s">
        <v>968</v>
      </c>
      <c r="G63" s="95" t="s">
        <v>969</v>
      </c>
      <c r="H63" s="95" t="s">
        <v>174</v>
      </c>
      <c r="I63" s="92">
        <v>897</v>
      </c>
      <c r="J63" s="94">
        <v>13870</v>
      </c>
      <c r="K63" s="92">
        <v>124.4139</v>
      </c>
      <c r="L63" s="93">
        <v>1.3206099362868276E-4</v>
      </c>
      <c r="M63" s="93">
        <v>1.306978153467154E-3</v>
      </c>
      <c r="N63" s="93">
        <f>+K63/'סכום נכסי הקרן'!$C$42</f>
        <v>2.1391309833927063E-4</v>
      </c>
    </row>
    <row r="64" spans="2:14" s="140" customFormat="1">
      <c r="B64" s="106" t="s">
        <v>970</v>
      </c>
      <c r="C64" s="82" t="s">
        <v>971</v>
      </c>
      <c r="D64" s="95" t="s">
        <v>131</v>
      </c>
      <c r="E64" s="95" t="s">
        <v>324</v>
      </c>
      <c r="F64" s="82" t="s">
        <v>972</v>
      </c>
      <c r="G64" s="95" t="s">
        <v>969</v>
      </c>
      <c r="H64" s="95" t="s">
        <v>174</v>
      </c>
      <c r="I64" s="92">
        <v>8184</v>
      </c>
      <c r="J64" s="94">
        <v>6871</v>
      </c>
      <c r="K64" s="92">
        <v>562.32263999999998</v>
      </c>
      <c r="L64" s="93">
        <v>3.6401359144197997E-4</v>
      </c>
      <c r="M64" s="93">
        <v>5.9072451364355202E-3</v>
      </c>
      <c r="N64" s="93">
        <f>+K64/'סכום נכסי הקרן'!$C$42</f>
        <v>9.668387389891183E-4</v>
      </c>
    </row>
    <row r="65" spans="2:14" s="140" customFormat="1">
      <c r="B65" s="106" t="s">
        <v>1800</v>
      </c>
      <c r="C65" s="82" t="s">
        <v>973</v>
      </c>
      <c r="D65" s="95" t="s">
        <v>131</v>
      </c>
      <c r="E65" s="95" t="s">
        <v>324</v>
      </c>
      <c r="F65" s="82" t="s">
        <v>491</v>
      </c>
      <c r="G65" s="95" t="s">
        <v>492</v>
      </c>
      <c r="H65" s="95" t="s">
        <v>174</v>
      </c>
      <c r="I65" s="92">
        <v>1702.25</v>
      </c>
      <c r="J65" s="94">
        <v>18900</v>
      </c>
      <c r="K65" s="92">
        <v>321.72525000000002</v>
      </c>
      <c r="L65" s="93">
        <v>9.8553411346220205E-5</v>
      </c>
      <c r="M65" s="93">
        <v>3.3797499569482069E-3</v>
      </c>
      <c r="N65" s="93">
        <f>+K65/'סכום נכסי הקרן'!$C$42</f>
        <v>5.5316363397881136E-4</v>
      </c>
    </row>
    <row r="66" spans="2:14" s="140" customFormat="1">
      <c r="B66" s="106" t="s">
        <v>974</v>
      </c>
      <c r="C66" s="82" t="s">
        <v>975</v>
      </c>
      <c r="D66" s="95" t="s">
        <v>131</v>
      </c>
      <c r="E66" s="95" t="s">
        <v>324</v>
      </c>
      <c r="F66" s="82" t="s">
        <v>560</v>
      </c>
      <c r="G66" s="95" t="s">
        <v>365</v>
      </c>
      <c r="H66" s="95" t="s">
        <v>174</v>
      </c>
      <c r="I66" s="92">
        <v>305</v>
      </c>
      <c r="J66" s="94">
        <v>42020</v>
      </c>
      <c r="K66" s="92">
        <v>128.161</v>
      </c>
      <c r="L66" s="93">
        <v>5.8377943013940272E-5</v>
      </c>
      <c r="M66" s="93">
        <v>1.3463417441821526E-3</v>
      </c>
      <c r="N66" s="93">
        <f>+K66/'סכום נכסי הקרן'!$C$42</f>
        <v>2.2035573674854066E-4</v>
      </c>
    </row>
    <row r="67" spans="2:14" s="140" customFormat="1">
      <c r="B67" s="106" t="s">
        <v>976</v>
      </c>
      <c r="C67" s="82" t="s">
        <v>977</v>
      </c>
      <c r="D67" s="95" t="s">
        <v>131</v>
      </c>
      <c r="E67" s="95" t="s">
        <v>324</v>
      </c>
      <c r="F67" s="82" t="s">
        <v>978</v>
      </c>
      <c r="G67" s="95" t="s">
        <v>422</v>
      </c>
      <c r="H67" s="95" t="s">
        <v>174</v>
      </c>
      <c r="I67" s="92">
        <v>6271</v>
      </c>
      <c r="J67" s="94">
        <v>5962</v>
      </c>
      <c r="K67" s="92">
        <v>373.87702000000002</v>
      </c>
      <c r="L67" s="93">
        <v>1.1313590687603274E-4</v>
      </c>
      <c r="M67" s="93">
        <v>3.9276085487505996E-3</v>
      </c>
      <c r="N67" s="93">
        <f>+K67/'סכום נכסי הקרן'!$C$42</f>
        <v>6.4283164297601354E-4</v>
      </c>
    </row>
    <row r="68" spans="2:14" s="140" customFormat="1">
      <c r="B68" s="106" t="s">
        <v>979</v>
      </c>
      <c r="C68" s="82" t="s">
        <v>980</v>
      </c>
      <c r="D68" s="95" t="s">
        <v>131</v>
      </c>
      <c r="E68" s="95" t="s">
        <v>324</v>
      </c>
      <c r="F68" s="82" t="s">
        <v>981</v>
      </c>
      <c r="G68" s="95" t="s">
        <v>202</v>
      </c>
      <c r="H68" s="95" t="s">
        <v>174</v>
      </c>
      <c r="I68" s="92">
        <v>5156</v>
      </c>
      <c r="J68" s="94">
        <v>4712</v>
      </c>
      <c r="K68" s="92">
        <v>242.95071999999999</v>
      </c>
      <c r="L68" s="93">
        <v>9.3006500984856949E-5</v>
      </c>
      <c r="M68" s="93">
        <v>2.5522171028246484E-3</v>
      </c>
      <c r="N68" s="93">
        <f>+K68/'סכום נכסי הקרן'!$C$42</f>
        <v>4.1772134189955144E-4</v>
      </c>
    </row>
    <row r="69" spans="2:14" s="140" customFormat="1">
      <c r="B69" s="106" t="s">
        <v>1801</v>
      </c>
      <c r="C69" s="82" t="s">
        <v>982</v>
      </c>
      <c r="D69" s="95" t="s">
        <v>131</v>
      </c>
      <c r="E69" s="95" t="s">
        <v>324</v>
      </c>
      <c r="F69" s="82" t="s">
        <v>983</v>
      </c>
      <c r="G69" s="95" t="s">
        <v>984</v>
      </c>
      <c r="H69" s="95" t="s">
        <v>174</v>
      </c>
      <c r="I69" s="92">
        <v>8523</v>
      </c>
      <c r="J69" s="94">
        <v>8430</v>
      </c>
      <c r="K69" s="92">
        <v>718.48890000000006</v>
      </c>
      <c r="L69" s="93">
        <v>1.6653421565921054E-4</v>
      </c>
      <c r="M69" s="93">
        <v>7.5477844180485195E-3</v>
      </c>
      <c r="N69" s="93">
        <f>+K69/'סכום נכסי הקרן'!$C$42</f>
        <v>1.2353457830786944E-3</v>
      </c>
    </row>
    <row r="70" spans="2:14" s="140" customFormat="1">
      <c r="B70" s="106" t="s">
        <v>985</v>
      </c>
      <c r="C70" s="82" t="s">
        <v>986</v>
      </c>
      <c r="D70" s="95" t="s">
        <v>131</v>
      </c>
      <c r="E70" s="95" t="s">
        <v>324</v>
      </c>
      <c r="F70" s="82" t="s">
        <v>987</v>
      </c>
      <c r="G70" s="95" t="s">
        <v>969</v>
      </c>
      <c r="H70" s="95" t="s">
        <v>174</v>
      </c>
      <c r="I70" s="92">
        <v>19265</v>
      </c>
      <c r="J70" s="94">
        <v>3716</v>
      </c>
      <c r="K70" s="92">
        <v>715.88740000000007</v>
      </c>
      <c r="L70" s="93">
        <v>3.1437422069380342E-4</v>
      </c>
      <c r="M70" s="93">
        <v>7.5204554486468303E-3</v>
      </c>
      <c r="N70" s="93">
        <f>+K70/'סכום נכסי הקרן'!$C$42</f>
        <v>1.23087285099209E-3</v>
      </c>
    </row>
    <row r="71" spans="2:14" s="140" customFormat="1">
      <c r="B71" s="106" t="s">
        <v>988</v>
      </c>
      <c r="C71" s="82" t="s">
        <v>989</v>
      </c>
      <c r="D71" s="95" t="s">
        <v>131</v>
      </c>
      <c r="E71" s="95" t="s">
        <v>324</v>
      </c>
      <c r="F71" s="82" t="s">
        <v>990</v>
      </c>
      <c r="G71" s="95" t="s">
        <v>946</v>
      </c>
      <c r="H71" s="95" t="s">
        <v>174</v>
      </c>
      <c r="I71" s="92">
        <v>43284.04</v>
      </c>
      <c r="J71" s="94">
        <v>1654</v>
      </c>
      <c r="K71" s="92">
        <v>715.91802000000007</v>
      </c>
      <c r="L71" s="93">
        <v>4.0202952086928725E-4</v>
      </c>
      <c r="M71" s="93">
        <v>7.5207771142409416E-3</v>
      </c>
      <c r="N71" s="93">
        <f>+K71/'סכום נכסי הקרן'!$C$42</f>
        <v>1.2309254979959309E-3</v>
      </c>
    </row>
    <row r="72" spans="2:14" s="140" customFormat="1">
      <c r="B72" s="106" t="s">
        <v>991</v>
      </c>
      <c r="C72" s="82" t="s">
        <v>992</v>
      </c>
      <c r="D72" s="95" t="s">
        <v>131</v>
      </c>
      <c r="E72" s="95" t="s">
        <v>324</v>
      </c>
      <c r="F72" s="82" t="s">
        <v>521</v>
      </c>
      <c r="G72" s="95" t="s">
        <v>422</v>
      </c>
      <c r="H72" s="95" t="s">
        <v>174</v>
      </c>
      <c r="I72" s="92">
        <v>8876</v>
      </c>
      <c r="J72" s="94">
        <v>4190</v>
      </c>
      <c r="K72" s="92">
        <v>371.90440000000001</v>
      </c>
      <c r="L72" s="93">
        <v>1.4028337462942297E-4</v>
      </c>
      <c r="M72" s="93">
        <v>3.906886014973486E-3</v>
      </c>
      <c r="N72" s="93">
        <f>+K72/'סכום נכסי הקרן'!$C$42</f>
        <v>6.3943998612701186E-4</v>
      </c>
    </row>
    <row r="73" spans="2:14" s="140" customFormat="1">
      <c r="B73" s="106" t="s">
        <v>993</v>
      </c>
      <c r="C73" s="82" t="s">
        <v>994</v>
      </c>
      <c r="D73" s="95" t="s">
        <v>131</v>
      </c>
      <c r="E73" s="95" t="s">
        <v>324</v>
      </c>
      <c r="F73" s="82" t="s">
        <v>995</v>
      </c>
      <c r="G73" s="95" t="s">
        <v>871</v>
      </c>
      <c r="H73" s="95" t="s">
        <v>174</v>
      </c>
      <c r="I73" s="92">
        <v>4314</v>
      </c>
      <c r="J73" s="94">
        <v>9444</v>
      </c>
      <c r="K73" s="92">
        <v>407.41415999999998</v>
      </c>
      <c r="L73" s="93">
        <v>1.5558236111488287E-4</v>
      </c>
      <c r="M73" s="93">
        <v>4.2799189361733018E-3</v>
      </c>
      <c r="N73" s="93">
        <f>+K73/'סכום נכסי הקרן'!$C$42</f>
        <v>7.0049427976207914E-4</v>
      </c>
    </row>
    <row r="74" spans="2:14" s="140" customFormat="1">
      <c r="B74" s="106" t="s">
        <v>996</v>
      </c>
      <c r="C74" s="82" t="s">
        <v>997</v>
      </c>
      <c r="D74" s="95" t="s">
        <v>131</v>
      </c>
      <c r="E74" s="95" t="s">
        <v>324</v>
      </c>
      <c r="F74" s="82" t="s">
        <v>998</v>
      </c>
      <c r="G74" s="95" t="s">
        <v>838</v>
      </c>
      <c r="H74" s="95" t="s">
        <v>174</v>
      </c>
      <c r="I74" s="92">
        <v>23520.75</v>
      </c>
      <c r="J74" s="94">
        <v>2086</v>
      </c>
      <c r="K74" s="92">
        <v>490.64284999999995</v>
      </c>
      <c r="L74" s="93">
        <v>2.4025393786324226E-4</v>
      </c>
      <c r="M74" s="93">
        <v>5.1542431039044816E-3</v>
      </c>
      <c r="N74" s="93">
        <f>+K74/'סכום נכסי הקרן'!$C$42</f>
        <v>8.4359490556529455E-4</v>
      </c>
    </row>
    <row r="75" spans="2:14" s="140" customFormat="1">
      <c r="B75" s="106" t="s">
        <v>999</v>
      </c>
      <c r="C75" s="82" t="s">
        <v>1000</v>
      </c>
      <c r="D75" s="95" t="s">
        <v>131</v>
      </c>
      <c r="E75" s="95" t="s">
        <v>324</v>
      </c>
      <c r="F75" s="82" t="s">
        <v>1001</v>
      </c>
      <c r="G75" s="95" t="s">
        <v>202</v>
      </c>
      <c r="H75" s="95" t="s">
        <v>174</v>
      </c>
      <c r="I75" s="92">
        <v>3819</v>
      </c>
      <c r="J75" s="94">
        <v>4604</v>
      </c>
      <c r="K75" s="92">
        <v>175.82676000000001</v>
      </c>
      <c r="L75" s="93">
        <v>7.7659611395696951E-5</v>
      </c>
      <c r="M75" s="93">
        <v>1.8470744355326249E-3</v>
      </c>
      <c r="N75" s="93">
        <f>+K75/'סכום נכסי הקרן'!$C$42</f>
        <v>3.0231065019708679E-4</v>
      </c>
    </row>
    <row r="76" spans="2:14" s="140" customFormat="1">
      <c r="B76" s="106" t="s">
        <v>1002</v>
      </c>
      <c r="C76" s="82" t="s">
        <v>1003</v>
      </c>
      <c r="D76" s="95" t="s">
        <v>131</v>
      </c>
      <c r="E76" s="95" t="s">
        <v>324</v>
      </c>
      <c r="F76" s="82" t="s">
        <v>1004</v>
      </c>
      <c r="G76" s="95" t="s">
        <v>788</v>
      </c>
      <c r="H76" s="95" t="s">
        <v>174</v>
      </c>
      <c r="I76" s="92">
        <v>10829</v>
      </c>
      <c r="J76" s="94">
        <v>968.7</v>
      </c>
      <c r="K76" s="92">
        <v>104.90052</v>
      </c>
      <c r="L76" s="93">
        <v>1.6342655302235595E-4</v>
      </c>
      <c r="M76" s="93">
        <v>1.1019885071309899E-3</v>
      </c>
      <c r="N76" s="93">
        <f>+K76/'סכום נכסי הקרן'!$C$42</f>
        <v>1.8036244543897929E-4</v>
      </c>
    </row>
    <row r="77" spans="2:14" s="140" customFormat="1">
      <c r="B77" s="106" t="s">
        <v>1005</v>
      </c>
      <c r="C77" s="82" t="s">
        <v>1006</v>
      </c>
      <c r="D77" s="95" t="s">
        <v>131</v>
      </c>
      <c r="E77" s="95" t="s">
        <v>324</v>
      </c>
      <c r="F77" s="82" t="s">
        <v>1007</v>
      </c>
      <c r="G77" s="95" t="s">
        <v>162</v>
      </c>
      <c r="H77" s="95" t="s">
        <v>174</v>
      </c>
      <c r="I77" s="92">
        <v>3379</v>
      </c>
      <c r="J77" s="94">
        <v>9297</v>
      </c>
      <c r="K77" s="92">
        <v>314.14562999999998</v>
      </c>
      <c r="L77" s="93">
        <v>3.1017438060590392E-4</v>
      </c>
      <c r="M77" s="93">
        <v>3.3001254314604378E-3</v>
      </c>
      <c r="N77" s="93">
        <f>+K77/'סכום נכסי הקרן'!$C$42</f>
        <v>5.4013148886934757E-4</v>
      </c>
    </row>
    <row r="78" spans="2:14" s="140" customFormat="1">
      <c r="B78" s="106" t="s">
        <v>1802</v>
      </c>
      <c r="C78" s="82" t="s">
        <v>1008</v>
      </c>
      <c r="D78" s="95" t="s">
        <v>131</v>
      </c>
      <c r="E78" s="95" t="s">
        <v>324</v>
      </c>
      <c r="F78" s="82" t="s">
        <v>1009</v>
      </c>
      <c r="G78" s="95" t="s">
        <v>1010</v>
      </c>
      <c r="H78" s="95" t="s">
        <v>174</v>
      </c>
      <c r="I78" s="92">
        <v>6227</v>
      </c>
      <c r="J78" s="94">
        <v>687.9</v>
      </c>
      <c r="K78" s="92">
        <v>42.835529999999999</v>
      </c>
      <c r="L78" s="93">
        <v>7.9897623263190608E-5</v>
      </c>
      <c r="M78" s="93">
        <v>4.49990731760574E-4</v>
      </c>
      <c r="N78" s="93">
        <f>+K78/'סכום נכסי הקרן'!$C$42</f>
        <v>7.3649977545151921E-5</v>
      </c>
    </row>
    <row r="79" spans="2:14" s="140" customFormat="1">
      <c r="B79" s="106" t="s">
        <v>1011</v>
      </c>
      <c r="C79" s="82" t="s">
        <v>1012</v>
      </c>
      <c r="D79" s="95" t="s">
        <v>131</v>
      </c>
      <c r="E79" s="95" t="s">
        <v>324</v>
      </c>
      <c r="F79" s="82" t="s">
        <v>1013</v>
      </c>
      <c r="G79" s="95" t="s">
        <v>197</v>
      </c>
      <c r="H79" s="95" t="s">
        <v>174</v>
      </c>
      <c r="I79" s="92">
        <v>3727</v>
      </c>
      <c r="J79" s="94">
        <v>7101</v>
      </c>
      <c r="K79" s="92">
        <v>264.65427</v>
      </c>
      <c r="L79" s="93">
        <v>2.7656141626158866E-4</v>
      </c>
      <c r="M79" s="93">
        <v>2.7802146634081691E-3</v>
      </c>
      <c r="N79" s="93">
        <f>+K79/'סכום נכסי הקרן'!$C$42</f>
        <v>4.550376998423639E-4</v>
      </c>
    </row>
    <row r="80" spans="2:14" s="140" customFormat="1">
      <c r="B80" s="106" t="s">
        <v>1014</v>
      </c>
      <c r="C80" s="82" t="s">
        <v>1015</v>
      </c>
      <c r="D80" s="95" t="s">
        <v>131</v>
      </c>
      <c r="E80" s="95" t="s">
        <v>324</v>
      </c>
      <c r="F80" s="82" t="s">
        <v>1016</v>
      </c>
      <c r="G80" s="95" t="s">
        <v>969</v>
      </c>
      <c r="H80" s="95" t="s">
        <v>174</v>
      </c>
      <c r="I80" s="92">
        <v>2452</v>
      </c>
      <c r="J80" s="94">
        <v>14200</v>
      </c>
      <c r="K80" s="92">
        <v>348.18400000000003</v>
      </c>
      <c r="L80" s="93">
        <v>1.6647676637484348E-4</v>
      </c>
      <c r="M80" s="93">
        <v>3.6577012808601578E-3</v>
      </c>
      <c r="N80" s="93">
        <f>+K80/'סכום נכסי הקרן'!$C$42</f>
        <v>5.9865592375257597E-4</v>
      </c>
    </row>
    <row r="81" spans="2:14" s="140" customFormat="1">
      <c r="B81" s="106" t="s">
        <v>1017</v>
      </c>
      <c r="C81" s="82" t="s">
        <v>1018</v>
      </c>
      <c r="D81" s="95" t="s">
        <v>131</v>
      </c>
      <c r="E81" s="95" t="s">
        <v>324</v>
      </c>
      <c r="F81" s="82" t="s">
        <v>1019</v>
      </c>
      <c r="G81" s="95" t="s">
        <v>459</v>
      </c>
      <c r="H81" s="95" t="s">
        <v>174</v>
      </c>
      <c r="I81" s="92">
        <v>2284</v>
      </c>
      <c r="J81" s="94">
        <v>15910</v>
      </c>
      <c r="K81" s="92">
        <v>363.38440000000003</v>
      </c>
      <c r="L81" s="93">
        <v>2.3921352792299503E-4</v>
      </c>
      <c r="M81" s="93">
        <v>3.8173827209883274E-3</v>
      </c>
      <c r="N81" s="93">
        <f>+K81/'סכום נכסי הקרן'!$C$42</f>
        <v>6.2479098309880859E-4</v>
      </c>
    </row>
    <row r="82" spans="2:14" s="140" customFormat="1">
      <c r="B82" s="106" t="s">
        <v>1020</v>
      </c>
      <c r="C82" s="82" t="s">
        <v>1021</v>
      </c>
      <c r="D82" s="95" t="s">
        <v>131</v>
      </c>
      <c r="E82" s="95" t="s">
        <v>324</v>
      </c>
      <c r="F82" s="82" t="s">
        <v>1022</v>
      </c>
      <c r="G82" s="95" t="s">
        <v>459</v>
      </c>
      <c r="H82" s="95" t="s">
        <v>174</v>
      </c>
      <c r="I82" s="92">
        <v>5734</v>
      </c>
      <c r="J82" s="94">
        <v>2509</v>
      </c>
      <c r="K82" s="92">
        <v>143.86606</v>
      </c>
      <c r="L82" s="93">
        <v>2.2289179598427038E-4</v>
      </c>
      <c r="M82" s="93">
        <v>1.5113246787167253E-3</v>
      </c>
      <c r="N82" s="93">
        <f>+K82/'סכום נכסי הקרן'!$C$42</f>
        <v>2.4735849161921142E-4</v>
      </c>
    </row>
    <row r="83" spans="2:14" s="140" customFormat="1">
      <c r="B83" s="106" t="s">
        <v>1023</v>
      </c>
      <c r="C83" s="82" t="s">
        <v>1024</v>
      </c>
      <c r="D83" s="95" t="s">
        <v>131</v>
      </c>
      <c r="E83" s="95" t="s">
        <v>324</v>
      </c>
      <c r="F83" s="82" t="s">
        <v>1025</v>
      </c>
      <c r="G83" s="95" t="s">
        <v>924</v>
      </c>
      <c r="H83" s="95" t="s">
        <v>174</v>
      </c>
      <c r="I83" s="92">
        <v>476</v>
      </c>
      <c r="J83" s="94">
        <v>31400</v>
      </c>
      <c r="K83" s="92">
        <v>149.464</v>
      </c>
      <c r="L83" s="93">
        <v>1.9928667094546871E-4</v>
      </c>
      <c r="M83" s="93">
        <v>1.5701314943894107E-3</v>
      </c>
      <c r="N83" s="93">
        <f>+K83/'סכום נכסי הקרן'!$C$42</f>
        <v>2.5698340241870677E-4</v>
      </c>
    </row>
    <row r="84" spans="2:14" s="140" customFormat="1">
      <c r="B84" s="106" t="s">
        <v>1803</v>
      </c>
      <c r="C84" s="82" t="s">
        <v>1026</v>
      </c>
      <c r="D84" s="95" t="s">
        <v>131</v>
      </c>
      <c r="E84" s="95" t="s">
        <v>324</v>
      </c>
      <c r="F84" s="82" t="s">
        <v>1027</v>
      </c>
      <c r="G84" s="95" t="s">
        <v>1028</v>
      </c>
      <c r="H84" s="95" t="s">
        <v>174</v>
      </c>
      <c r="I84" s="92">
        <v>4648</v>
      </c>
      <c r="J84" s="94">
        <v>1702</v>
      </c>
      <c r="K84" s="92">
        <v>79.10896000000001</v>
      </c>
      <c r="L84" s="93">
        <v>1.1546466329182601E-4</v>
      </c>
      <c r="M84" s="93">
        <v>8.3104606851410454E-4</v>
      </c>
      <c r="N84" s="93">
        <f>+K84/'סכום נכסי הקרן'!$C$42</f>
        <v>1.3601729983544789E-4</v>
      </c>
    </row>
    <row r="85" spans="2:14" s="140" customFormat="1">
      <c r="B85" s="106" t="s">
        <v>1029</v>
      </c>
      <c r="C85" s="82" t="s">
        <v>1030</v>
      </c>
      <c r="D85" s="95" t="s">
        <v>131</v>
      </c>
      <c r="E85" s="95" t="s">
        <v>324</v>
      </c>
      <c r="F85" s="82" t="s">
        <v>1031</v>
      </c>
      <c r="G85" s="95" t="s">
        <v>455</v>
      </c>
      <c r="H85" s="95" t="s">
        <v>174</v>
      </c>
      <c r="I85" s="92">
        <v>3666</v>
      </c>
      <c r="J85" s="94">
        <v>10710</v>
      </c>
      <c r="K85" s="92">
        <v>392.62859999999995</v>
      </c>
      <c r="L85" s="93">
        <v>2.914720802980934E-4</v>
      </c>
      <c r="M85" s="93">
        <v>4.1245954240353667E-3</v>
      </c>
      <c r="N85" s="93">
        <f>+K85/'סכום נכסי הקרן'!$C$42</f>
        <v>6.750724824365295E-4</v>
      </c>
    </row>
    <row r="86" spans="2:14" s="140" customFormat="1">
      <c r="B86" s="106" t="s">
        <v>1032</v>
      </c>
      <c r="C86" s="82" t="s">
        <v>1033</v>
      </c>
      <c r="D86" s="95" t="s">
        <v>131</v>
      </c>
      <c r="E86" s="95" t="s">
        <v>324</v>
      </c>
      <c r="F86" s="82" t="s">
        <v>445</v>
      </c>
      <c r="G86" s="95" t="s">
        <v>365</v>
      </c>
      <c r="H86" s="95" t="s">
        <v>174</v>
      </c>
      <c r="I86" s="92">
        <v>27875</v>
      </c>
      <c r="J86" s="94">
        <v>1373</v>
      </c>
      <c r="K86" s="92">
        <v>382.72375</v>
      </c>
      <c r="L86" s="93">
        <v>1.6296596536930849E-4</v>
      </c>
      <c r="M86" s="93">
        <v>4.0205441679991112E-3</v>
      </c>
      <c r="N86" s="93">
        <f>+K86/'סכום נכסי הקרן'!$C$42</f>
        <v>6.580424146379498E-4</v>
      </c>
    </row>
    <row r="87" spans="2:14" s="140" customFormat="1">
      <c r="B87" s="106" t="s">
        <v>1034</v>
      </c>
      <c r="C87" s="82" t="s">
        <v>1035</v>
      </c>
      <c r="D87" s="95" t="s">
        <v>131</v>
      </c>
      <c r="E87" s="95" t="s">
        <v>324</v>
      </c>
      <c r="F87" s="82" t="s">
        <v>1036</v>
      </c>
      <c r="G87" s="95" t="s">
        <v>162</v>
      </c>
      <c r="H87" s="95" t="s">
        <v>174</v>
      </c>
      <c r="I87" s="92">
        <v>1051</v>
      </c>
      <c r="J87" s="94">
        <v>18050</v>
      </c>
      <c r="K87" s="92">
        <v>189.7055</v>
      </c>
      <c r="L87" s="93">
        <v>7.7974479716953386E-5</v>
      </c>
      <c r="M87" s="93">
        <v>1.9928717297067544E-3</v>
      </c>
      <c r="N87" s="93">
        <f>+K87/'סכום נכסי הקרן'!$C$42</f>
        <v>3.261732915454021E-4</v>
      </c>
    </row>
    <row r="88" spans="2:14" s="140" customFormat="1">
      <c r="B88" s="106" t="s">
        <v>1037</v>
      </c>
      <c r="C88" s="82" t="s">
        <v>1038</v>
      </c>
      <c r="D88" s="95" t="s">
        <v>131</v>
      </c>
      <c r="E88" s="95" t="s">
        <v>324</v>
      </c>
      <c r="F88" s="82" t="s">
        <v>1039</v>
      </c>
      <c r="G88" s="95" t="s">
        <v>838</v>
      </c>
      <c r="H88" s="95" t="s">
        <v>174</v>
      </c>
      <c r="I88" s="92">
        <v>91328.38</v>
      </c>
      <c r="J88" s="94">
        <v>224.8</v>
      </c>
      <c r="K88" s="92">
        <v>205.30619000000002</v>
      </c>
      <c r="L88" s="93">
        <v>8.7438635907195864E-5</v>
      </c>
      <c r="M88" s="93">
        <v>2.1567582488900088E-3</v>
      </c>
      <c r="N88" s="93">
        <f>+K88/'סכום נכסי הקרן'!$C$42</f>
        <v>3.5299659612897741E-4</v>
      </c>
    </row>
    <row r="89" spans="2:14" s="140" customFormat="1">
      <c r="B89" s="106" t="s">
        <v>1040</v>
      </c>
      <c r="C89" s="82" t="s">
        <v>1041</v>
      </c>
      <c r="D89" s="95" t="s">
        <v>131</v>
      </c>
      <c r="E89" s="95" t="s">
        <v>324</v>
      </c>
      <c r="F89" s="82" t="s">
        <v>629</v>
      </c>
      <c r="G89" s="95" t="s">
        <v>365</v>
      </c>
      <c r="H89" s="95" t="s">
        <v>174</v>
      </c>
      <c r="I89" s="92">
        <v>99169</v>
      </c>
      <c r="J89" s="94">
        <v>865</v>
      </c>
      <c r="K89" s="92">
        <v>857.81184999999994</v>
      </c>
      <c r="L89" s="93">
        <v>2.4473078835918628E-4</v>
      </c>
      <c r="M89" s="93">
        <v>9.0113833561623197E-3</v>
      </c>
      <c r="N89" s="93">
        <f>+K89/'סכום נכסי הקרן'!$C$42</f>
        <v>1.4748930033190958E-3</v>
      </c>
    </row>
    <row r="90" spans="2:14" s="140" customFormat="1">
      <c r="B90" s="106" t="s">
        <v>1042</v>
      </c>
      <c r="C90" s="82" t="s">
        <v>1043</v>
      </c>
      <c r="D90" s="95" t="s">
        <v>131</v>
      </c>
      <c r="E90" s="95" t="s">
        <v>324</v>
      </c>
      <c r="F90" s="82" t="s">
        <v>784</v>
      </c>
      <c r="G90" s="95" t="s">
        <v>365</v>
      </c>
      <c r="H90" s="95" t="s">
        <v>174</v>
      </c>
      <c r="I90" s="92">
        <v>39954</v>
      </c>
      <c r="J90" s="94">
        <v>1214</v>
      </c>
      <c r="K90" s="92">
        <v>485.04156</v>
      </c>
      <c r="L90" s="93">
        <v>1.141216795201371E-4</v>
      </c>
      <c r="M90" s="93">
        <v>5.0954010962089265E-3</v>
      </c>
      <c r="N90" s="93">
        <f>+K90/'סכום נכסי הקרן'!$C$42</f>
        <v>8.3396423488784808E-4</v>
      </c>
    </row>
    <row r="91" spans="2:14" s="140" customFormat="1">
      <c r="B91" s="107"/>
      <c r="C91" s="82"/>
      <c r="D91" s="82"/>
      <c r="E91" s="82"/>
      <c r="F91" s="82"/>
      <c r="G91" s="82"/>
      <c r="H91" s="82"/>
      <c r="I91" s="92"/>
      <c r="J91" s="94"/>
      <c r="K91" s="82"/>
      <c r="L91" s="82"/>
      <c r="M91" s="93"/>
      <c r="N91" s="82"/>
    </row>
    <row r="92" spans="2:14" s="140" customFormat="1">
      <c r="B92" s="105" t="s">
        <v>31</v>
      </c>
      <c r="C92" s="80"/>
      <c r="D92" s="80"/>
      <c r="E92" s="80"/>
      <c r="F92" s="80"/>
      <c r="G92" s="80"/>
      <c r="H92" s="80"/>
      <c r="I92" s="89"/>
      <c r="J92" s="91"/>
      <c r="K92" s="89">
        <v>3132.1643499999996</v>
      </c>
      <c r="L92" s="80"/>
      <c r="M92" s="90">
        <v>3.2903641622991066E-2</v>
      </c>
      <c r="N92" s="90">
        <f>+K92/'סכום נכסי הקרן'!$C$42</f>
        <v>5.3853386206549874E-3</v>
      </c>
    </row>
    <row r="93" spans="2:14" s="140" customFormat="1">
      <c r="B93" s="106" t="s">
        <v>1044</v>
      </c>
      <c r="C93" s="82" t="s">
        <v>1045</v>
      </c>
      <c r="D93" s="95" t="s">
        <v>131</v>
      </c>
      <c r="E93" s="95" t="s">
        <v>324</v>
      </c>
      <c r="F93" s="82" t="s">
        <v>1046</v>
      </c>
      <c r="G93" s="95" t="s">
        <v>1028</v>
      </c>
      <c r="H93" s="95" t="s">
        <v>174</v>
      </c>
      <c r="I93" s="92">
        <v>7232</v>
      </c>
      <c r="J93" s="94">
        <v>1556</v>
      </c>
      <c r="K93" s="92">
        <v>112.52992</v>
      </c>
      <c r="L93" s="93">
        <v>2.808547070483852E-4</v>
      </c>
      <c r="M93" s="93">
        <v>1.1821359755735217E-3</v>
      </c>
      <c r="N93" s="93">
        <f>+K93/'סכום נכסי הקרן'!$C$42</f>
        <v>1.9348018061543171E-4</v>
      </c>
    </row>
    <row r="94" spans="2:14" s="140" customFormat="1">
      <c r="B94" s="106" t="s">
        <v>1047</v>
      </c>
      <c r="C94" s="82" t="s">
        <v>1048</v>
      </c>
      <c r="D94" s="95" t="s">
        <v>131</v>
      </c>
      <c r="E94" s="95" t="s">
        <v>324</v>
      </c>
      <c r="F94" s="82" t="s">
        <v>808</v>
      </c>
      <c r="G94" s="95" t="s">
        <v>809</v>
      </c>
      <c r="H94" s="95" t="s">
        <v>174</v>
      </c>
      <c r="I94" s="92">
        <v>33614</v>
      </c>
      <c r="J94" s="94">
        <v>1403</v>
      </c>
      <c r="K94" s="92">
        <v>471.60442</v>
      </c>
      <c r="L94" s="93">
        <v>2.5487023822512049E-4</v>
      </c>
      <c r="M94" s="93">
        <v>4.9542428460047317E-3</v>
      </c>
      <c r="N94" s="93">
        <f>+K94/'סכום נכסי הקרן'!$C$42</f>
        <v>8.1086086580916357E-4</v>
      </c>
    </row>
    <row r="95" spans="2:14" s="140" customFormat="1">
      <c r="B95" s="106" t="s">
        <v>1049</v>
      </c>
      <c r="C95" s="82" t="s">
        <v>1050</v>
      </c>
      <c r="D95" s="95" t="s">
        <v>131</v>
      </c>
      <c r="E95" s="95" t="s">
        <v>324</v>
      </c>
      <c r="F95" s="82" t="s">
        <v>1051</v>
      </c>
      <c r="G95" s="95" t="s">
        <v>946</v>
      </c>
      <c r="H95" s="95" t="s">
        <v>174</v>
      </c>
      <c r="I95" s="92">
        <v>2633</v>
      </c>
      <c r="J95" s="94">
        <v>5039</v>
      </c>
      <c r="K95" s="92">
        <v>132.67687000000001</v>
      </c>
      <c r="L95" s="93">
        <v>4.6152594887140865E-4</v>
      </c>
      <c r="M95" s="93">
        <v>1.3937813263662795E-3</v>
      </c>
      <c r="N95" s="93">
        <f>+K95/'סכום נכסי הקרן'!$C$42</f>
        <v>2.2812017258245763E-4</v>
      </c>
    </row>
    <row r="96" spans="2:14" s="140" customFormat="1">
      <c r="B96" s="106" t="s">
        <v>1052</v>
      </c>
      <c r="C96" s="82" t="s">
        <v>1053</v>
      </c>
      <c r="D96" s="95" t="s">
        <v>131</v>
      </c>
      <c r="E96" s="95" t="s">
        <v>324</v>
      </c>
      <c r="F96" s="82" t="s">
        <v>1054</v>
      </c>
      <c r="G96" s="95" t="s">
        <v>162</v>
      </c>
      <c r="H96" s="95" t="s">
        <v>174</v>
      </c>
      <c r="I96" s="92">
        <v>10293</v>
      </c>
      <c r="J96" s="94">
        <v>680.2</v>
      </c>
      <c r="K96" s="92">
        <v>70.012990000000002</v>
      </c>
      <c r="L96" s="93">
        <v>1.8720382810276295E-4</v>
      </c>
      <c r="M96" s="93">
        <v>7.3549216276408273E-4</v>
      </c>
      <c r="N96" s="93">
        <f>+K96/'סכום נכסי הקרן'!$C$42</f>
        <v>1.2037799325394005E-4</v>
      </c>
    </row>
    <row r="97" spans="2:14" s="140" customFormat="1">
      <c r="B97" s="106" t="s">
        <v>1804</v>
      </c>
      <c r="C97" s="82" t="s">
        <v>1055</v>
      </c>
      <c r="D97" s="95" t="s">
        <v>131</v>
      </c>
      <c r="E97" s="95" t="s">
        <v>324</v>
      </c>
      <c r="F97" s="82" t="s">
        <v>1056</v>
      </c>
      <c r="G97" s="95" t="s">
        <v>687</v>
      </c>
      <c r="H97" s="95" t="s">
        <v>174</v>
      </c>
      <c r="I97" s="92">
        <v>1995</v>
      </c>
      <c r="J97" s="94">
        <v>841.1</v>
      </c>
      <c r="K97" s="92">
        <v>16.779949999999999</v>
      </c>
      <c r="L97" s="93">
        <v>1.8635178228432536E-4</v>
      </c>
      <c r="M97" s="93">
        <v>1.7627474153829412E-4</v>
      </c>
      <c r="N97" s="93">
        <f>+K97/'סכום נכסי הקרן'!$C$42</f>
        <v>2.8850884784401456E-5</v>
      </c>
    </row>
    <row r="98" spans="2:14" s="140" customFormat="1">
      <c r="B98" s="106" t="s">
        <v>1057</v>
      </c>
      <c r="C98" s="82" t="s">
        <v>1058</v>
      </c>
      <c r="D98" s="95" t="s">
        <v>131</v>
      </c>
      <c r="E98" s="95" t="s">
        <v>324</v>
      </c>
      <c r="F98" s="82" t="s">
        <v>1059</v>
      </c>
      <c r="G98" s="95" t="s">
        <v>429</v>
      </c>
      <c r="H98" s="95" t="s">
        <v>174</v>
      </c>
      <c r="I98" s="92">
        <v>4993</v>
      </c>
      <c r="J98" s="94">
        <v>2695</v>
      </c>
      <c r="K98" s="92">
        <v>134.56135</v>
      </c>
      <c r="L98" s="93">
        <v>3.7612766735760258E-4</v>
      </c>
      <c r="M98" s="93">
        <v>1.4135779422640672E-3</v>
      </c>
      <c r="N98" s="93">
        <f>+K98/'סכום נכסי הקרן'!$C$42</f>
        <v>2.3136028446351265E-4</v>
      </c>
    </row>
    <row r="99" spans="2:14" s="140" customFormat="1">
      <c r="B99" s="106" t="s">
        <v>1805</v>
      </c>
      <c r="C99" s="82" t="s">
        <v>1060</v>
      </c>
      <c r="D99" s="95" t="s">
        <v>131</v>
      </c>
      <c r="E99" s="95" t="s">
        <v>324</v>
      </c>
      <c r="F99" s="82" t="s">
        <v>1061</v>
      </c>
      <c r="G99" s="95" t="s">
        <v>984</v>
      </c>
      <c r="H99" s="95" t="s">
        <v>174</v>
      </c>
      <c r="I99" s="92">
        <v>7220.8</v>
      </c>
      <c r="J99" s="94">
        <v>40.1</v>
      </c>
      <c r="K99" s="92">
        <v>2.89554</v>
      </c>
      <c r="L99" s="93">
        <v>1.6645375471496603E-4</v>
      </c>
      <c r="M99" s="93">
        <v>3.0417883552322395E-5</v>
      </c>
      <c r="N99" s="93">
        <f>+K99/'סכום נכסי הקרן'!$C$42</f>
        <v>4.9784946277328469E-6</v>
      </c>
    </row>
    <row r="100" spans="2:14" s="140" customFormat="1">
      <c r="B100" s="106" t="s">
        <v>1062</v>
      </c>
      <c r="C100" s="82" t="s">
        <v>1063</v>
      </c>
      <c r="D100" s="95" t="s">
        <v>131</v>
      </c>
      <c r="E100" s="95" t="s">
        <v>324</v>
      </c>
      <c r="F100" s="82" t="s">
        <v>1064</v>
      </c>
      <c r="G100" s="95" t="s">
        <v>162</v>
      </c>
      <c r="H100" s="95" t="s">
        <v>174</v>
      </c>
      <c r="I100" s="92">
        <v>33</v>
      </c>
      <c r="J100" s="94">
        <v>4735</v>
      </c>
      <c r="K100" s="92">
        <v>1.5625499999999999</v>
      </c>
      <c r="L100" s="93">
        <v>3.2884902840059791E-6</v>
      </c>
      <c r="M100" s="93">
        <v>1.6414715025411962E-5</v>
      </c>
      <c r="N100" s="93">
        <f>+K100/'סכום נכסי הקרן'!$C$42</f>
        <v>2.6865962067745428E-6</v>
      </c>
    </row>
    <row r="101" spans="2:14" s="140" customFormat="1">
      <c r="B101" s="106" t="s">
        <v>1065</v>
      </c>
      <c r="C101" s="82" t="s">
        <v>1066</v>
      </c>
      <c r="D101" s="95" t="s">
        <v>131</v>
      </c>
      <c r="E101" s="95" t="s">
        <v>324</v>
      </c>
      <c r="F101" s="82" t="s">
        <v>1067</v>
      </c>
      <c r="G101" s="95" t="s">
        <v>1028</v>
      </c>
      <c r="H101" s="95" t="s">
        <v>174</v>
      </c>
      <c r="I101" s="92">
        <v>81</v>
      </c>
      <c r="J101" s="94">
        <v>3243</v>
      </c>
      <c r="K101" s="92">
        <v>2.62683</v>
      </c>
      <c r="L101" s="93">
        <v>3.1192965732062514E-6</v>
      </c>
      <c r="M101" s="93">
        <v>2.7595063114910182E-5</v>
      </c>
      <c r="N101" s="93">
        <f>+K101/'סכום נכסי הקרן'!$C$42</f>
        <v>4.5164836413820823E-6</v>
      </c>
    </row>
    <row r="102" spans="2:14" s="140" customFormat="1">
      <c r="B102" s="106" t="s">
        <v>1068</v>
      </c>
      <c r="C102" s="82" t="s">
        <v>1069</v>
      </c>
      <c r="D102" s="95" t="s">
        <v>131</v>
      </c>
      <c r="E102" s="95" t="s">
        <v>324</v>
      </c>
      <c r="F102" s="82" t="s">
        <v>1070</v>
      </c>
      <c r="G102" s="95" t="s">
        <v>984</v>
      </c>
      <c r="H102" s="95" t="s">
        <v>174</v>
      </c>
      <c r="I102" s="92">
        <v>68319</v>
      </c>
      <c r="J102" s="94">
        <v>115.6</v>
      </c>
      <c r="K102" s="92">
        <v>78.976759999999999</v>
      </c>
      <c r="L102" s="93">
        <v>2.5829941260787639E-4</v>
      </c>
      <c r="M102" s="93">
        <v>8.2965729674593103E-4</v>
      </c>
      <c r="N102" s="93">
        <f>+K102/'סכום נכסי הקרן'!$C$42</f>
        <v>1.3578999957719335E-4</v>
      </c>
    </row>
    <row r="103" spans="2:14" s="140" customFormat="1">
      <c r="B103" s="106" t="s">
        <v>1071</v>
      </c>
      <c r="C103" s="82" t="s">
        <v>1072</v>
      </c>
      <c r="D103" s="95" t="s">
        <v>131</v>
      </c>
      <c r="E103" s="95" t="s">
        <v>324</v>
      </c>
      <c r="F103" s="82" t="s">
        <v>1073</v>
      </c>
      <c r="G103" s="95" t="s">
        <v>202</v>
      </c>
      <c r="H103" s="95" t="s">
        <v>174</v>
      </c>
      <c r="I103" s="92">
        <v>6798</v>
      </c>
      <c r="J103" s="94">
        <v>1893</v>
      </c>
      <c r="K103" s="92">
        <v>128.68613999999999</v>
      </c>
      <c r="L103" s="93">
        <v>2.0442735891219386E-4</v>
      </c>
      <c r="M103" s="93">
        <v>1.351858382656726E-3</v>
      </c>
      <c r="N103" s="93">
        <f>+K103/'סכום נכסי הקרן'!$C$42</f>
        <v>2.2125864489997617E-4</v>
      </c>
    </row>
    <row r="104" spans="2:14" s="140" customFormat="1">
      <c r="B104" s="106" t="s">
        <v>1074</v>
      </c>
      <c r="C104" s="82" t="s">
        <v>1075</v>
      </c>
      <c r="D104" s="95" t="s">
        <v>131</v>
      </c>
      <c r="E104" s="95" t="s">
        <v>324</v>
      </c>
      <c r="F104" s="82" t="s">
        <v>1076</v>
      </c>
      <c r="G104" s="95" t="s">
        <v>942</v>
      </c>
      <c r="H104" s="95" t="s">
        <v>174</v>
      </c>
      <c r="I104" s="92">
        <v>24874</v>
      </c>
      <c r="J104" s="94">
        <v>288.2</v>
      </c>
      <c r="K104" s="92">
        <v>71.686869999999999</v>
      </c>
      <c r="L104" s="93">
        <v>1.2885855584754884E-3</v>
      </c>
      <c r="M104" s="93">
        <v>7.5307640850773034E-4</v>
      </c>
      <c r="N104" s="93">
        <f>+K104/'סכום נכסי הקרן'!$C$42</f>
        <v>1.2325600653901621E-4</v>
      </c>
    </row>
    <row r="105" spans="2:14" s="140" customFormat="1">
      <c r="B105" s="106" t="s">
        <v>1077</v>
      </c>
      <c r="C105" s="82" t="s">
        <v>1078</v>
      </c>
      <c r="D105" s="95" t="s">
        <v>131</v>
      </c>
      <c r="E105" s="95" t="s">
        <v>324</v>
      </c>
      <c r="F105" s="82" t="s">
        <v>1079</v>
      </c>
      <c r="G105" s="95" t="s">
        <v>199</v>
      </c>
      <c r="H105" s="95" t="s">
        <v>174</v>
      </c>
      <c r="I105" s="92">
        <v>5532</v>
      </c>
      <c r="J105" s="94">
        <v>1721</v>
      </c>
      <c r="K105" s="92">
        <v>95.205719999999999</v>
      </c>
      <c r="L105" s="93">
        <v>1.8598854677687597E-4</v>
      </c>
      <c r="M105" s="93">
        <v>1.0001438434540746E-3</v>
      </c>
      <c r="N105" s="93">
        <f>+K105/'סכום נכסי הקרן'!$C$42</f>
        <v>1.6369353058477441E-4</v>
      </c>
    </row>
    <row r="106" spans="2:14" s="140" customFormat="1">
      <c r="B106" s="106" t="s">
        <v>1080</v>
      </c>
      <c r="C106" s="82" t="s">
        <v>1081</v>
      </c>
      <c r="D106" s="95" t="s">
        <v>131</v>
      </c>
      <c r="E106" s="95" t="s">
        <v>324</v>
      </c>
      <c r="F106" s="82" t="s">
        <v>1082</v>
      </c>
      <c r="G106" s="95" t="s">
        <v>492</v>
      </c>
      <c r="H106" s="95" t="s">
        <v>174</v>
      </c>
      <c r="I106" s="92">
        <v>4100</v>
      </c>
      <c r="J106" s="94">
        <v>2983</v>
      </c>
      <c r="K106" s="92">
        <v>122.303</v>
      </c>
      <c r="L106" s="93">
        <v>1.4646113810878091E-4</v>
      </c>
      <c r="M106" s="93">
        <v>1.2848029770266291E-3</v>
      </c>
      <c r="N106" s="93">
        <f>+K106/'סכום נכסי הקרן'!$C$42</f>
        <v>2.1028368748337456E-4</v>
      </c>
    </row>
    <row r="107" spans="2:14" s="140" customFormat="1">
      <c r="B107" s="106" t="s">
        <v>1083</v>
      </c>
      <c r="C107" s="82" t="s">
        <v>1084</v>
      </c>
      <c r="D107" s="95" t="s">
        <v>131</v>
      </c>
      <c r="E107" s="95" t="s">
        <v>324</v>
      </c>
      <c r="F107" s="82" t="s">
        <v>1085</v>
      </c>
      <c r="G107" s="95" t="s">
        <v>429</v>
      </c>
      <c r="H107" s="95" t="s">
        <v>174</v>
      </c>
      <c r="I107" s="92">
        <v>2752</v>
      </c>
      <c r="J107" s="94">
        <v>2170</v>
      </c>
      <c r="K107" s="92">
        <v>59.718400000000003</v>
      </c>
      <c r="L107" s="93">
        <v>4.1368466465536551E-4</v>
      </c>
      <c r="M107" s="93">
        <v>6.2734665628207857E-4</v>
      </c>
      <c r="N107" s="93">
        <f>+K107/'סכום נכסי הקרן'!$C$42</f>
        <v>1.026778195351476E-4</v>
      </c>
    </row>
    <row r="108" spans="2:14" s="140" customFormat="1">
      <c r="B108" s="106" t="s">
        <v>1086</v>
      </c>
      <c r="C108" s="82" t="s">
        <v>1087</v>
      </c>
      <c r="D108" s="95" t="s">
        <v>131</v>
      </c>
      <c r="E108" s="95" t="s">
        <v>324</v>
      </c>
      <c r="F108" s="82" t="s">
        <v>1088</v>
      </c>
      <c r="G108" s="95" t="s">
        <v>924</v>
      </c>
      <c r="H108" s="95" t="s">
        <v>174</v>
      </c>
      <c r="I108" s="92">
        <v>440</v>
      </c>
      <c r="J108" s="94">
        <v>2395</v>
      </c>
      <c r="K108" s="92">
        <v>10.538</v>
      </c>
      <c r="L108" s="93">
        <v>2.783170169982118E-4</v>
      </c>
      <c r="M108" s="93">
        <v>1.1070254835863893E-4</v>
      </c>
      <c r="N108" s="93">
        <f>+K108/'סכום נכסי הקרן'!$C$42</f>
        <v>1.8118684731362283E-5</v>
      </c>
    </row>
    <row r="109" spans="2:14" s="140" customFormat="1">
      <c r="B109" s="106" t="s">
        <v>1089</v>
      </c>
      <c r="C109" s="82" t="s">
        <v>1090</v>
      </c>
      <c r="D109" s="95" t="s">
        <v>131</v>
      </c>
      <c r="E109" s="95" t="s">
        <v>324</v>
      </c>
      <c r="F109" s="82" t="s">
        <v>1091</v>
      </c>
      <c r="G109" s="95" t="s">
        <v>984</v>
      </c>
      <c r="H109" s="95" t="s">
        <v>174</v>
      </c>
      <c r="I109" s="92">
        <v>4842.25</v>
      </c>
      <c r="J109" s="94">
        <v>1624</v>
      </c>
      <c r="K109" s="92">
        <v>78.638149999999996</v>
      </c>
      <c r="L109" s="93">
        <v>1.8980100771997887E-4</v>
      </c>
      <c r="M109" s="93">
        <v>8.2610017111490813E-4</v>
      </c>
      <c r="N109" s="93">
        <f>+K109/'סכום נכסי הקרן'!$C$42</f>
        <v>1.352078048688154E-4</v>
      </c>
    </row>
    <row r="110" spans="2:14" s="140" customFormat="1">
      <c r="B110" s="106" t="s">
        <v>1092</v>
      </c>
      <c r="C110" s="82" t="s">
        <v>1093</v>
      </c>
      <c r="D110" s="95" t="s">
        <v>131</v>
      </c>
      <c r="E110" s="95" t="s">
        <v>324</v>
      </c>
      <c r="F110" s="82" t="s">
        <v>1094</v>
      </c>
      <c r="G110" s="95" t="s">
        <v>197</v>
      </c>
      <c r="H110" s="95" t="s">
        <v>174</v>
      </c>
      <c r="I110" s="92">
        <v>3620</v>
      </c>
      <c r="J110" s="94">
        <v>1107</v>
      </c>
      <c r="K110" s="92">
        <v>40.073399999999999</v>
      </c>
      <c r="L110" s="93">
        <v>6.0007850750860663E-4</v>
      </c>
      <c r="M110" s="93">
        <v>4.20974331124984E-4</v>
      </c>
      <c r="N110" s="93">
        <f>+K110/'סכום נכסי הקרן'!$C$42</f>
        <v>6.8900863609202252E-5</v>
      </c>
    </row>
    <row r="111" spans="2:14" s="140" customFormat="1">
      <c r="B111" s="106" t="s">
        <v>1095</v>
      </c>
      <c r="C111" s="82" t="s">
        <v>1096</v>
      </c>
      <c r="D111" s="95" t="s">
        <v>131</v>
      </c>
      <c r="E111" s="95" t="s">
        <v>324</v>
      </c>
      <c r="F111" s="82" t="s">
        <v>1097</v>
      </c>
      <c r="G111" s="95" t="s">
        <v>809</v>
      </c>
      <c r="H111" s="95" t="s">
        <v>174</v>
      </c>
      <c r="I111" s="92">
        <v>4700</v>
      </c>
      <c r="J111" s="94">
        <v>1742</v>
      </c>
      <c r="K111" s="92">
        <v>81.873999999999995</v>
      </c>
      <c r="L111" s="93">
        <v>4.0333650252844791E-4</v>
      </c>
      <c r="M111" s="93">
        <v>8.6009303893672454E-4</v>
      </c>
      <c r="N111" s="93">
        <f>+K111/'סכום נכסי הקרן'!$C$42</f>
        <v>1.4077141712806561E-4</v>
      </c>
    </row>
    <row r="112" spans="2:14" s="140" customFormat="1">
      <c r="B112" s="106" t="s">
        <v>1098</v>
      </c>
      <c r="C112" s="82" t="s">
        <v>1099</v>
      </c>
      <c r="D112" s="95" t="s">
        <v>131</v>
      </c>
      <c r="E112" s="95" t="s">
        <v>324</v>
      </c>
      <c r="F112" s="82" t="s">
        <v>1100</v>
      </c>
      <c r="G112" s="95" t="s">
        <v>459</v>
      </c>
      <c r="H112" s="95" t="s">
        <v>174</v>
      </c>
      <c r="I112" s="92">
        <v>7804.5</v>
      </c>
      <c r="J112" s="94">
        <v>972.6</v>
      </c>
      <c r="K112" s="92">
        <v>75.906589999999994</v>
      </c>
      <c r="L112" s="93">
        <v>2.9638864984706811E-4</v>
      </c>
      <c r="M112" s="93">
        <v>7.9740491081935639E-4</v>
      </c>
      <c r="N112" s="93">
        <f>+K112/'סכום נכסי הקרן'!$C$42</f>
        <v>1.305112519683789E-4</v>
      </c>
    </row>
    <row r="113" spans="2:14" s="140" customFormat="1">
      <c r="B113" s="106" t="s">
        <v>1101</v>
      </c>
      <c r="C113" s="82" t="s">
        <v>1102</v>
      </c>
      <c r="D113" s="95" t="s">
        <v>131</v>
      </c>
      <c r="E113" s="95" t="s">
        <v>324</v>
      </c>
      <c r="F113" s="82" t="s">
        <v>1103</v>
      </c>
      <c r="G113" s="95" t="s">
        <v>459</v>
      </c>
      <c r="H113" s="95" t="s">
        <v>174</v>
      </c>
      <c r="I113" s="92">
        <v>7774</v>
      </c>
      <c r="J113" s="94">
        <v>2692</v>
      </c>
      <c r="K113" s="92">
        <v>209.27607999999998</v>
      </c>
      <c r="L113" s="93">
        <v>5.1212907286389835E-4</v>
      </c>
      <c r="M113" s="93">
        <v>2.1984622667020675E-3</v>
      </c>
      <c r="N113" s="93">
        <f>+K113/'סכום נכסי הקרן'!$C$42</f>
        <v>3.598222922125025E-4</v>
      </c>
    </row>
    <row r="114" spans="2:14" s="140" customFormat="1">
      <c r="B114" s="106" t="s">
        <v>1104</v>
      </c>
      <c r="C114" s="82" t="s">
        <v>1105</v>
      </c>
      <c r="D114" s="95" t="s">
        <v>131</v>
      </c>
      <c r="E114" s="95" t="s">
        <v>324</v>
      </c>
      <c r="F114" s="82" t="s">
        <v>1106</v>
      </c>
      <c r="G114" s="95" t="s">
        <v>455</v>
      </c>
      <c r="H114" s="95" t="s">
        <v>174</v>
      </c>
      <c r="I114" s="92">
        <v>4704</v>
      </c>
      <c r="J114" s="94">
        <v>1827</v>
      </c>
      <c r="K114" s="92">
        <v>85.942080000000004</v>
      </c>
      <c r="L114" s="93">
        <v>3.2945774574840873E-4</v>
      </c>
      <c r="M114" s="93">
        <v>9.028285506967182E-4</v>
      </c>
      <c r="N114" s="93">
        <f>+K114/'סכום נכסי הקרן'!$C$42</f>
        <v>1.4776593781339113E-4</v>
      </c>
    </row>
    <row r="115" spans="2:14" s="140" customFormat="1">
      <c r="B115" s="106" t="s">
        <v>1107</v>
      </c>
      <c r="C115" s="82" t="s">
        <v>1108</v>
      </c>
      <c r="D115" s="95" t="s">
        <v>131</v>
      </c>
      <c r="E115" s="95" t="s">
        <v>324</v>
      </c>
      <c r="F115" s="82" t="s">
        <v>1109</v>
      </c>
      <c r="G115" s="95" t="s">
        <v>924</v>
      </c>
      <c r="H115" s="95" t="s">
        <v>174</v>
      </c>
      <c r="I115" s="92">
        <v>4402</v>
      </c>
      <c r="J115" s="94">
        <v>1552</v>
      </c>
      <c r="K115" s="92">
        <v>68.319039999999987</v>
      </c>
      <c r="L115" s="93">
        <v>3.5816280867336561E-4</v>
      </c>
      <c r="M115" s="93">
        <v>7.1769708003566006E-4</v>
      </c>
      <c r="N115" s="93">
        <f>+K115/'סכום נכסי הקרן'!$C$42</f>
        <v>1.1746547228215304E-4</v>
      </c>
    </row>
    <row r="116" spans="2:14" s="140" customFormat="1">
      <c r="B116" s="106" t="s">
        <v>1110</v>
      </c>
      <c r="C116" s="82" t="s">
        <v>1111</v>
      </c>
      <c r="D116" s="95" t="s">
        <v>131</v>
      </c>
      <c r="E116" s="95" t="s">
        <v>324</v>
      </c>
      <c r="F116" s="82" t="s">
        <v>1112</v>
      </c>
      <c r="G116" s="95" t="s">
        <v>199</v>
      </c>
      <c r="H116" s="95" t="s">
        <v>174</v>
      </c>
      <c r="I116" s="92">
        <v>2989.9</v>
      </c>
      <c r="J116" s="94">
        <v>330.1</v>
      </c>
      <c r="K116" s="92">
        <v>9.8696599999999997</v>
      </c>
      <c r="L116" s="93">
        <v>1.9110813276417936E-5</v>
      </c>
      <c r="M116" s="93">
        <v>1.0368158221990171E-4</v>
      </c>
      <c r="N116" s="93">
        <f>+K116/'סכום נכסי הקרן'!$C$42</f>
        <v>1.6969563289593571E-5</v>
      </c>
    </row>
    <row r="117" spans="2:14" s="140" customFormat="1">
      <c r="B117" s="106" t="s">
        <v>1113</v>
      </c>
      <c r="C117" s="82" t="s">
        <v>1114</v>
      </c>
      <c r="D117" s="95" t="s">
        <v>131</v>
      </c>
      <c r="E117" s="95" t="s">
        <v>324</v>
      </c>
      <c r="F117" s="82" t="s">
        <v>1115</v>
      </c>
      <c r="G117" s="95" t="s">
        <v>429</v>
      </c>
      <c r="H117" s="95" t="s">
        <v>174</v>
      </c>
      <c r="I117" s="92">
        <v>4790</v>
      </c>
      <c r="J117" s="94">
        <v>814.2</v>
      </c>
      <c r="K117" s="92">
        <v>39.00018</v>
      </c>
      <c r="L117" s="93">
        <v>4.1562990577782838E-4</v>
      </c>
      <c r="M117" s="93">
        <v>4.0970006760729008E-4</v>
      </c>
      <c r="N117" s="93">
        <f>+K117/'סכום נכסי הקרן'!$C$42</f>
        <v>6.7055605037614411E-5</v>
      </c>
    </row>
    <row r="118" spans="2:14" s="140" customFormat="1">
      <c r="B118" s="106" t="s">
        <v>1116</v>
      </c>
      <c r="C118" s="82" t="s">
        <v>1117</v>
      </c>
      <c r="D118" s="95" t="s">
        <v>131</v>
      </c>
      <c r="E118" s="95" t="s">
        <v>324</v>
      </c>
      <c r="F118" s="82" t="s">
        <v>1118</v>
      </c>
      <c r="G118" s="95" t="s">
        <v>162</v>
      </c>
      <c r="H118" s="95" t="s">
        <v>174</v>
      </c>
      <c r="I118" s="92">
        <v>3002</v>
      </c>
      <c r="J118" s="94">
        <v>1721</v>
      </c>
      <c r="K118" s="92">
        <v>51.66442</v>
      </c>
      <c r="L118" s="93">
        <v>2.0854729924995222E-4</v>
      </c>
      <c r="M118" s="93">
        <v>5.4273894035595301E-4</v>
      </c>
      <c r="N118" s="93">
        <f>+K118/'סכום נכסי הקרן'!$C$42</f>
        <v>8.883007570778973E-5</v>
      </c>
    </row>
    <row r="119" spans="2:14" s="140" customFormat="1">
      <c r="B119" s="106" t="s">
        <v>1806</v>
      </c>
      <c r="C119" s="82" t="s">
        <v>1119</v>
      </c>
      <c r="D119" s="95" t="s">
        <v>131</v>
      </c>
      <c r="E119" s="95" t="s">
        <v>324</v>
      </c>
      <c r="F119" s="82" t="s">
        <v>1120</v>
      </c>
      <c r="G119" s="95" t="s">
        <v>1028</v>
      </c>
      <c r="H119" s="95" t="s">
        <v>174</v>
      </c>
      <c r="I119" s="92">
        <v>13737.3</v>
      </c>
      <c r="J119" s="94">
        <v>15</v>
      </c>
      <c r="K119" s="92">
        <v>2.0606</v>
      </c>
      <c r="L119" s="93">
        <v>9.0803640876131492E-5</v>
      </c>
      <c r="M119" s="93">
        <v>2.16467708434059E-5</v>
      </c>
      <c r="N119" s="93">
        <f>+K119/'סכום נכסי הקרן'!$C$42</f>
        <v>3.5429267182999735E-6</v>
      </c>
    </row>
    <row r="120" spans="2:14" s="140" customFormat="1">
      <c r="B120" s="106" t="s">
        <v>1121</v>
      </c>
      <c r="C120" s="82" t="s">
        <v>1122</v>
      </c>
      <c r="D120" s="95" t="s">
        <v>131</v>
      </c>
      <c r="E120" s="95" t="s">
        <v>324</v>
      </c>
      <c r="F120" s="82" t="s">
        <v>1123</v>
      </c>
      <c r="G120" s="95" t="s">
        <v>984</v>
      </c>
      <c r="H120" s="95" t="s">
        <v>174</v>
      </c>
      <c r="I120" s="92">
        <v>518.13</v>
      </c>
      <c r="J120" s="94">
        <v>389.6</v>
      </c>
      <c r="K120" s="92">
        <v>2.0186199999999999</v>
      </c>
      <c r="L120" s="93">
        <v>2.8590489370648357E-4</v>
      </c>
      <c r="M120" s="93">
        <v>2.1205767523981374E-5</v>
      </c>
      <c r="N120" s="93">
        <f>+K120/'סכום נכסי הקרן'!$C$42</f>
        <v>3.4707477104215722E-6</v>
      </c>
    </row>
    <row r="121" spans="2:14" s="140" customFormat="1">
      <c r="B121" s="106" t="s">
        <v>1124</v>
      </c>
      <c r="C121" s="82" t="s">
        <v>1125</v>
      </c>
      <c r="D121" s="95" t="s">
        <v>131</v>
      </c>
      <c r="E121" s="95" t="s">
        <v>324</v>
      </c>
      <c r="F121" s="82" t="s">
        <v>1126</v>
      </c>
      <c r="G121" s="95" t="s">
        <v>162</v>
      </c>
      <c r="H121" s="95" t="s">
        <v>174</v>
      </c>
      <c r="I121" s="92">
        <v>11470</v>
      </c>
      <c r="J121" s="94">
        <v>1020</v>
      </c>
      <c r="K121" s="92">
        <v>116.994</v>
      </c>
      <c r="L121" s="93">
        <v>2.8949947055922893E-4</v>
      </c>
      <c r="M121" s="93">
        <v>1.2290314995891634E-3</v>
      </c>
      <c r="N121" s="93">
        <f>+K121/'סכום נכסי הקרן'!$C$42</f>
        <v>2.0115557045558919E-4</v>
      </c>
    </row>
    <row r="122" spans="2:14" s="140" customFormat="1">
      <c r="B122" s="106" t="s">
        <v>1127</v>
      </c>
      <c r="C122" s="82" t="s">
        <v>1128</v>
      </c>
      <c r="D122" s="95" t="s">
        <v>131</v>
      </c>
      <c r="E122" s="95" t="s">
        <v>324</v>
      </c>
      <c r="F122" s="82" t="s">
        <v>1129</v>
      </c>
      <c r="G122" s="95" t="s">
        <v>162</v>
      </c>
      <c r="H122" s="95" t="s">
        <v>174</v>
      </c>
      <c r="I122" s="92">
        <v>19455</v>
      </c>
      <c r="J122" s="94">
        <v>171.4</v>
      </c>
      <c r="K122" s="92">
        <v>33.345870000000005</v>
      </c>
      <c r="L122" s="93">
        <v>1.2910746730382424E-4</v>
      </c>
      <c r="M122" s="93">
        <v>3.5030108049306205E-4</v>
      </c>
      <c r="N122" s="93">
        <f>+K122/'סכום נכסי הקרן'!$C$42</f>
        <v>5.7333773545548649E-5</v>
      </c>
    </row>
    <row r="123" spans="2:14" s="140" customFormat="1">
      <c r="B123" s="106" t="s">
        <v>1130</v>
      </c>
      <c r="C123" s="82" t="s">
        <v>1131</v>
      </c>
      <c r="D123" s="95" t="s">
        <v>131</v>
      </c>
      <c r="E123" s="95" t="s">
        <v>324</v>
      </c>
      <c r="F123" s="82" t="s">
        <v>1132</v>
      </c>
      <c r="G123" s="95" t="s">
        <v>162</v>
      </c>
      <c r="H123" s="95" t="s">
        <v>174</v>
      </c>
      <c r="I123" s="92">
        <v>1922</v>
      </c>
      <c r="J123" s="94">
        <v>810</v>
      </c>
      <c r="K123" s="92">
        <v>15.568200000000001</v>
      </c>
      <c r="L123" s="93">
        <v>2.2327498870556152E-4</v>
      </c>
      <c r="M123" s="93">
        <v>1.6354520908682508E-4</v>
      </c>
      <c r="N123" s="93">
        <f>+K123/'סכום נכסי הקרן'!$C$42</f>
        <v>2.6767442364281107E-5</v>
      </c>
    </row>
    <row r="124" spans="2:14" s="140" customFormat="1">
      <c r="B124" s="106" t="s">
        <v>1133</v>
      </c>
      <c r="C124" s="82" t="s">
        <v>1134</v>
      </c>
      <c r="D124" s="95" t="s">
        <v>131</v>
      </c>
      <c r="E124" s="95" t="s">
        <v>324</v>
      </c>
      <c r="F124" s="82" t="s">
        <v>1135</v>
      </c>
      <c r="G124" s="95" t="s">
        <v>788</v>
      </c>
      <c r="H124" s="95" t="s">
        <v>174</v>
      </c>
      <c r="I124" s="92">
        <v>2002.1</v>
      </c>
      <c r="J124" s="94">
        <v>5407</v>
      </c>
      <c r="K124" s="92">
        <v>108.25355</v>
      </c>
      <c r="L124" s="93">
        <v>1.9011952052010758E-4</v>
      </c>
      <c r="M124" s="93">
        <v>1.1372123603975459E-3</v>
      </c>
      <c r="N124" s="93">
        <f>+K124/'סכום נכסי הקרן'!$C$42</f>
        <v>1.8612753307086389E-4</v>
      </c>
    </row>
    <row r="125" spans="2:14" s="140" customFormat="1">
      <c r="B125" s="106" t="s">
        <v>1138</v>
      </c>
      <c r="C125" s="82" t="s">
        <v>1139</v>
      </c>
      <c r="D125" s="95" t="s">
        <v>131</v>
      </c>
      <c r="E125" s="95" t="s">
        <v>324</v>
      </c>
      <c r="F125" s="82" t="s">
        <v>1140</v>
      </c>
      <c r="G125" s="95" t="s">
        <v>459</v>
      </c>
      <c r="H125" s="95" t="s">
        <v>174</v>
      </c>
      <c r="I125" s="92">
        <v>0.76</v>
      </c>
      <c r="J125" s="94">
        <v>696.2</v>
      </c>
      <c r="K125" s="92">
        <v>5.2900000000000004E-3</v>
      </c>
      <c r="L125" s="93">
        <v>1.3456197862766257E-7</v>
      </c>
      <c r="M125" s="93">
        <v>5.5571880889846272E-8</v>
      </c>
      <c r="N125" s="93">
        <f>+K125/'סכום נכסי הקרן'!$C$42</f>
        <v>9.0954490632858687E-9</v>
      </c>
    </row>
    <row r="126" spans="2:14" s="140" customFormat="1">
      <c r="B126" s="106" t="s">
        <v>1141</v>
      </c>
      <c r="C126" s="82" t="s">
        <v>1142</v>
      </c>
      <c r="D126" s="95" t="s">
        <v>131</v>
      </c>
      <c r="E126" s="95" t="s">
        <v>324</v>
      </c>
      <c r="F126" s="82" t="s">
        <v>1143</v>
      </c>
      <c r="G126" s="95" t="s">
        <v>365</v>
      </c>
      <c r="H126" s="95" t="s">
        <v>174</v>
      </c>
      <c r="I126" s="92">
        <v>52.89</v>
      </c>
      <c r="J126" s="94">
        <v>477.4</v>
      </c>
      <c r="K126" s="92">
        <v>0.25247999999999998</v>
      </c>
      <c r="L126" s="93">
        <v>7.7148574676800857E-6</v>
      </c>
      <c r="M126" s="93">
        <v>2.6523229654193543E-6</v>
      </c>
      <c r="N126" s="93">
        <f>+K126/'סכום נכסי הקרן'!$C$42</f>
        <v>4.3410566720196894E-7</v>
      </c>
    </row>
    <row r="127" spans="2:14" s="140" customFormat="1">
      <c r="B127" s="106" t="s">
        <v>1144</v>
      </c>
      <c r="C127" s="82" t="s">
        <v>1145</v>
      </c>
      <c r="D127" s="95" t="s">
        <v>131</v>
      </c>
      <c r="E127" s="95" t="s">
        <v>324</v>
      </c>
      <c r="F127" s="82" t="s">
        <v>1146</v>
      </c>
      <c r="G127" s="95" t="s">
        <v>459</v>
      </c>
      <c r="H127" s="95" t="s">
        <v>174</v>
      </c>
      <c r="I127" s="92">
        <v>2726</v>
      </c>
      <c r="J127" s="94">
        <v>510.7</v>
      </c>
      <c r="K127" s="92">
        <v>13.92168</v>
      </c>
      <c r="L127" s="93">
        <v>2.076893357621151E-4</v>
      </c>
      <c r="M127" s="93">
        <v>1.4624838237174952E-4</v>
      </c>
      <c r="N127" s="93">
        <f>+K127/'סכום נכסי הקרן'!$C$42</f>
        <v>2.3936470948084234E-5</v>
      </c>
    </row>
    <row r="128" spans="2:14" s="140" customFormat="1">
      <c r="B128" s="106" t="s">
        <v>1147</v>
      </c>
      <c r="C128" s="82" t="s">
        <v>1148</v>
      </c>
      <c r="D128" s="95" t="s">
        <v>131</v>
      </c>
      <c r="E128" s="95" t="s">
        <v>324</v>
      </c>
      <c r="F128" s="82" t="s">
        <v>1149</v>
      </c>
      <c r="G128" s="95" t="s">
        <v>202</v>
      </c>
      <c r="H128" s="95" t="s">
        <v>174</v>
      </c>
      <c r="I128" s="92">
        <v>2138</v>
      </c>
      <c r="J128" s="94">
        <v>402.3</v>
      </c>
      <c r="K128" s="92">
        <v>8.6011699999999998</v>
      </c>
      <c r="L128" s="93">
        <v>2.756928559276975E-5</v>
      </c>
      <c r="M128" s="93">
        <v>9.0355991446752169E-5</v>
      </c>
      <c r="N128" s="93">
        <f>+K128/'סכום נכסי הקרן'!$C$42</f>
        <v>1.4788564011278356E-5</v>
      </c>
    </row>
    <row r="129" spans="2:14" s="140" customFormat="1">
      <c r="B129" s="106" t="s">
        <v>1150</v>
      </c>
      <c r="C129" s="82" t="s">
        <v>1151</v>
      </c>
      <c r="D129" s="95" t="s">
        <v>131</v>
      </c>
      <c r="E129" s="95" t="s">
        <v>324</v>
      </c>
      <c r="F129" s="82" t="s">
        <v>1152</v>
      </c>
      <c r="G129" s="95" t="s">
        <v>398</v>
      </c>
      <c r="H129" s="95" t="s">
        <v>174</v>
      </c>
      <c r="I129" s="92">
        <v>1720</v>
      </c>
      <c r="J129" s="94">
        <v>1696</v>
      </c>
      <c r="K129" s="92">
        <v>29.171200000000002</v>
      </c>
      <c r="L129" s="93">
        <v>1.944595094035305E-4</v>
      </c>
      <c r="M129" s="93">
        <v>3.0644583210092318E-4</v>
      </c>
      <c r="N129" s="93">
        <f>+K129/'סכום נכסי הקרן'!$C$42</f>
        <v>5.0155985579380854E-5</v>
      </c>
    </row>
    <row r="130" spans="2:14" s="140" customFormat="1">
      <c r="B130" s="106" t="s">
        <v>1153</v>
      </c>
      <c r="C130" s="82" t="s">
        <v>1154</v>
      </c>
      <c r="D130" s="95" t="s">
        <v>131</v>
      </c>
      <c r="E130" s="95" t="s">
        <v>324</v>
      </c>
      <c r="F130" s="82" t="s">
        <v>1155</v>
      </c>
      <c r="G130" s="95" t="s">
        <v>197</v>
      </c>
      <c r="H130" s="95" t="s">
        <v>174</v>
      </c>
      <c r="I130" s="92">
        <v>1217</v>
      </c>
      <c r="J130" s="94">
        <v>12280</v>
      </c>
      <c r="K130" s="92">
        <v>149.44759999999999</v>
      </c>
      <c r="L130" s="93">
        <v>2.2830686168112267E-4</v>
      </c>
      <c r="M130" s="93">
        <v>1.5699592110535706E-3</v>
      </c>
      <c r="N130" s="93">
        <f>+K130/'סכום נכסי הקרן'!$C$42</f>
        <v>2.5695520480724404E-4</v>
      </c>
    </row>
    <row r="131" spans="2:14" s="140" customFormat="1">
      <c r="B131" s="106" t="s">
        <v>1156</v>
      </c>
      <c r="C131" s="82" t="s">
        <v>1157</v>
      </c>
      <c r="D131" s="95" t="s">
        <v>131</v>
      </c>
      <c r="E131" s="95" t="s">
        <v>324</v>
      </c>
      <c r="F131" s="82" t="s">
        <v>1158</v>
      </c>
      <c r="G131" s="95" t="s">
        <v>459</v>
      </c>
      <c r="H131" s="95" t="s">
        <v>174</v>
      </c>
      <c r="I131" s="92">
        <v>26820</v>
      </c>
      <c r="J131" s="94">
        <v>810.7</v>
      </c>
      <c r="K131" s="92">
        <v>217.42973999999998</v>
      </c>
      <c r="L131" s="93">
        <v>3.4416663034010555E-4</v>
      </c>
      <c r="M131" s="93">
        <v>2.2841171291474935E-3</v>
      </c>
      <c r="N131" s="93">
        <f>+K131/'סכום נכסי הקרן'!$C$42</f>
        <v>3.7384142249782413E-4</v>
      </c>
    </row>
    <row r="132" spans="2:14" s="140" customFormat="1">
      <c r="B132" s="106" t="s">
        <v>1807</v>
      </c>
      <c r="C132" s="82" t="s">
        <v>1159</v>
      </c>
      <c r="D132" s="95" t="s">
        <v>131</v>
      </c>
      <c r="E132" s="95" t="s">
        <v>324</v>
      </c>
      <c r="F132" s="82" t="s">
        <v>1160</v>
      </c>
      <c r="G132" s="95" t="s">
        <v>1028</v>
      </c>
      <c r="H132" s="95" t="s">
        <v>174</v>
      </c>
      <c r="I132" s="92">
        <v>15931</v>
      </c>
      <c r="J132" s="94">
        <v>332.6</v>
      </c>
      <c r="K132" s="92">
        <v>52.986510000000003</v>
      </c>
      <c r="L132" s="93">
        <v>9.2718939033203194E-5</v>
      </c>
      <c r="M132" s="93">
        <v>5.5662760349501858E-4</v>
      </c>
      <c r="N132" s="93">
        <f>+K132/'סכום נכסי הקרן'!$C$42</f>
        <v>9.1103233033324637E-5</v>
      </c>
    </row>
    <row r="133" spans="2:14" s="140" customFormat="1">
      <c r="B133" s="106" t="s">
        <v>1860</v>
      </c>
      <c r="C133" s="82" t="s">
        <v>1136</v>
      </c>
      <c r="D133" s="95" t="s">
        <v>131</v>
      </c>
      <c r="E133" s="95" t="s">
        <v>324</v>
      </c>
      <c r="F133" s="82" t="s">
        <v>1137</v>
      </c>
      <c r="G133" s="95" t="s">
        <v>459</v>
      </c>
      <c r="H133" s="95" t="s">
        <v>174</v>
      </c>
      <c r="I133" s="92">
        <v>7450</v>
      </c>
      <c r="J133" s="94">
        <v>1514</v>
      </c>
      <c r="K133" s="92">
        <v>112.79300000000001</v>
      </c>
      <c r="L133" s="93">
        <v>4.4353593995535471E-4</v>
      </c>
      <c r="M133" s="93">
        <v>1.1848996524023497E-3</v>
      </c>
      <c r="N133" s="93">
        <f>+K133/'סכום נכסי הקרן'!$C$42</f>
        <v>1.9393251156809129E-4</v>
      </c>
    </row>
    <row r="134" spans="2:14" s="140" customFormat="1">
      <c r="B134" s="106" t="s">
        <v>1161</v>
      </c>
      <c r="C134" s="82" t="s">
        <v>1162</v>
      </c>
      <c r="D134" s="95" t="s">
        <v>131</v>
      </c>
      <c r="E134" s="95" t="s">
        <v>324</v>
      </c>
      <c r="F134" s="82" t="s">
        <v>1163</v>
      </c>
      <c r="G134" s="95" t="s">
        <v>924</v>
      </c>
      <c r="H134" s="95" t="s">
        <v>174</v>
      </c>
      <c r="I134" s="92">
        <v>47086</v>
      </c>
      <c r="J134" s="94">
        <v>34.799999999999997</v>
      </c>
      <c r="K134" s="92">
        <v>16.385930000000002</v>
      </c>
      <c r="L134" s="93">
        <v>1.4842343365380157E-4</v>
      </c>
      <c r="M134" s="93">
        <v>1.7213552934392415E-4</v>
      </c>
      <c r="N134" s="93">
        <f>+K134/'סכום נכסי הקרן'!$C$42</f>
        <v>2.8173419975343632E-5</v>
      </c>
    </row>
    <row r="135" spans="2:14" s="140" customFormat="1">
      <c r="B135" s="107"/>
      <c r="C135" s="82"/>
      <c r="D135" s="82"/>
      <c r="E135" s="82"/>
      <c r="F135" s="82"/>
      <c r="G135" s="82"/>
      <c r="H135" s="82"/>
      <c r="I135" s="92"/>
      <c r="J135" s="94"/>
      <c r="K135" s="82"/>
      <c r="L135" s="82"/>
      <c r="M135" s="93"/>
      <c r="N135" s="82"/>
    </row>
    <row r="136" spans="2:14" s="140" customFormat="1">
      <c r="B136" s="104" t="s">
        <v>241</v>
      </c>
      <c r="C136" s="80"/>
      <c r="D136" s="80"/>
      <c r="E136" s="80"/>
      <c r="F136" s="80"/>
      <c r="G136" s="80"/>
      <c r="H136" s="80"/>
      <c r="I136" s="89"/>
      <c r="J136" s="91"/>
      <c r="K136" s="89">
        <v>20603.340670000009</v>
      </c>
      <c r="L136" s="80"/>
      <c r="M136" s="90">
        <v>0.21643977195579694</v>
      </c>
      <c r="N136" s="90">
        <f>+K136/'סכום נכסי הקרן'!$C$42</f>
        <v>3.542469481994541E-2</v>
      </c>
    </row>
    <row r="137" spans="2:14" s="140" customFormat="1">
      <c r="B137" s="105" t="s">
        <v>70</v>
      </c>
      <c r="C137" s="80"/>
      <c r="D137" s="80"/>
      <c r="E137" s="80"/>
      <c r="F137" s="80"/>
      <c r="G137" s="80"/>
      <c r="H137" s="80"/>
      <c r="I137" s="89"/>
      <c r="J137" s="91"/>
      <c r="K137" s="89">
        <f>SUM(K138:K157)</f>
        <v>5561.894040000001</v>
      </c>
      <c r="L137" s="80"/>
      <c r="M137" s="90">
        <f>+K137/$K$11</f>
        <v>5.842814992681019E-2</v>
      </c>
      <c r="N137" s="90">
        <f>+K137/'סכום נכסי הקרן'!$C$42</f>
        <v>9.5629345815147933E-3</v>
      </c>
    </row>
    <row r="138" spans="2:14" s="140" customFormat="1">
      <c r="B138" s="106" t="s">
        <v>1164</v>
      </c>
      <c r="C138" s="82" t="s">
        <v>1165</v>
      </c>
      <c r="D138" s="95" t="s">
        <v>1166</v>
      </c>
      <c r="E138" s="95" t="s">
        <v>1167</v>
      </c>
      <c r="F138" s="82" t="s">
        <v>1168</v>
      </c>
      <c r="G138" s="95" t="s">
        <v>1169</v>
      </c>
      <c r="H138" s="95" t="s">
        <v>173</v>
      </c>
      <c r="I138" s="92">
        <v>2166</v>
      </c>
      <c r="J138" s="94">
        <v>6432</v>
      </c>
      <c r="K138" s="92">
        <v>493.33175</v>
      </c>
      <c r="L138" s="93">
        <v>1.4756098853708636E-5</v>
      </c>
      <c r="M138" s="93">
        <v>5.1824902174252207E-3</v>
      </c>
      <c r="N138" s="93">
        <f>+K138/'סכום נכסי הקרן'!$C$42</f>
        <v>8.4821811028859692E-4</v>
      </c>
    </row>
    <row r="139" spans="2:14" s="140" customFormat="1">
      <c r="B139" s="106" t="s">
        <v>1170</v>
      </c>
      <c r="C139" s="82" t="s">
        <v>1171</v>
      </c>
      <c r="D139" s="95" t="s">
        <v>1172</v>
      </c>
      <c r="E139" s="95" t="s">
        <v>1167</v>
      </c>
      <c r="F139" s="82" t="s">
        <v>1173</v>
      </c>
      <c r="G139" s="95" t="s">
        <v>1174</v>
      </c>
      <c r="H139" s="95" t="s">
        <v>173</v>
      </c>
      <c r="I139" s="92">
        <v>2329</v>
      </c>
      <c r="J139" s="94">
        <v>2980</v>
      </c>
      <c r="K139" s="92">
        <v>244.92742999999999</v>
      </c>
      <c r="L139" s="93">
        <v>6.7858195194025629E-5</v>
      </c>
      <c r="M139" s="93">
        <v>2.5729826023849073E-3</v>
      </c>
      <c r="N139" s="93">
        <f>+K139/'סכום נכסי הקרן'!$C$42</f>
        <v>4.2112003095775327E-4</v>
      </c>
    </row>
    <row r="140" spans="2:14" s="140" customFormat="1">
      <c r="B140" s="106" t="s">
        <v>1175</v>
      </c>
      <c r="C140" s="82" t="s">
        <v>1176</v>
      </c>
      <c r="D140" s="95" t="s">
        <v>1172</v>
      </c>
      <c r="E140" s="95" t="s">
        <v>1167</v>
      </c>
      <c r="F140" s="82" t="s">
        <v>1177</v>
      </c>
      <c r="G140" s="95" t="s">
        <v>1169</v>
      </c>
      <c r="H140" s="95" t="s">
        <v>173</v>
      </c>
      <c r="I140" s="92">
        <v>1334</v>
      </c>
      <c r="J140" s="94">
        <v>11402</v>
      </c>
      <c r="K140" s="92">
        <v>536.77035999999998</v>
      </c>
      <c r="L140" s="93">
        <v>8.1618692751087194E-6</v>
      </c>
      <c r="M140" s="93">
        <v>5.6388163537088656E-3</v>
      </c>
      <c r="N140" s="93">
        <f>+K140/'סכום נכסי הקרן'!$C$42</f>
        <v>9.2290500341429447E-4</v>
      </c>
    </row>
    <row r="141" spans="2:14" s="140" customFormat="1">
      <c r="B141" s="106" t="s">
        <v>1178</v>
      </c>
      <c r="C141" s="82" t="s">
        <v>1179</v>
      </c>
      <c r="D141" s="95" t="s">
        <v>1172</v>
      </c>
      <c r="E141" s="95" t="s">
        <v>1167</v>
      </c>
      <c r="F141" s="82" t="s">
        <v>1067</v>
      </c>
      <c r="G141" s="95" t="s">
        <v>1028</v>
      </c>
      <c r="H141" s="95" t="s">
        <v>173</v>
      </c>
      <c r="I141" s="92">
        <v>1735</v>
      </c>
      <c r="J141" s="94">
        <v>895</v>
      </c>
      <c r="K141" s="92">
        <v>54.799190000000003</v>
      </c>
      <c r="L141" s="93">
        <v>6.6814562401393157E-5</v>
      </c>
      <c r="M141" s="93">
        <v>5.7566995454443385E-4</v>
      </c>
      <c r="N141" s="93">
        <f>+K141/'סכום נכסי הקרן'!$C$42</f>
        <v>9.4219894395902514E-5</v>
      </c>
    </row>
    <row r="142" spans="2:14" s="140" customFormat="1">
      <c r="B142" s="106" t="s">
        <v>1180</v>
      </c>
      <c r="C142" s="82" t="s">
        <v>1181</v>
      </c>
      <c r="D142" s="95" t="s">
        <v>1166</v>
      </c>
      <c r="E142" s="95" t="s">
        <v>1167</v>
      </c>
      <c r="F142" s="82" t="s">
        <v>879</v>
      </c>
      <c r="G142" s="95" t="s">
        <v>459</v>
      </c>
      <c r="H142" s="95" t="s">
        <v>173</v>
      </c>
      <c r="I142" s="92">
        <v>8902</v>
      </c>
      <c r="J142" s="94">
        <v>444</v>
      </c>
      <c r="K142" s="92">
        <v>139.48329999999999</v>
      </c>
      <c r="L142" s="93">
        <v>6.9634984036496715E-6</v>
      </c>
      <c r="M142" s="93">
        <v>1.4652834279248947E-3</v>
      </c>
      <c r="N142" s="93">
        <f>+K142/'סכום נכסי הקרן'!$C$42</f>
        <v>2.3982292066711182E-4</v>
      </c>
    </row>
    <row r="143" spans="2:14" s="140" customFormat="1">
      <c r="B143" s="106" t="s">
        <v>1182</v>
      </c>
      <c r="C143" s="82" t="s">
        <v>1183</v>
      </c>
      <c r="D143" s="95" t="s">
        <v>1172</v>
      </c>
      <c r="E143" s="95" t="s">
        <v>1167</v>
      </c>
      <c r="F143" s="82" t="s">
        <v>1184</v>
      </c>
      <c r="G143" s="95" t="s">
        <v>429</v>
      </c>
      <c r="H143" s="95" t="s">
        <v>173</v>
      </c>
      <c r="I143" s="92">
        <v>1539</v>
      </c>
      <c r="J143" s="94">
        <v>3605</v>
      </c>
      <c r="K143" s="92">
        <v>197.09573999999998</v>
      </c>
      <c r="L143" s="93">
        <v>6.5557901791025693E-5</v>
      </c>
      <c r="M143" s="93">
        <v>2.0705068028688293E-3</v>
      </c>
      <c r="N143" s="93">
        <f>+K143/'סכום נכסי הקרן'!$C$42</f>
        <v>3.3887982301713322E-4</v>
      </c>
    </row>
    <row r="144" spans="2:14" s="140" customFormat="1">
      <c r="B144" s="106" t="s">
        <v>1185</v>
      </c>
      <c r="C144" s="82" t="s">
        <v>1186</v>
      </c>
      <c r="D144" s="95" t="s">
        <v>1172</v>
      </c>
      <c r="E144" s="95" t="s">
        <v>1167</v>
      </c>
      <c r="F144" s="82" t="s">
        <v>1187</v>
      </c>
      <c r="G144" s="95" t="s">
        <v>30</v>
      </c>
      <c r="H144" s="95" t="s">
        <v>173</v>
      </c>
      <c r="I144" s="92">
        <v>2956</v>
      </c>
      <c r="J144" s="94">
        <v>1530</v>
      </c>
      <c r="K144" s="92">
        <v>159.60538</v>
      </c>
      <c r="L144" s="93">
        <v>8.7628204791857661E-5</v>
      </c>
      <c r="M144" s="93">
        <v>1.6766675173419E-3</v>
      </c>
      <c r="N144" s="93">
        <f>+K144/'סכום נכסי הקרן'!$C$42</f>
        <v>2.744201519879745E-4</v>
      </c>
    </row>
    <row r="145" spans="2:14" s="140" customFormat="1">
      <c r="B145" s="106" t="s">
        <v>1188</v>
      </c>
      <c r="C145" s="82" t="s">
        <v>1189</v>
      </c>
      <c r="D145" s="95" t="s">
        <v>1172</v>
      </c>
      <c r="E145" s="95" t="s">
        <v>1167</v>
      </c>
      <c r="F145" s="82" t="s">
        <v>1190</v>
      </c>
      <c r="G145" s="95" t="s">
        <v>1191</v>
      </c>
      <c r="H145" s="95" t="s">
        <v>173</v>
      </c>
      <c r="I145" s="92">
        <v>6954</v>
      </c>
      <c r="J145" s="94">
        <v>535</v>
      </c>
      <c r="K145" s="92">
        <v>131.29256000000001</v>
      </c>
      <c r="L145" s="93">
        <v>2.6386808144075464E-4</v>
      </c>
      <c r="M145" s="93">
        <v>1.3792390370591674E-3</v>
      </c>
      <c r="N145" s="93">
        <f>+K145/'סכום נכסי הקרן'!$C$42</f>
        <v>2.2574003627001961E-4</v>
      </c>
    </row>
    <row r="146" spans="2:14" s="140" customFormat="1">
      <c r="B146" s="106" t="s">
        <v>1192</v>
      </c>
      <c r="C146" s="82" t="s">
        <v>1193</v>
      </c>
      <c r="D146" s="95" t="s">
        <v>1172</v>
      </c>
      <c r="E146" s="95" t="s">
        <v>1167</v>
      </c>
      <c r="F146" s="82" t="s">
        <v>1194</v>
      </c>
      <c r="G146" s="95" t="s">
        <v>871</v>
      </c>
      <c r="H146" s="95" t="s">
        <v>173</v>
      </c>
      <c r="I146" s="92">
        <v>1328</v>
      </c>
      <c r="J146" s="94">
        <v>4715</v>
      </c>
      <c r="K146" s="92">
        <v>220.96904000000001</v>
      </c>
      <c r="L146" s="93">
        <v>2.6408209310035221E-5</v>
      </c>
      <c r="M146" s="93">
        <v>2.3212977639364227E-3</v>
      </c>
      <c r="N146" s="93">
        <f>+K146/'סכום נכסי הקרן'!$C$42</f>
        <v>3.7992677653746269E-4</v>
      </c>
    </row>
    <row r="147" spans="2:14" s="140" customFormat="1">
      <c r="B147" s="106" t="s">
        <v>1197</v>
      </c>
      <c r="C147" s="82" t="s">
        <v>1198</v>
      </c>
      <c r="D147" s="95" t="s">
        <v>1172</v>
      </c>
      <c r="E147" s="95" t="s">
        <v>1167</v>
      </c>
      <c r="F147" s="82" t="s">
        <v>1199</v>
      </c>
      <c r="G147" s="95" t="s">
        <v>1200</v>
      </c>
      <c r="H147" s="95" t="s">
        <v>173</v>
      </c>
      <c r="I147" s="92">
        <v>1615</v>
      </c>
      <c r="J147" s="94">
        <v>4221</v>
      </c>
      <c r="K147" s="92">
        <v>240.56894</v>
      </c>
      <c r="L147" s="93">
        <v>3.3761532699162834E-5</v>
      </c>
      <c r="M147" s="93">
        <v>2.5271963099199571E-3</v>
      </c>
      <c r="N147" s="93">
        <f>+K147/'סכום נכסי הקרן'!$C$42</f>
        <v>4.1362618903188547E-4</v>
      </c>
    </row>
    <row r="148" spans="2:14" s="140" customFormat="1">
      <c r="B148" s="106" t="s">
        <v>1201</v>
      </c>
      <c r="C148" s="82" t="s">
        <v>1202</v>
      </c>
      <c r="D148" s="95" t="s">
        <v>1166</v>
      </c>
      <c r="E148" s="95" t="s">
        <v>1167</v>
      </c>
      <c r="F148" s="82" t="s">
        <v>844</v>
      </c>
      <c r="G148" s="95" t="s">
        <v>845</v>
      </c>
      <c r="H148" s="95" t="s">
        <v>173</v>
      </c>
      <c r="I148" s="92">
        <v>6327</v>
      </c>
      <c r="J148" s="94">
        <v>6105</v>
      </c>
      <c r="K148" s="92">
        <v>1363.12336</v>
      </c>
      <c r="L148" s="93">
        <v>1.2676747155095102E-4</v>
      </c>
      <c r="M148" s="93">
        <v>1.4319721928182804E-2</v>
      </c>
      <c r="N148" s="93">
        <f>+K148/'סכום נכסי הקרן'!$C$42</f>
        <v>2.3437087122599406E-3</v>
      </c>
    </row>
    <row r="149" spans="2:14" s="140" customFormat="1">
      <c r="B149" s="106" t="s">
        <v>1203</v>
      </c>
      <c r="C149" s="82" t="s">
        <v>1204</v>
      </c>
      <c r="D149" s="95" t="s">
        <v>1172</v>
      </c>
      <c r="E149" s="95" t="s">
        <v>1167</v>
      </c>
      <c r="F149" s="82" t="s">
        <v>906</v>
      </c>
      <c r="G149" s="95" t="s">
        <v>459</v>
      </c>
      <c r="H149" s="95" t="s">
        <v>173</v>
      </c>
      <c r="I149" s="92">
        <v>243</v>
      </c>
      <c r="J149" s="94">
        <v>8465</v>
      </c>
      <c r="K149" s="92">
        <v>72.591350000000006</v>
      </c>
      <c r="L149" s="93">
        <v>1.7039348300883869E-6</v>
      </c>
      <c r="M149" s="93">
        <v>7.6257804458093419E-4</v>
      </c>
      <c r="N149" s="93">
        <f>+K149/'סכום נכסי הקרן'!$C$42</f>
        <v>1.2481113919851733E-4</v>
      </c>
    </row>
    <row r="150" spans="2:14" s="140" customFormat="1">
      <c r="B150" s="106" t="s">
        <v>1205</v>
      </c>
      <c r="C150" s="82" t="s">
        <v>1206</v>
      </c>
      <c r="D150" s="95" t="s">
        <v>1172</v>
      </c>
      <c r="E150" s="95" t="s">
        <v>1167</v>
      </c>
      <c r="F150" s="82" t="s">
        <v>1160</v>
      </c>
      <c r="G150" s="95" t="s">
        <v>1028</v>
      </c>
      <c r="H150" s="95" t="s">
        <v>173</v>
      </c>
      <c r="I150" s="92">
        <v>1329</v>
      </c>
      <c r="J150" s="94">
        <v>1081</v>
      </c>
      <c r="K150" s="92">
        <v>50.699339999999999</v>
      </c>
      <c r="L150" s="93">
        <v>7.7348234789897396E-5</v>
      </c>
      <c r="M150" s="93">
        <v>5.3260069634665757E-4</v>
      </c>
      <c r="N150" s="93">
        <f>+K150/'סכום נכסי הקרן'!$C$42</f>
        <v>8.71707494352007E-5</v>
      </c>
    </row>
    <row r="151" spans="2:14" s="140" customFormat="1">
      <c r="B151" s="106" t="s">
        <v>1207</v>
      </c>
      <c r="C151" s="82" t="s">
        <v>1208</v>
      </c>
      <c r="D151" s="95" t="s">
        <v>1172</v>
      </c>
      <c r="E151" s="95" t="s">
        <v>1167</v>
      </c>
      <c r="F151" s="82" t="s">
        <v>1001</v>
      </c>
      <c r="G151" s="95" t="s">
        <v>202</v>
      </c>
      <c r="H151" s="95" t="s">
        <v>173</v>
      </c>
      <c r="I151" s="92">
        <v>3987</v>
      </c>
      <c r="J151" s="94">
        <v>1320</v>
      </c>
      <c r="K151" s="92">
        <v>185.72563</v>
      </c>
      <c r="L151" s="93">
        <v>8.1075902234784949E-5</v>
      </c>
      <c r="M151" s="93">
        <v>1.9510628711817879E-3</v>
      </c>
      <c r="N151" s="93">
        <f>+K151/'סכום נכסי הקרן'!$C$42</f>
        <v>3.1933043618368199E-4</v>
      </c>
    </row>
    <row r="152" spans="2:14" s="140" customFormat="1">
      <c r="B152" s="106" t="s">
        <v>1209</v>
      </c>
      <c r="C152" s="82" t="s">
        <v>1210</v>
      </c>
      <c r="D152" s="95" t="s">
        <v>1172</v>
      </c>
      <c r="E152" s="95" t="s">
        <v>1167</v>
      </c>
      <c r="F152" s="82" t="s">
        <v>1211</v>
      </c>
      <c r="G152" s="95" t="s">
        <v>1212</v>
      </c>
      <c r="H152" s="95" t="s">
        <v>173</v>
      </c>
      <c r="I152" s="92">
        <v>1264</v>
      </c>
      <c r="J152" s="94">
        <v>2855</v>
      </c>
      <c r="K152" s="92">
        <v>127.35172999999999</v>
      </c>
      <c r="L152" s="93">
        <v>3.0034955079920781E-5</v>
      </c>
      <c r="M152" s="93">
        <v>1.3378402969141513E-3</v>
      </c>
      <c r="N152" s="93">
        <f>+K152/'סכום נכסי הקרן'!$C$42</f>
        <v>2.1896430497851316E-4</v>
      </c>
    </row>
    <row r="153" spans="2:14" s="140" customFormat="1">
      <c r="B153" s="106" t="s">
        <v>1213</v>
      </c>
      <c r="C153" s="82" t="s">
        <v>1214</v>
      </c>
      <c r="D153" s="95" t="s">
        <v>1172</v>
      </c>
      <c r="E153" s="95" t="s">
        <v>1167</v>
      </c>
      <c r="F153" s="82" t="s">
        <v>874</v>
      </c>
      <c r="G153" s="95" t="s">
        <v>459</v>
      </c>
      <c r="H153" s="95" t="s">
        <v>173</v>
      </c>
      <c r="I153" s="92">
        <v>8295</v>
      </c>
      <c r="J153" s="94">
        <v>1760</v>
      </c>
      <c r="K153" s="92">
        <v>515.20577000000003</v>
      </c>
      <c r="L153" s="93">
        <v>8.1724137931034475E-6</v>
      </c>
      <c r="M153" s="93">
        <v>5.4122785792441461E-3</v>
      </c>
      <c r="N153" s="93">
        <f>+K153/'סכום נכסי הקרן'!$C$42</f>
        <v>8.8582756864763218E-4</v>
      </c>
    </row>
    <row r="154" spans="2:14" s="140" customFormat="1">
      <c r="B154" s="106" t="s">
        <v>1215</v>
      </c>
      <c r="C154" s="82" t="s">
        <v>1216</v>
      </c>
      <c r="D154" s="95" t="s">
        <v>1172</v>
      </c>
      <c r="E154" s="95" t="s">
        <v>1167</v>
      </c>
      <c r="F154" s="82" t="s">
        <v>870</v>
      </c>
      <c r="G154" s="95" t="s">
        <v>871</v>
      </c>
      <c r="H154" s="95" t="s">
        <v>173</v>
      </c>
      <c r="I154" s="92">
        <v>2709</v>
      </c>
      <c r="J154" s="94">
        <v>3075</v>
      </c>
      <c r="K154" s="92">
        <v>293.97186999999997</v>
      </c>
      <c r="L154" s="93">
        <v>2.7646080450155343E-5</v>
      </c>
      <c r="M154" s="93">
        <v>3.0881984394339071E-3</v>
      </c>
      <c r="N154" s="93">
        <f>+K154/'סכום נכסי הקרן'!$C$42</f>
        <v>5.0544540068504621E-4</v>
      </c>
    </row>
    <row r="155" spans="2:14" s="140" customFormat="1">
      <c r="B155" s="106" t="s">
        <v>1217</v>
      </c>
      <c r="C155" s="82" t="s">
        <v>1218</v>
      </c>
      <c r="D155" s="95" t="s">
        <v>1172</v>
      </c>
      <c r="E155" s="95" t="s">
        <v>1167</v>
      </c>
      <c r="F155" s="82" t="s">
        <v>1219</v>
      </c>
      <c r="G155" s="95" t="s">
        <v>887</v>
      </c>
      <c r="H155" s="95" t="s">
        <v>173</v>
      </c>
      <c r="I155" s="92">
        <v>700</v>
      </c>
      <c r="J155" s="94">
        <v>610</v>
      </c>
      <c r="K155" s="92">
        <v>15.06884</v>
      </c>
      <c r="L155" s="93">
        <v>2.581498554748034E-5</v>
      </c>
      <c r="M155" s="93">
        <v>1.5829939161212685E-4</v>
      </c>
      <c r="N155" s="93">
        <f>+K155/'סכום נכסי הקרן'!$C$42</f>
        <v>2.590885948257176E-5</v>
      </c>
    </row>
    <row r="156" spans="2:14" s="140" customFormat="1">
      <c r="B156" s="106" t="s">
        <v>1220</v>
      </c>
      <c r="C156" s="82" t="s">
        <v>1221</v>
      </c>
      <c r="D156" s="95" t="s">
        <v>1172</v>
      </c>
      <c r="E156" s="95" t="s">
        <v>1167</v>
      </c>
      <c r="F156" s="82" t="s">
        <v>1222</v>
      </c>
      <c r="G156" s="95" t="s">
        <v>1169</v>
      </c>
      <c r="H156" s="95" t="s">
        <v>173</v>
      </c>
      <c r="I156" s="92">
        <v>1614</v>
      </c>
      <c r="J156" s="94">
        <v>4185</v>
      </c>
      <c r="K156" s="92">
        <v>238.36948000000001</v>
      </c>
      <c r="L156" s="93">
        <v>2.5323708462234121E-5</v>
      </c>
      <c r="M156" s="93">
        <v>2.5040908034658963E-3</v>
      </c>
      <c r="N156" s="93">
        <f>+K156/'סכום נכסי הקרן'!$C$42</f>
        <v>4.0984451107409063E-4</v>
      </c>
    </row>
    <row r="157" spans="2:14" s="140" customFormat="1">
      <c r="B157" s="106" t="s">
        <v>1223</v>
      </c>
      <c r="C157" s="82" t="s">
        <v>1224</v>
      </c>
      <c r="D157" s="95" t="s">
        <v>1172</v>
      </c>
      <c r="E157" s="95" t="s">
        <v>1167</v>
      </c>
      <c r="F157" s="82" t="s">
        <v>1225</v>
      </c>
      <c r="G157" s="95" t="s">
        <v>1169</v>
      </c>
      <c r="H157" s="95" t="s">
        <v>173</v>
      </c>
      <c r="I157" s="92">
        <v>1108</v>
      </c>
      <c r="J157" s="94">
        <v>7185</v>
      </c>
      <c r="K157" s="92">
        <v>280.94297999999998</v>
      </c>
      <c r="L157" s="93">
        <v>2.4710442896329744E-5</v>
      </c>
      <c r="M157" s="93">
        <v>2.9513288887331682E-3</v>
      </c>
      <c r="N157" s="93">
        <f>+K157/'סכום נכסי הקרן'!$C$42</f>
        <v>4.8304396300146313E-4</v>
      </c>
    </row>
    <row r="158" spans="2:14" s="140" customFormat="1">
      <c r="B158" s="107"/>
      <c r="C158" s="82"/>
      <c r="D158" s="82"/>
      <c r="E158" s="82"/>
      <c r="F158" s="82"/>
      <c r="G158" s="82"/>
      <c r="H158" s="82"/>
      <c r="I158" s="92"/>
      <c r="J158" s="94"/>
      <c r="K158" s="82"/>
      <c r="L158" s="82"/>
      <c r="M158" s="93"/>
      <c r="N158" s="82"/>
    </row>
    <row r="159" spans="2:14" s="140" customFormat="1">
      <c r="B159" s="105" t="s">
        <v>69</v>
      </c>
      <c r="C159" s="80"/>
      <c r="D159" s="80"/>
      <c r="E159" s="80"/>
      <c r="F159" s="80"/>
      <c r="G159" s="80"/>
      <c r="H159" s="80"/>
      <c r="I159" s="89"/>
      <c r="J159" s="91"/>
      <c r="K159" s="89">
        <f>SUM(K160:K235)</f>
        <v>15041.446629999997</v>
      </c>
      <c r="L159" s="80"/>
      <c r="M159" s="90">
        <f>+K159/$K$11</f>
        <v>0.15801162202898664</v>
      </c>
      <c r="N159" s="90">
        <f>+K159/'סכום נכסי הקרן'!$C$42</f>
        <v>2.5861760238430596E-2</v>
      </c>
    </row>
    <row r="160" spans="2:14" s="140" customFormat="1">
      <c r="B160" s="106" t="s">
        <v>1226</v>
      </c>
      <c r="C160" s="82" t="s">
        <v>1227</v>
      </c>
      <c r="D160" s="95" t="s">
        <v>30</v>
      </c>
      <c r="E160" s="95" t="s">
        <v>1167</v>
      </c>
      <c r="F160" s="82"/>
      <c r="G160" s="95" t="s">
        <v>1228</v>
      </c>
      <c r="H160" s="95" t="s">
        <v>1229</v>
      </c>
      <c r="I160" s="92">
        <v>1165</v>
      </c>
      <c r="J160" s="94">
        <v>2394</v>
      </c>
      <c r="K160" s="92">
        <v>101.16575999999999</v>
      </c>
      <c r="L160" s="93">
        <v>5.3732487733597165E-7</v>
      </c>
      <c r="M160" s="93">
        <v>1.0627545491211292E-3</v>
      </c>
      <c r="N160" s="93">
        <f>+K160/'סכום נכסי הקרן'!$C$42</f>
        <v>1.7394102401296839E-4</v>
      </c>
    </row>
    <row r="161" spans="2:14" s="140" customFormat="1">
      <c r="B161" s="106" t="s">
        <v>1230</v>
      </c>
      <c r="C161" s="82" t="s">
        <v>1231</v>
      </c>
      <c r="D161" s="95" t="s">
        <v>30</v>
      </c>
      <c r="E161" s="95" t="s">
        <v>1167</v>
      </c>
      <c r="F161" s="82"/>
      <c r="G161" s="95" t="s">
        <v>1232</v>
      </c>
      <c r="H161" s="95" t="s">
        <v>175</v>
      </c>
      <c r="I161" s="92">
        <v>170</v>
      </c>
      <c r="J161" s="94">
        <v>19137.3</v>
      </c>
      <c r="K161" s="92">
        <v>135.23813000000001</v>
      </c>
      <c r="L161" s="93">
        <v>8.1255663459996348E-7</v>
      </c>
      <c r="M161" s="93">
        <v>1.4206875712902732E-3</v>
      </c>
      <c r="N161" s="93">
        <f>+K161/'סכום נכסי הקרן'!$C$42</f>
        <v>2.3252391735898535E-4</v>
      </c>
    </row>
    <row r="162" spans="2:14" s="140" customFormat="1">
      <c r="B162" s="106" t="s">
        <v>1233</v>
      </c>
      <c r="C162" s="82" t="s">
        <v>1234</v>
      </c>
      <c r="D162" s="95" t="s">
        <v>1166</v>
      </c>
      <c r="E162" s="95" t="s">
        <v>1167</v>
      </c>
      <c r="F162" s="82"/>
      <c r="G162" s="95" t="s">
        <v>764</v>
      </c>
      <c r="H162" s="95" t="s">
        <v>173</v>
      </c>
      <c r="I162" s="92">
        <v>275</v>
      </c>
      <c r="J162" s="94">
        <v>11897</v>
      </c>
      <c r="K162" s="92">
        <v>116.29202000000001</v>
      </c>
      <c r="L162" s="93">
        <v>2.9372135882977136E-6</v>
      </c>
      <c r="M162" s="93">
        <v>1.2216571425103253E-3</v>
      </c>
      <c r="N162" s="93">
        <f>+K162/'סכום נכסי הקרן'!$C$42</f>
        <v>1.9994860952299084E-4</v>
      </c>
    </row>
    <row r="163" spans="2:14" s="140" customFormat="1">
      <c r="B163" s="106" t="s">
        <v>1235</v>
      </c>
      <c r="C163" s="82" t="s">
        <v>1236</v>
      </c>
      <c r="D163" s="95" t="s">
        <v>1172</v>
      </c>
      <c r="E163" s="95" t="s">
        <v>1167</v>
      </c>
      <c r="F163" s="82"/>
      <c r="G163" s="95" t="s">
        <v>1169</v>
      </c>
      <c r="H163" s="95" t="s">
        <v>173</v>
      </c>
      <c r="I163" s="92">
        <v>164</v>
      </c>
      <c r="J163" s="94">
        <v>95911</v>
      </c>
      <c r="K163" s="92">
        <v>555.09066000000007</v>
      </c>
      <c r="L163" s="93">
        <v>4.7162533466850081E-7</v>
      </c>
      <c r="M163" s="93">
        <v>5.8312725974643013E-3</v>
      </c>
      <c r="N163" s="93">
        <f>+K163/'סכום נכסי הקרן'!$C$42</f>
        <v>9.544043144680028E-4</v>
      </c>
    </row>
    <row r="164" spans="2:14" s="140" customFormat="1">
      <c r="B164" s="106" t="s">
        <v>1237</v>
      </c>
      <c r="C164" s="82" t="s">
        <v>1238</v>
      </c>
      <c r="D164" s="95" t="s">
        <v>1172</v>
      </c>
      <c r="E164" s="95" t="s">
        <v>1167</v>
      </c>
      <c r="F164" s="82"/>
      <c r="G164" s="95" t="s">
        <v>1239</v>
      </c>
      <c r="H164" s="95" t="s">
        <v>173</v>
      </c>
      <c r="I164" s="92">
        <v>97</v>
      </c>
      <c r="J164" s="94">
        <v>96135</v>
      </c>
      <c r="K164" s="92">
        <v>329.08259999999996</v>
      </c>
      <c r="L164" s="93">
        <v>2.019236802721545E-7</v>
      </c>
      <c r="M164" s="93">
        <v>3.4570395179812706E-3</v>
      </c>
      <c r="N164" s="93">
        <f>+K164/'סכום נכסי הקרן'!$C$42</f>
        <v>5.658136154846271E-4</v>
      </c>
    </row>
    <row r="165" spans="2:14" s="140" customFormat="1">
      <c r="B165" s="106" t="s">
        <v>1240</v>
      </c>
      <c r="C165" s="82" t="s">
        <v>1241</v>
      </c>
      <c r="D165" s="95" t="s">
        <v>1166</v>
      </c>
      <c r="E165" s="95" t="s">
        <v>1167</v>
      </c>
      <c r="F165" s="82"/>
      <c r="G165" s="95" t="s">
        <v>1242</v>
      </c>
      <c r="H165" s="95" t="s">
        <v>173</v>
      </c>
      <c r="I165" s="92">
        <v>385</v>
      </c>
      <c r="J165" s="94">
        <v>9046</v>
      </c>
      <c r="K165" s="92">
        <v>122.90483</v>
      </c>
      <c r="L165" s="93">
        <v>4.3553039101429805E-7</v>
      </c>
      <c r="M165" s="93">
        <v>1.2911252501978836E-3</v>
      </c>
      <c r="N165" s="93">
        <f>+K165/'סכום נכסי הקרן'!$C$42</f>
        <v>2.1131845385572947E-4</v>
      </c>
    </row>
    <row r="166" spans="2:14" s="140" customFormat="1">
      <c r="B166" s="106" t="s">
        <v>1243</v>
      </c>
      <c r="C166" s="82" t="s">
        <v>1244</v>
      </c>
      <c r="D166" s="95" t="s">
        <v>30</v>
      </c>
      <c r="E166" s="95" t="s">
        <v>1167</v>
      </c>
      <c r="F166" s="82"/>
      <c r="G166" s="95" t="s">
        <v>1245</v>
      </c>
      <c r="H166" s="95" t="s">
        <v>175</v>
      </c>
      <c r="I166" s="92">
        <v>145</v>
      </c>
      <c r="J166" s="94">
        <v>10130</v>
      </c>
      <c r="K166" s="92">
        <v>61.058620000000005</v>
      </c>
      <c r="L166" s="93">
        <v>7.1809125374198028E-8</v>
      </c>
      <c r="M166" s="93">
        <v>6.4142577654789895E-4</v>
      </c>
      <c r="N166" s="93">
        <f>+K166/'סכום נכסי הקרן'!$C$42</f>
        <v>1.0498214897628124E-4</v>
      </c>
    </row>
    <row r="167" spans="2:14" s="140" customFormat="1">
      <c r="B167" s="106" t="s">
        <v>1246</v>
      </c>
      <c r="C167" s="82" t="s">
        <v>1247</v>
      </c>
      <c r="D167" s="95" t="s">
        <v>30</v>
      </c>
      <c r="E167" s="95" t="s">
        <v>1167</v>
      </c>
      <c r="F167" s="82"/>
      <c r="G167" s="95" t="s">
        <v>1248</v>
      </c>
      <c r="H167" s="95" t="s">
        <v>181</v>
      </c>
      <c r="I167" s="92">
        <v>15</v>
      </c>
      <c r="J167" s="94">
        <v>1196000</v>
      </c>
      <c r="K167" s="92">
        <v>100.23078</v>
      </c>
      <c r="L167" s="93">
        <v>1.4909819448050412E-6</v>
      </c>
      <c r="M167" s="93">
        <v>1.0529325080635889E-3</v>
      </c>
      <c r="N167" s="93">
        <f>+K167/'סכום נכסי הקרן'!$C$42</f>
        <v>1.7233345067361284E-4</v>
      </c>
    </row>
    <row r="168" spans="2:14" s="140" customFormat="1">
      <c r="B168" s="106" t="s">
        <v>1249</v>
      </c>
      <c r="C168" s="82" t="s">
        <v>1250</v>
      </c>
      <c r="D168" s="95" t="s">
        <v>1172</v>
      </c>
      <c r="E168" s="95" t="s">
        <v>1167</v>
      </c>
      <c r="F168" s="82"/>
      <c r="G168" s="95" t="s">
        <v>1200</v>
      </c>
      <c r="H168" s="95" t="s">
        <v>173</v>
      </c>
      <c r="I168" s="92">
        <v>586</v>
      </c>
      <c r="J168" s="94">
        <v>15412</v>
      </c>
      <c r="K168" s="92">
        <v>318.71924000000001</v>
      </c>
      <c r="L168" s="93">
        <v>1.1345094543745214E-7</v>
      </c>
      <c r="M168" s="93">
        <v>3.3481715770476987E-3</v>
      </c>
      <c r="N168" s="93">
        <f>+K168/'סכום נכסי הקרן'!$C$42</f>
        <v>5.4799520092801209E-4</v>
      </c>
    </row>
    <row r="169" spans="2:14" s="140" customFormat="1">
      <c r="B169" s="106" t="s">
        <v>1251</v>
      </c>
      <c r="C169" s="82" t="s">
        <v>1252</v>
      </c>
      <c r="D169" s="95" t="s">
        <v>30</v>
      </c>
      <c r="E169" s="95" t="s">
        <v>1167</v>
      </c>
      <c r="F169" s="82"/>
      <c r="G169" s="95" t="s">
        <v>162</v>
      </c>
      <c r="H169" s="95" t="s">
        <v>175</v>
      </c>
      <c r="I169" s="92">
        <v>119</v>
      </c>
      <c r="J169" s="94">
        <v>14405</v>
      </c>
      <c r="K169" s="92">
        <v>71.257369999999995</v>
      </c>
      <c r="L169" s="93">
        <v>2.7580471884676712E-7</v>
      </c>
      <c r="M169" s="93">
        <v>7.4856447602338451E-4</v>
      </c>
      <c r="N169" s="93">
        <f>+K169/'סכום נכסי הקרן'!$C$42</f>
        <v>1.2251753860467192E-4</v>
      </c>
    </row>
    <row r="170" spans="2:14" s="140" customFormat="1">
      <c r="B170" s="106" t="s">
        <v>1253</v>
      </c>
      <c r="C170" s="82" t="s">
        <v>1254</v>
      </c>
      <c r="D170" s="95" t="s">
        <v>134</v>
      </c>
      <c r="E170" s="95" t="s">
        <v>1167</v>
      </c>
      <c r="F170" s="82"/>
      <c r="G170" s="95" t="s">
        <v>1239</v>
      </c>
      <c r="H170" s="95" t="s">
        <v>176</v>
      </c>
      <c r="I170" s="92">
        <v>434</v>
      </c>
      <c r="J170" s="94">
        <v>5955</v>
      </c>
      <c r="K170" s="92">
        <v>122.39274</v>
      </c>
      <c r="L170" s="93">
        <v>5.2019735760358458E-6</v>
      </c>
      <c r="M170" s="93">
        <v>1.2857457030362803E-3</v>
      </c>
      <c r="N170" s="93">
        <f>+K170/'סכום נכסי הקרן'!$C$42</f>
        <v>2.1043798343780545E-4</v>
      </c>
    </row>
    <row r="171" spans="2:14" s="140" customFormat="1">
      <c r="B171" s="106" t="s">
        <v>1255</v>
      </c>
      <c r="C171" s="82" t="s">
        <v>1256</v>
      </c>
      <c r="D171" s="95" t="s">
        <v>30</v>
      </c>
      <c r="E171" s="95" t="s">
        <v>1167</v>
      </c>
      <c r="F171" s="82"/>
      <c r="G171" s="95" t="s">
        <v>1257</v>
      </c>
      <c r="H171" s="95" t="s">
        <v>175</v>
      </c>
      <c r="I171" s="92">
        <v>460</v>
      </c>
      <c r="J171" s="94">
        <v>5437</v>
      </c>
      <c r="K171" s="92">
        <v>103.9649</v>
      </c>
      <c r="L171" s="93">
        <v>4.2633919466620748E-6</v>
      </c>
      <c r="M171" s="93">
        <v>1.0921597428213191E-3</v>
      </c>
      <c r="N171" s="93">
        <f>+K171/'סכום נכסי הקרן'!$C$42</f>
        <v>1.7875377170503004E-4</v>
      </c>
    </row>
    <row r="172" spans="2:14" s="140" customFormat="1">
      <c r="B172" s="106" t="s">
        <v>1258</v>
      </c>
      <c r="C172" s="82" t="s">
        <v>1259</v>
      </c>
      <c r="D172" s="95" t="s">
        <v>134</v>
      </c>
      <c r="E172" s="95" t="s">
        <v>1167</v>
      </c>
      <c r="F172" s="82"/>
      <c r="G172" s="95" t="s">
        <v>1228</v>
      </c>
      <c r="H172" s="95" t="s">
        <v>176</v>
      </c>
      <c r="I172" s="92">
        <v>3153</v>
      </c>
      <c r="J172" s="94">
        <v>631.5</v>
      </c>
      <c r="K172" s="92">
        <v>94.293480000000002</v>
      </c>
      <c r="L172" s="93">
        <v>9.8983124978250322E-7</v>
      </c>
      <c r="M172" s="93">
        <v>9.905606879487903E-4</v>
      </c>
      <c r="N172" s="93">
        <f>+K172/'סכום נכסי הקרן'!$C$42</f>
        <v>1.6212505564082509E-4</v>
      </c>
    </row>
    <row r="173" spans="2:14" s="140" customFormat="1">
      <c r="B173" s="106" t="s">
        <v>1260</v>
      </c>
      <c r="C173" s="82" t="s">
        <v>1261</v>
      </c>
      <c r="D173" s="95" t="s">
        <v>1166</v>
      </c>
      <c r="E173" s="95" t="s">
        <v>1167</v>
      </c>
      <c r="F173" s="82"/>
      <c r="G173" s="95" t="s">
        <v>1262</v>
      </c>
      <c r="H173" s="95" t="s">
        <v>173</v>
      </c>
      <c r="I173" s="92">
        <v>1501</v>
      </c>
      <c r="J173" s="94">
        <v>1107</v>
      </c>
      <c r="K173" s="92">
        <v>58.669870000000003</v>
      </c>
      <c r="L173" s="93">
        <v>4.91409212144946E-7</v>
      </c>
      <c r="M173" s="93">
        <v>6.1633176322547546E-4</v>
      </c>
      <c r="N173" s="93">
        <f>+K173/'סכום נכסי הקרן'!$C$42</f>
        <v>1.008750121237436E-4</v>
      </c>
    </row>
    <row r="174" spans="2:14" s="140" customFormat="1">
      <c r="B174" s="106" t="s">
        <v>1263</v>
      </c>
      <c r="C174" s="82" t="s">
        <v>1264</v>
      </c>
      <c r="D174" s="95" t="s">
        <v>1166</v>
      </c>
      <c r="E174" s="95" t="s">
        <v>1167</v>
      </c>
      <c r="F174" s="82"/>
      <c r="G174" s="95" t="s">
        <v>1262</v>
      </c>
      <c r="H174" s="95" t="s">
        <v>173</v>
      </c>
      <c r="I174" s="92">
        <v>10632</v>
      </c>
      <c r="J174" s="94">
        <v>2534</v>
      </c>
      <c r="K174" s="92">
        <v>950.76510999999994</v>
      </c>
      <c r="L174" s="93">
        <v>1.0077170784303163E-6</v>
      </c>
      <c r="M174" s="93">
        <v>9.9878649238452893E-3</v>
      </c>
      <c r="N174" s="93">
        <f>+K174/'סכום נכסי הקרן'!$C$42</f>
        <v>1.6347137295187873E-3</v>
      </c>
    </row>
    <row r="175" spans="2:14" s="140" customFormat="1">
      <c r="B175" s="106" t="s">
        <v>1265</v>
      </c>
      <c r="C175" s="82" t="s">
        <v>1266</v>
      </c>
      <c r="D175" s="95" t="s">
        <v>134</v>
      </c>
      <c r="E175" s="95" t="s">
        <v>1167</v>
      </c>
      <c r="F175" s="82"/>
      <c r="G175" s="95" t="s">
        <v>809</v>
      </c>
      <c r="H175" s="95" t="s">
        <v>176</v>
      </c>
      <c r="I175" s="92">
        <v>3651</v>
      </c>
      <c r="J175" s="94">
        <v>1314.5</v>
      </c>
      <c r="K175" s="92">
        <v>227.27760999999998</v>
      </c>
      <c r="L175" s="93">
        <v>1.728634418069754E-6</v>
      </c>
      <c r="M175" s="93">
        <v>2.3875698056425201E-3</v>
      </c>
      <c r="N175" s="93">
        <f>+K175/'סכום נכסי הקרן'!$C$42</f>
        <v>3.9077352079023642E-4</v>
      </c>
    </row>
    <row r="176" spans="2:14" s="140" customFormat="1">
      <c r="B176" s="106" t="s">
        <v>1267</v>
      </c>
      <c r="C176" s="82" t="s">
        <v>1268</v>
      </c>
      <c r="D176" s="95" t="s">
        <v>1166</v>
      </c>
      <c r="E176" s="95" t="s">
        <v>1167</v>
      </c>
      <c r="F176" s="82"/>
      <c r="G176" s="95" t="s">
        <v>1242</v>
      </c>
      <c r="H176" s="95" t="s">
        <v>173</v>
      </c>
      <c r="I176" s="92">
        <v>130</v>
      </c>
      <c r="J176" s="94">
        <v>44709</v>
      </c>
      <c r="K176" s="92">
        <v>205.11148</v>
      </c>
      <c r="L176" s="93">
        <v>8.075627932563338E-7</v>
      </c>
      <c r="M176" s="93">
        <v>2.1547128044801674E-3</v>
      </c>
      <c r="N176" s="93">
        <f>+K176/'סכום נכסי הקרן'!$C$42</f>
        <v>3.5266181826751949E-4</v>
      </c>
    </row>
    <row r="177" spans="2:16" s="140" customFormat="1">
      <c r="B177" s="106" t="s">
        <v>1269</v>
      </c>
      <c r="C177" s="82" t="s">
        <v>1270</v>
      </c>
      <c r="D177" s="95" t="s">
        <v>30</v>
      </c>
      <c r="E177" s="95" t="s">
        <v>1167</v>
      </c>
      <c r="F177" s="82"/>
      <c r="G177" s="95" t="s">
        <v>1262</v>
      </c>
      <c r="H177" s="95" t="s">
        <v>175</v>
      </c>
      <c r="I177" s="92">
        <v>411</v>
      </c>
      <c r="J177" s="94">
        <v>6825</v>
      </c>
      <c r="K177" s="92">
        <v>116.60416000000001</v>
      </c>
      <c r="L177" s="93">
        <v>3.2917894342606373E-7</v>
      </c>
      <c r="M177" s="93">
        <v>1.2249361986352697E-3</v>
      </c>
      <c r="N177" s="93">
        <f>+K177/'סכום נכסי הקרן'!$C$42</f>
        <v>2.0048529259872127E-4</v>
      </c>
    </row>
    <row r="178" spans="2:16" s="140" customFormat="1">
      <c r="B178" s="106" t="s">
        <v>1271</v>
      </c>
      <c r="C178" s="82" t="s">
        <v>1272</v>
      </c>
      <c r="D178" s="95" t="s">
        <v>1166</v>
      </c>
      <c r="E178" s="95" t="s">
        <v>1167</v>
      </c>
      <c r="F178" s="82"/>
      <c r="G178" s="95" t="s">
        <v>764</v>
      </c>
      <c r="H178" s="95" t="s">
        <v>173</v>
      </c>
      <c r="I178" s="92">
        <v>245</v>
      </c>
      <c r="J178" s="94">
        <v>12288</v>
      </c>
      <c r="K178" s="92">
        <v>106.89111</v>
      </c>
      <c r="L178" s="93">
        <v>1.5876336583415997E-6</v>
      </c>
      <c r="M178" s="93">
        <v>1.1228998172218251E-3</v>
      </c>
      <c r="N178" s="93">
        <f>+K178/'סכום נכסי הקרן'!$C$42</f>
        <v>1.837849993049313E-4</v>
      </c>
    </row>
    <row r="179" spans="2:16" s="140" customFormat="1">
      <c r="B179" s="106" t="s">
        <v>1273</v>
      </c>
      <c r="C179" s="82" t="s">
        <v>1274</v>
      </c>
      <c r="D179" s="95" t="s">
        <v>1166</v>
      </c>
      <c r="E179" s="95" t="s">
        <v>1167</v>
      </c>
      <c r="F179" s="82"/>
      <c r="G179" s="95" t="s">
        <v>809</v>
      </c>
      <c r="H179" s="95" t="s">
        <v>173</v>
      </c>
      <c r="I179" s="92">
        <v>909</v>
      </c>
      <c r="J179" s="94">
        <v>11750</v>
      </c>
      <c r="K179" s="92">
        <v>376.92366999999996</v>
      </c>
      <c r="L179" s="93">
        <v>4.796826966402262E-7</v>
      </c>
      <c r="M179" s="93">
        <v>3.9596138551613834E-3</v>
      </c>
      <c r="N179" s="93">
        <f>+K179/'סכום נכסי הקרן'!$C$42</f>
        <v>6.4806995108351059E-4</v>
      </c>
      <c r="P179" s="146"/>
    </row>
    <row r="180" spans="2:16" s="140" customFormat="1">
      <c r="B180" s="106" t="s">
        <v>1275</v>
      </c>
      <c r="C180" s="82" t="s">
        <v>1276</v>
      </c>
      <c r="D180" s="95" t="s">
        <v>1277</v>
      </c>
      <c r="E180" s="95" t="s">
        <v>1167</v>
      </c>
      <c r="F180" s="82"/>
      <c r="G180" s="95" t="s">
        <v>1278</v>
      </c>
      <c r="H180" s="95" t="s">
        <v>178</v>
      </c>
      <c r="I180" s="92">
        <v>27701</v>
      </c>
      <c r="J180" s="94">
        <v>648</v>
      </c>
      <c r="K180" s="92">
        <v>81.09563</v>
      </c>
      <c r="L180" s="145">
        <v>0</v>
      </c>
      <c r="M180" s="93">
        <v>8.5191619868564149E-4</v>
      </c>
      <c r="N180" s="93">
        <f>+K180/'סכום נכסי הקרן'!$C$42</f>
        <v>1.3943311378451366E-4</v>
      </c>
      <c r="P180" s="147"/>
    </row>
    <row r="181" spans="2:16" s="140" customFormat="1">
      <c r="B181" s="106" t="s">
        <v>1279</v>
      </c>
      <c r="C181" s="82" t="s">
        <v>1280</v>
      </c>
      <c r="D181" s="95" t="s">
        <v>1172</v>
      </c>
      <c r="E181" s="95" t="s">
        <v>1167</v>
      </c>
      <c r="F181" s="82"/>
      <c r="G181" s="95" t="s">
        <v>1200</v>
      </c>
      <c r="H181" s="95" t="s">
        <v>173</v>
      </c>
      <c r="I181" s="92">
        <v>995</v>
      </c>
      <c r="J181" s="94">
        <v>3363</v>
      </c>
      <c r="K181" s="92">
        <v>118.08686999999999</v>
      </c>
      <c r="L181" s="93">
        <v>2.0093070898422273E-7</v>
      </c>
      <c r="M181" s="93">
        <v>1.2405121879574216E-3</v>
      </c>
      <c r="N181" s="93">
        <f>+K181/'סכום נכסי הקרן'!$C$42</f>
        <v>2.0303461457993571E-4</v>
      </c>
    </row>
    <row r="182" spans="2:16" s="140" customFormat="1">
      <c r="B182" s="106" t="s">
        <v>1281</v>
      </c>
      <c r="C182" s="82" t="s">
        <v>1282</v>
      </c>
      <c r="D182" s="95" t="s">
        <v>1166</v>
      </c>
      <c r="E182" s="95" t="s">
        <v>1167</v>
      </c>
      <c r="F182" s="82"/>
      <c r="G182" s="95" t="s">
        <v>1262</v>
      </c>
      <c r="H182" s="95" t="s">
        <v>173</v>
      </c>
      <c r="I182" s="92">
        <v>982</v>
      </c>
      <c r="J182" s="94">
        <v>7274</v>
      </c>
      <c r="K182" s="92">
        <v>252.07885999999999</v>
      </c>
      <c r="L182" s="93">
        <v>3.6042568615200417E-7</v>
      </c>
      <c r="M182" s="93">
        <v>2.6481089570450345E-3</v>
      </c>
      <c r="N182" s="93">
        <f>+K182/'סכום נכסי הקרן'!$C$42</f>
        <v>4.3341596050305658E-4</v>
      </c>
    </row>
    <row r="183" spans="2:16" s="140" customFormat="1">
      <c r="B183" s="106" t="s">
        <v>1283</v>
      </c>
      <c r="C183" s="82" t="s">
        <v>1284</v>
      </c>
      <c r="D183" s="95" t="s">
        <v>1172</v>
      </c>
      <c r="E183" s="95" t="s">
        <v>1167</v>
      </c>
      <c r="F183" s="82"/>
      <c r="G183" s="95" t="s">
        <v>1169</v>
      </c>
      <c r="H183" s="95" t="s">
        <v>173</v>
      </c>
      <c r="I183" s="92">
        <v>380</v>
      </c>
      <c r="J183" s="94">
        <v>7254</v>
      </c>
      <c r="K183" s="92">
        <v>97.277590000000004</v>
      </c>
      <c r="L183" s="93">
        <v>6.4338875866183072E-7</v>
      </c>
      <c r="M183" s="93">
        <v>1.0219090065654633E-3</v>
      </c>
      <c r="N183" s="93">
        <f>+K183/'סכום נכסי הקרן'!$C$42</f>
        <v>1.6725583456412226E-4</v>
      </c>
    </row>
    <row r="184" spans="2:16" s="140" customFormat="1">
      <c r="B184" s="106" t="s">
        <v>1285</v>
      </c>
      <c r="C184" s="82" t="s">
        <v>1286</v>
      </c>
      <c r="D184" s="95" t="s">
        <v>30</v>
      </c>
      <c r="E184" s="95" t="s">
        <v>1167</v>
      </c>
      <c r="F184" s="82"/>
      <c r="G184" s="95" t="s">
        <v>1228</v>
      </c>
      <c r="H184" s="95" t="s">
        <v>175</v>
      </c>
      <c r="I184" s="92">
        <v>780</v>
      </c>
      <c r="J184" s="94">
        <v>5042</v>
      </c>
      <c r="K184" s="92">
        <v>163.48090999999999</v>
      </c>
      <c r="L184" s="93">
        <v>1.3919701347453859E-6</v>
      </c>
      <c r="M184" s="93">
        <v>1.7173802756679918E-3</v>
      </c>
      <c r="N184" s="93">
        <f>+K184/'סכום נכסי הקרן'!$C$42</f>
        <v>2.8108360864359571E-4</v>
      </c>
    </row>
    <row r="185" spans="2:16" s="140" customFormat="1">
      <c r="B185" s="106" t="s">
        <v>1287</v>
      </c>
      <c r="C185" s="82" t="s">
        <v>1288</v>
      </c>
      <c r="D185" s="95" t="s">
        <v>30</v>
      </c>
      <c r="E185" s="95" t="s">
        <v>1167</v>
      </c>
      <c r="F185" s="82"/>
      <c r="G185" s="95" t="s">
        <v>1245</v>
      </c>
      <c r="H185" s="95" t="s">
        <v>175</v>
      </c>
      <c r="I185" s="92">
        <v>427</v>
      </c>
      <c r="J185" s="94">
        <v>6637</v>
      </c>
      <c r="K185" s="92">
        <v>117.8065</v>
      </c>
      <c r="L185" s="93">
        <v>6.3663840608405654E-7</v>
      </c>
      <c r="M185" s="93">
        <v>1.2375668782702597E-3</v>
      </c>
      <c r="N185" s="93">
        <f>+K185/'סכום נכסי הקרן'!$C$42</f>
        <v>2.0255255577958159E-4</v>
      </c>
    </row>
    <row r="186" spans="2:16" s="140" customFormat="1">
      <c r="B186" s="106" t="s">
        <v>1289</v>
      </c>
      <c r="C186" s="82" t="s">
        <v>1290</v>
      </c>
      <c r="D186" s="95" t="s">
        <v>1166</v>
      </c>
      <c r="E186" s="95" t="s">
        <v>1167</v>
      </c>
      <c r="F186" s="82"/>
      <c r="G186" s="95" t="s">
        <v>798</v>
      </c>
      <c r="H186" s="95" t="s">
        <v>173</v>
      </c>
      <c r="I186" s="92">
        <v>375</v>
      </c>
      <c r="J186" s="94">
        <v>9840</v>
      </c>
      <c r="K186" s="92">
        <v>130.22011000000001</v>
      </c>
      <c r="L186" s="93">
        <v>1.4053146015215083E-6</v>
      </c>
      <c r="M186" s="93">
        <v>1.3679728624541925E-3</v>
      </c>
      <c r="N186" s="93">
        <f>+K186/'סכום נכסי הקרן'!$C$42</f>
        <v>2.2389610161067727E-4</v>
      </c>
    </row>
    <row r="187" spans="2:16" s="140" customFormat="1">
      <c r="B187" s="106" t="s">
        <v>1291</v>
      </c>
      <c r="C187" s="82" t="s">
        <v>1292</v>
      </c>
      <c r="D187" s="95" t="s">
        <v>1166</v>
      </c>
      <c r="E187" s="95" t="s">
        <v>1167</v>
      </c>
      <c r="F187" s="82"/>
      <c r="G187" s="95" t="s">
        <v>1248</v>
      </c>
      <c r="H187" s="95" t="s">
        <v>173</v>
      </c>
      <c r="I187" s="92">
        <v>559</v>
      </c>
      <c r="J187" s="94">
        <v>4822</v>
      </c>
      <c r="K187" s="92">
        <v>95.124130000000008</v>
      </c>
      <c r="L187" s="93">
        <v>7.720672233047599E-7</v>
      </c>
      <c r="M187" s="93">
        <v>9.9928673385827086E-4</v>
      </c>
      <c r="N187" s="93">
        <f>+K187/'סכום נכסי הקרן'!$C$42</f>
        <v>1.6355324746774729E-4</v>
      </c>
    </row>
    <row r="188" spans="2:16" s="140" customFormat="1">
      <c r="B188" s="106" t="s">
        <v>1293</v>
      </c>
      <c r="C188" s="82" t="s">
        <v>1294</v>
      </c>
      <c r="D188" s="95" t="s">
        <v>134</v>
      </c>
      <c r="E188" s="95" t="s">
        <v>1167</v>
      </c>
      <c r="F188" s="82"/>
      <c r="G188" s="95" t="s">
        <v>1248</v>
      </c>
      <c r="H188" s="95" t="s">
        <v>176</v>
      </c>
      <c r="I188" s="92">
        <v>1580</v>
      </c>
      <c r="J188" s="94">
        <v>1217</v>
      </c>
      <c r="K188" s="92">
        <v>91.060880000000012</v>
      </c>
      <c r="L188" s="93">
        <v>3.9777634663890427E-6</v>
      </c>
      <c r="M188" s="93">
        <v>9.5660196164169841E-4</v>
      </c>
      <c r="N188" s="93">
        <f>+K188/'סכום נכסי הקרן'!$C$42</f>
        <v>1.5656703132287087E-4</v>
      </c>
    </row>
    <row r="189" spans="2:16" s="140" customFormat="1">
      <c r="B189" s="106" t="s">
        <v>1295</v>
      </c>
      <c r="C189" s="82" t="s">
        <v>1296</v>
      </c>
      <c r="D189" s="95" t="s">
        <v>30</v>
      </c>
      <c r="E189" s="95" t="s">
        <v>1167</v>
      </c>
      <c r="F189" s="82"/>
      <c r="G189" s="95" t="s">
        <v>1228</v>
      </c>
      <c r="H189" s="95" t="s">
        <v>175</v>
      </c>
      <c r="I189" s="92">
        <v>310</v>
      </c>
      <c r="J189" s="94">
        <v>8760</v>
      </c>
      <c r="K189" s="92">
        <v>112.88477</v>
      </c>
      <c r="L189" s="93">
        <v>3.1631437510268736E-6</v>
      </c>
      <c r="M189" s="93">
        <v>1.1858637037273519E-3</v>
      </c>
      <c r="N189" s="93">
        <f>+K189/'סכום נכסי הקרן'!$C$42</f>
        <v>1.9409029783662394E-4</v>
      </c>
    </row>
    <row r="190" spans="2:16" s="140" customFormat="1">
      <c r="B190" s="106" t="s">
        <v>1297</v>
      </c>
      <c r="C190" s="82" t="s">
        <v>1298</v>
      </c>
      <c r="D190" s="95" t="s">
        <v>30</v>
      </c>
      <c r="E190" s="95" t="s">
        <v>1167</v>
      </c>
      <c r="F190" s="82"/>
      <c r="G190" s="95" t="s">
        <v>809</v>
      </c>
      <c r="H190" s="95" t="s">
        <v>175</v>
      </c>
      <c r="I190" s="92">
        <v>2057</v>
      </c>
      <c r="J190" s="94">
        <v>1400</v>
      </c>
      <c r="K190" s="92">
        <v>119.71041000000001</v>
      </c>
      <c r="L190" s="93">
        <v>5.6601406180900523E-7</v>
      </c>
      <c r="M190" s="93">
        <v>1.2575676079006923E-3</v>
      </c>
      <c r="N190" s="93">
        <f>+K190/'סכום נכסי הקרן'!$C$42</f>
        <v>2.0582607495275374E-4</v>
      </c>
    </row>
    <row r="191" spans="2:16" s="140" customFormat="1">
      <c r="B191" s="106" t="s">
        <v>1299</v>
      </c>
      <c r="C191" s="82" t="s">
        <v>1300</v>
      </c>
      <c r="D191" s="95" t="s">
        <v>1172</v>
      </c>
      <c r="E191" s="95" t="s">
        <v>1167</v>
      </c>
      <c r="F191" s="82"/>
      <c r="G191" s="95" t="s">
        <v>1239</v>
      </c>
      <c r="H191" s="95" t="s">
        <v>173</v>
      </c>
      <c r="I191" s="92">
        <v>157</v>
      </c>
      <c r="J191" s="94">
        <v>14394</v>
      </c>
      <c r="K191" s="92">
        <v>79.750380000000007</v>
      </c>
      <c r="L191" s="93">
        <v>1.1308258310122113E-6</v>
      </c>
      <c r="M191" s="93">
        <v>8.3778423786010927E-4</v>
      </c>
      <c r="N191" s="93">
        <f>+K191/'סכום נכסי הקרן'!$C$42</f>
        <v>1.3712013592962044E-4</v>
      </c>
    </row>
    <row r="192" spans="2:16" s="140" customFormat="1">
      <c r="B192" s="106" t="s">
        <v>1301</v>
      </c>
      <c r="C192" s="82" t="s">
        <v>1302</v>
      </c>
      <c r="D192" s="95" t="s">
        <v>1166</v>
      </c>
      <c r="E192" s="95" t="s">
        <v>1167</v>
      </c>
      <c r="F192" s="82"/>
      <c r="G192" s="95" t="s">
        <v>809</v>
      </c>
      <c r="H192" s="95" t="s">
        <v>173</v>
      </c>
      <c r="I192" s="92">
        <v>1235</v>
      </c>
      <c r="J192" s="94">
        <v>8198</v>
      </c>
      <c r="K192" s="92">
        <v>357.29465999999996</v>
      </c>
      <c r="L192" s="93">
        <v>2.9147254048713368E-7</v>
      </c>
      <c r="M192" s="93">
        <v>3.7534095062567328E-3</v>
      </c>
      <c r="N192" s="93">
        <f>+K192/'סכום נכסי הקרן'!$C$42</f>
        <v>6.143204878287415E-4</v>
      </c>
    </row>
    <row r="193" spans="2:14" s="140" customFormat="1">
      <c r="B193" s="106" t="s">
        <v>1303</v>
      </c>
      <c r="C193" s="82" t="s">
        <v>1304</v>
      </c>
      <c r="D193" s="95" t="s">
        <v>1172</v>
      </c>
      <c r="E193" s="95" t="s">
        <v>1167</v>
      </c>
      <c r="F193" s="82"/>
      <c r="G193" s="95" t="s">
        <v>1200</v>
      </c>
      <c r="H193" s="95" t="s">
        <v>173</v>
      </c>
      <c r="I193" s="92">
        <v>2090</v>
      </c>
      <c r="J193" s="94">
        <v>17087</v>
      </c>
      <c r="K193" s="92">
        <v>1260.2704799999999</v>
      </c>
      <c r="L193" s="93">
        <v>8.8173261461161941E-7</v>
      </c>
      <c r="M193" s="93">
        <v>1.3239244046039579E-2</v>
      </c>
      <c r="N193" s="93">
        <f>+K193/'סכום נכסי הקרן'!$C$42</f>
        <v>2.1668669105487392E-3</v>
      </c>
    </row>
    <row r="194" spans="2:14" s="140" customFormat="1">
      <c r="B194" s="106" t="s">
        <v>1305</v>
      </c>
      <c r="C194" s="82" t="s">
        <v>1306</v>
      </c>
      <c r="D194" s="95" t="s">
        <v>1166</v>
      </c>
      <c r="E194" s="95" t="s">
        <v>1167</v>
      </c>
      <c r="F194" s="82"/>
      <c r="G194" s="95" t="s">
        <v>1242</v>
      </c>
      <c r="H194" s="95" t="s">
        <v>173</v>
      </c>
      <c r="I194" s="92">
        <v>1007</v>
      </c>
      <c r="J194" s="94">
        <v>23719</v>
      </c>
      <c r="K194" s="92">
        <v>842.90281000000004</v>
      </c>
      <c r="L194" s="93">
        <v>2.6029070413494918E-6</v>
      </c>
      <c r="M194" s="93">
        <v>8.8547626765664873E-3</v>
      </c>
      <c r="N194" s="93">
        <f>+K194/'סכום נכסי הקרן'!$C$42</f>
        <v>1.4492588986116306E-3</v>
      </c>
    </row>
    <row r="195" spans="2:14" s="140" customFormat="1">
      <c r="B195" s="106" t="s">
        <v>1307</v>
      </c>
      <c r="C195" s="82" t="s">
        <v>1308</v>
      </c>
      <c r="D195" s="95" t="s">
        <v>1277</v>
      </c>
      <c r="E195" s="95" t="s">
        <v>1167</v>
      </c>
      <c r="F195" s="82"/>
      <c r="G195" s="95" t="s">
        <v>1262</v>
      </c>
      <c r="H195" s="95" t="s">
        <v>178</v>
      </c>
      <c r="I195" s="92">
        <v>35043</v>
      </c>
      <c r="J195" s="94">
        <v>580</v>
      </c>
      <c r="K195" s="92">
        <v>91.824020000000004</v>
      </c>
      <c r="L195" s="93">
        <v>4.0374889984315176E-7</v>
      </c>
      <c r="M195" s="93">
        <v>9.6461880950224224E-4</v>
      </c>
      <c r="N195" s="93">
        <f>+K195/'סכום נכסי הקרן'!$C$42</f>
        <v>1.5787914871382661E-4</v>
      </c>
    </row>
    <row r="196" spans="2:14" s="140" customFormat="1">
      <c r="B196" s="106" t="s">
        <v>1309</v>
      </c>
      <c r="C196" s="82" t="s">
        <v>1310</v>
      </c>
      <c r="D196" s="95" t="s">
        <v>1311</v>
      </c>
      <c r="E196" s="95" t="s">
        <v>1167</v>
      </c>
      <c r="F196" s="82"/>
      <c r="G196" s="95" t="s">
        <v>197</v>
      </c>
      <c r="H196" s="95" t="s">
        <v>175</v>
      </c>
      <c r="I196" s="92">
        <v>1010</v>
      </c>
      <c r="J196" s="94">
        <v>3188.5</v>
      </c>
      <c r="K196" s="92">
        <v>133.86818</v>
      </c>
      <c r="L196" s="93">
        <v>3.2406569613803532E-7</v>
      </c>
      <c r="M196" s="93">
        <v>1.4062961349528356E-3</v>
      </c>
      <c r="N196" s="93">
        <f>+K196/'סכום נכסי הקרן'!$C$42</f>
        <v>2.301684711502427E-4</v>
      </c>
    </row>
    <row r="197" spans="2:14" s="140" customFormat="1">
      <c r="B197" s="106" t="s">
        <v>1312</v>
      </c>
      <c r="C197" s="82" t="s">
        <v>1313</v>
      </c>
      <c r="D197" s="95" t="s">
        <v>30</v>
      </c>
      <c r="E197" s="95" t="s">
        <v>1167</v>
      </c>
      <c r="F197" s="82"/>
      <c r="G197" s="95" t="s">
        <v>1200</v>
      </c>
      <c r="H197" s="95" t="s">
        <v>175</v>
      </c>
      <c r="I197" s="92">
        <v>213</v>
      </c>
      <c r="J197" s="94">
        <v>8020</v>
      </c>
      <c r="K197" s="92">
        <v>71.010660000000001</v>
      </c>
      <c r="L197" s="93">
        <v>3.4154805034270739E-6</v>
      </c>
      <c r="M197" s="93">
        <v>7.4597276737795287E-4</v>
      </c>
      <c r="N197" s="93">
        <f>+K197/'סכום נכסי הקרן'!$C$42</f>
        <v>1.220933536824785E-4</v>
      </c>
    </row>
    <row r="198" spans="2:14" s="140" customFormat="1">
      <c r="B198" s="106" t="s">
        <v>1314</v>
      </c>
      <c r="C198" s="82" t="s">
        <v>1315</v>
      </c>
      <c r="D198" s="95" t="s">
        <v>30</v>
      </c>
      <c r="E198" s="95" t="s">
        <v>1167</v>
      </c>
      <c r="F198" s="82"/>
      <c r="G198" s="95" t="s">
        <v>1262</v>
      </c>
      <c r="H198" s="95" t="s">
        <v>175</v>
      </c>
      <c r="I198" s="92">
        <v>12087</v>
      </c>
      <c r="J198" s="94">
        <v>299.2</v>
      </c>
      <c r="K198" s="92">
        <v>150.33138</v>
      </c>
      <c r="L198" s="93">
        <v>7.6211618203184041E-7</v>
      </c>
      <c r="M198" s="93">
        <v>1.5792433919406838E-3</v>
      </c>
      <c r="N198" s="93">
        <f>+K198/'סכום נכסי הקרן'!$C$42</f>
        <v>2.5847474657910623E-4</v>
      </c>
    </row>
    <row r="199" spans="2:14" s="140" customFormat="1">
      <c r="B199" s="106" t="s">
        <v>1316</v>
      </c>
      <c r="C199" s="82" t="s">
        <v>1317</v>
      </c>
      <c r="D199" s="95" t="s">
        <v>1166</v>
      </c>
      <c r="E199" s="95" t="s">
        <v>1167</v>
      </c>
      <c r="F199" s="82"/>
      <c r="G199" s="95" t="s">
        <v>326</v>
      </c>
      <c r="H199" s="95" t="s">
        <v>173</v>
      </c>
      <c r="I199" s="92">
        <v>1251</v>
      </c>
      <c r="J199" s="94">
        <v>1370</v>
      </c>
      <c r="K199" s="92">
        <v>60.511879999999998</v>
      </c>
      <c r="L199" s="93">
        <v>3.8723896539398776E-7</v>
      </c>
      <c r="M199" s="93">
        <v>6.3568222831392629E-4</v>
      </c>
      <c r="N199" s="93">
        <f>+K199/'סכום נכסי הקרן'!$C$42</f>
        <v>1.0404210250730942E-4</v>
      </c>
    </row>
    <row r="200" spans="2:14" s="140" customFormat="1">
      <c r="B200" s="106" t="s">
        <v>1318</v>
      </c>
      <c r="C200" s="82" t="s">
        <v>1319</v>
      </c>
      <c r="D200" s="95" t="s">
        <v>1166</v>
      </c>
      <c r="E200" s="95" t="s">
        <v>1167</v>
      </c>
      <c r="F200" s="82"/>
      <c r="G200" s="95" t="s">
        <v>326</v>
      </c>
      <c r="H200" s="95" t="s">
        <v>173</v>
      </c>
      <c r="I200" s="92">
        <v>357</v>
      </c>
      <c r="J200" s="94">
        <v>9551</v>
      </c>
      <c r="K200" s="92">
        <v>120.32856</v>
      </c>
      <c r="L200" s="93">
        <v>1.014503013970522E-7</v>
      </c>
      <c r="M200" s="93">
        <v>1.2640613240012702E-3</v>
      </c>
      <c r="N200" s="93">
        <f>+K200/'סכום נכסי הקרן'!$C$42</f>
        <v>2.0688890138724714E-4</v>
      </c>
    </row>
    <row r="201" spans="2:14" s="140" customFormat="1">
      <c r="B201" s="106" t="s">
        <v>1320</v>
      </c>
      <c r="C201" s="82" t="s">
        <v>1321</v>
      </c>
      <c r="D201" s="95" t="s">
        <v>30</v>
      </c>
      <c r="E201" s="95" t="s">
        <v>1167</v>
      </c>
      <c r="F201" s="82"/>
      <c r="G201" s="95" t="s">
        <v>492</v>
      </c>
      <c r="H201" s="95" t="s">
        <v>175</v>
      </c>
      <c r="I201" s="92">
        <v>1292</v>
      </c>
      <c r="J201" s="94">
        <v>3493</v>
      </c>
      <c r="K201" s="92">
        <v>187.59906000000001</v>
      </c>
      <c r="L201" s="93">
        <v>1.373140189885754E-6</v>
      </c>
      <c r="M201" s="93">
        <v>1.9707434059295132E-3</v>
      </c>
      <c r="N201" s="93">
        <f>+K201/'סכום נכסי הקרן'!$C$42</f>
        <v>3.225515490643307E-4</v>
      </c>
    </row>
    <row r="202" spans="2:14" s="140" customFormat="1">
      <c r="B202" s="106" t="s">
        <v>1322</v>
      </c>
      <c r="C202" s="82" t="s">
        <v>1323</v>
      </c>
      <c r="D202" s="95" t="s">
        <v>1277</v>
      </c>
      <c r="E202" s="95" t="s">
        <v>1167</v>
      </c>
      <c r="F202" s="82"/>
      <c r="G202" s="95" t="s">
        <v>1200</v>
      </c>
      <c r="H202" s="95" t="s">
        <v>178</v>
      </c>
      <c r="I202" s="92">
        <v>53652</v>
      </c>
      <c r="J202" s="94">
        <v>431</v>
      </c>
      <c r="K202" s="92">
        <v>104.46966</v>
      </c>
      <c r="L202" s="93">
        <v>4.8297477357079118E-6</v>
      </c>
      <c r="M202" s="93">
        <v>1.097462287735867E-3</v>
      </c>
      <c r="N202" s="93">
        <f>+K202/'סכום נכסי הקרן'!$C$42</f>
        <v>1.7962163916612346E-4</v>
      </c>
    </row>
    <row r="203" spans="2:14" s="140" customFormat="1">
      <c r="B203" s="106" t="s">
        <v>1324</v>
      </c>
      <c r="C203" s="82" t="s">
        <v>1325</v>
      </c>
      <c r="D203" s="95" t="s">
        <v>1166</v>
      </c>
      <c r="E203" s="95" t="s">
        <v>1167</v>
      </c>
      <c r="F203" s="82"/>
      <c r="G203" s="95" t="s">
        <v>1169</v>
      </c>
      <c r="H203" s="95" t="s">
        <v>173</v>
      </c>
      <c r="I203" s="92">
        <v>602</v>
      </c>
      <c r="J203" s="94">
        <v>14120</v>
      </c>
      <c r="K203" s="92">
        <v>299.97346999999996</v>
      </c>
      <c r="L203" s="93">
        <v>5.737817590789004E-7</v>
      </c>
      <c r="M203" s="93">
        <v>3.1512457362861757E-3</v>
      </c>
      <c r="N203" s="93">
        <f>+K203/'סכום נכסי הקרן'!$C$42</f>
        <v>5.1576435098716657E-4</v>
      </c>
    </row>
    <row r="204" spans="2:14" s="140" customFormat="1">
      <c r="B204" s="106" t="s">
        <v>1326</v>
      </c>
      <c r="C204" s="82" t="s">
        <v>1327</v>
      </c>
      <c r="D204" s="95" t="s">
        <v>1166</v>
      </c>
      <c r="E204" s="95" t="s">
        <v>1167</v>
      </c>
      <c r="F204" s="82"/>
      <c r="G204" s="95" t="s">
        <v>1191</v>
      </c>
      <c r="H204" s="95" t="s">
        <v>173</v>
      </c>
      <c r="I204" s="92">
        <v>440</v>
      </c>
      <c r="J204" s="94">
        <v>6403</v>
      </c>
      <c r="K204" s="92">
        <v>100.15302</v>
      </c>
      <c r="L204" s="93">
        <v>1.6132850563157848E-7</v>
      </c>
      <c r="M204" s="93">
        <v>1.0521156329297526E-3</v>
      </c>
      <c r="N204" s="93">
        <f>+K204/'סכום נכסי הקרן'!$C$42</f>
        <v>1.7219975273048219E-4</v>
      </c>
    </row>
    <row r="205" spans="2:14" s="140" customFormat="1">
      <c r="B205" s="106" t="s">
        <v>1328</v>
      </c>
      <c r="C205" s="82" t="s">
        <v>1329</v>
      </c>
      <c r="D205" s="95" t="s">
        <v>1172</v>
      </c>
      <c r="E205" s="95" t="s">
        <v>1167</v>
      </c>
      <c r="F205" s="82"/>
      <c r="G205" s="95" t="s">
        <v>1330</v>
      </c>
      <c r="H205" s="95" t="s">
        <v>173</v>
      </c>
      <c r="I205" s="92">
        <v>1302</v>
      </c>
      <c r="J205" s="94">
        <v>7449</v>
      </c>
      <c r="K205" s="92">
        <v>342.26353</v>
      </c>
      <c r="L205" s="93">
        <v>1.6904164598652998E-7</v>
      </c>
      <c r="M205" s="93">
        <v>3.595506261266224E-3</v>
      </c>
      <c r="N205" s="93">
        <f>+K205/'סכום נכסי הקרן'!$C$42</f>
        <v>5.8847646565886856E-4</v>
      </c>
    </row>
    <row r="206" spans="2:14" s="140" customFormat="1">
      <c r="B206" s="106" t="s">
        <v>1195</v>
      </c>
      <c r="C206" s="82" t="s">
        <v>1196</v>
      </c>
      <c r="D206" s="95" t="s">
        <v>1172</v>
      </c>
      <c r="E206" s="95" t="s">
        <v>1167</v>
      </c>
      <c r="F206" s="82" t="s">
        <v>886</v>
      </c>
      <c r="G206" s="95" t="s">
        <v>887</v>
      </c>
      <c r="H206" s="95" t="s">
        <v>173</v>
      </c>
      <c r="I206" s="92">
        <v>2161</v>
      </c>
      <c r="J206" s="94">
        <v>3137</v>
      </c>
      <c r="K206" s="92">
        <v>239.23292000000001</v>
      </c>
      <c r="L206" s="93">
        <v>4.0296058517022476E-6</v>
      </c>
      <c r="M206" s="93">
        <v>2.5131613109962421E-3</v>
      </c>
      <c r="N206" s="93">
        <f>+K206/'סכום נכסי הקרן'!$C$42</f>
        <v>4.1132908093027278E-4</v>
      </c>
    </row>
    <row r="207" spans="2:14" s="140" customFormat="1">
      <c r="B207" s="106" t="s">
        <v>1331</v>
      </c>
      <c r="C207" s="82" t="s">
        <v>1332</v>
      </c>
      <c r="D207" s="95" t="s">
        <v>1166</v>
      </c>
      <c r="E207" s="95" t="s">
        <v>1167</v>
      </c>
      <c r="F207" s="82"/>
      <c r="G207" s="95" t="s">
        <v>1242</v>
      </c>
      <c r="H207" s="95" t="s">
        <v>173</v>
      </c>
      <c r="I207" s="92">
        <v>253</v>
      </c>
      <c r="J207" s="94">
        <v>13921</v>
      </c>
      <c r="K207" s="92">
        <v>124.29183</v>
      </c>
      <c r="L207" s="93">
        <v>1.324607329842932E-6</v>
      </c>
      <c r="M207" s="93">
        <v>1.305695798174106E-3</v>
      </c>
      <c r="N207" s="93">
        <f>+K207/'סכום נכסי הקרן'!$C$42</f>
        <v>2.1370321526419401E-4</v>
      </c>
    </row>
    <row r="208" spans="2:14" s="140" customFormat="1">
      <c r="B208" s="106" t="s">
        <v>1333</v>
      </c>
      <c r="C208" s="82" t="s">
        <v>1334</v>
      </c>
      <c r="D208" s="95" t="s">
        <v>1172</v>
      </c>
      <c r="E208" s="95" t="s">
        <v>1167</v>
      </c>
      <c r="F208" s="82"/>
      <c r="G208" s="95" t="s">
        <v>1200</v>
      </c>
      <c r="H208" s="95" t="s">
        <v>173</v>
      </c>
      <c r="I208" s="92">
        <v>93</v>
      </c>
      <c r="J208" s="94">
        <v>26381</v>
      </c>
      <c r="K208" s="92">
        <v>86.581649999999996</v>
      </c>
      <c r="L208" s="93">
        <v>7.0852180775270957E-7</v>
      </c>
      <c r="M208" s="93">
        <v>9.095472856420336E-4</v>
      </c>
      <c r="N208" s="93">
        <f>+K208/'סכום נכסי הקרן'!$C$42</f>
        <v>1.4886559307944136E-4</v>
      </c>
    </row>
    <row r="209" spans="2:14" s="140" customFormat="1">
      <c r="B209" s="106" t="s">
        <v>1335</v>
      </c>
      <c r="C209" s="82" t="s">
        <v>1336</v>
      </c>
      <c r="D209" s="95" t="s">
        <v>1166</v>
      </c>
      <c r="E209" s="95" t="s">
        <v>1167</v>
      </c>
      <c r="F209" s="82"/>
      <c r="G209" s="95" t="s">
        <v>1232</v>
      </c>
      <c r="H209" s="95" t="s">
        <v>173</v>
      </c>
      <c r="I209" s="92">
        <v>609</v>
      </c>
      <c r="J209" s="94">
        <v>5185</v>
      </c>
      <c r="K209" s="92">
        <v>111.82085000000001</v>
      </c>
      <c r="L209" s="93">
        <v>4.6412445360196118E-7</v>
      </c>
      <c r="M209" s="93">
        <v>1.174687137467177E-3</v>
      </c>
      <c r="N209" s="93">
        <f>+K209/'סכום נכסי הקרן'!$C$42</f>
        <v>1.9226102937397536E-4</v>
      </c>
    </row>
    <row r="210" spans="2:14" s="140" customFormat="1">
      <c r="B210" s="106" t="s">
        <v>1337</v>
      </c>
      <c r="C210" s="82" t="s">
        <v>1338</v>
      </c>
      <c r="D210" s="95" t="s">
        <v>1172</v>
      </c>
      <c r="E210" s="95" t="s">
        <v>1167</v>
      </c>
      <c r="F210" s="82"/>
      <c r="G210" s="95" t="s">
        <v>1169</v>
      </c>
      <c r="H210" s="95" t="s">
        <v>173</v>
      </c>
      <c r="I210" s="92">
        <v>1221</v>
      </c>
      <c r="J210" s="94">
        <v>4835</v>
      </c>
      <c r="K210" s="92">
        <v>208.33574999999999</v>
      </c>
      <c r="L210" s="93">
        <v>2.925915390961965E-7</v>
      </c>
      <c r="M210" s="93">
        <v>2.1885840234587501E-3</v>
      </c>
      <c r="N210" s="93">
        <f>+K210/'סכום נכסי הקרן'!$C$42</f>
        <v>3.5820552026209047E-4</v>
      </c>
    </row>
    <row r="211" spans="2:14" s="140" customFormat="1">
      <c r="B211" s="106" t="s">
        <v>1339</v>
      </c>
      <c r="C211" s="82" t="s">
        <v>1340</v>
      </c>
      <c r="D211" s="95" t="s">
        <v>30</v>
      </c>
      <c r="E211" s="95" t="s">
        <v>1167</v>
      </c>
      <c r="F211" s="82"/>
      <c r="G211" s="95" t="s">
        <v>1330</v>
      </c>
      <c r="H211" s="95" t="s">
        <v>175</v>
      </c>
      <c r="I211" s="92">
        <v>1460</v>
      </c>
      <c r="J211" s="94">
        <v>1386</v>
      </c>
      <c r="K211" s="92">
        <v>84.117360000000005</v>
      </c>
      <c r="L211" s="93">
        <v>5.4886050189641097E-7</v>
      </c>
      <c r="M211" s="93">
        <v>8.8365971846660096E-4</v>
      </c>
      <c r="N211" s="93">
        <f>+K211/'סכום נכסי הקרן'!$C$42</f>
        <v>1.4462857527751987E-4</v>
      </c>
    </row>
    <row r="212" spans="2:14" s="140" customFormat="1">
      <c r="B212" s="106" t="s">
        <v>1341</v>
      </c>
      <c r="C212" s="82" t="s">
        <v>1342</v>
      </c>
      <c r="D212" s="95" t="s">
        <v>1166</v>
      </c>
      <c r="E212" s="95" t="s">
        <v>1167</v>
      </c>
      <c r="F212" s="82"/>
      <c r="G212" s="95" t="s">
        <v>1191</v>
      </c>
      <c r="H212" s="95" t="s">
        <v>173</v>
      </c>
      <c r="I212" s="92">
        <v>2090</v>
      </c>
      <c r="J212" s="94">
        <v>3570</v>
      </c>
      <c r="K212" s="92">
        <v>263.30927000000003</v>
      </c>
      <c r="L212" s="93">
        <v>3.5141707356058607E-7</v>
      </c>
      <c r="M212" s="93">
        <v>2.7660853288530005E-3</v>
      </c>
      <c r="N212" s="93">
        <f>+K212/'סכום נכסי הקרן'!$C$42</f>
        <v>4.5272515182910887E-4</v>
      </c>
    </row>
    <row r="213" spans="2:14" s="140" customFormat="1">
      <c r="B213" s="106" t="s">
        <v>1343</v>
      </c>
      <c r="C213" s="82" t="s">
        <v>1344</v>
      </c>
      <c r="D213" s="95" t="s">
        <v>1172</v>
      </c>
      <c r="E213" s="95" t="s">
        <v>1167</v>
      </c>
      <c r="F213" s="82"/>
      <c r="G213" s="95" t="s">
        <v>1239</v>
      </c>
      <c r="H213" s="95" t="s">
        <v>173</v>
      </c>
      <c r="I213" s="92">
        <v>13</v>
      </c>
      <c r="J213" s="94">
        <v>183082</v>
      </c>
      <c r="K213" s="92">
        <v>83.992530000000002</v>
      </c>
      <c r="L213" s="93">
        <v>2.6498695377500312E-7</v>
      </c>
      <c r="M213" s="93">
        <v>8.823483691487409E-4</v>
      </c>
      <c r="N213" s="93">
        <f>+K213/'סכום נכסי הקרן'!$C$42</f>
        <v>1.4441394675075806E-4</v>
      </c>
    </row>
    <row r="214" spans="2:14" s="140" customFormat="1">
      <c r="B214" s="106" t="s">
        <v>1345</v>
      </c>
      <c r="C214" s="82" t="s">
        <v>1346</v>
      </c>
      <c r="D214" s="95" t="s">
        <v>1166</v>
      </c>
      <c r="E214" s="95" t="s">
        <v>1167</v>
      </c>
      <c r="F214" s="82"/>
      <c r="G214" s="95" t="s">
        <v>1278</v>
      </c>
      <c r="H214" s="95" t="s">
        <v>173</v>
      </c>
      <c r="I214" s="92">
        <v>1661</v>
      </c>
      <c r="J214" s="94">
        <v>6346</v>
      </c>
      <c r="K214" s="92">
        <v>371.98152000000005</v>
      </c>
      <c r="L214" s="93">
        <v>3.1365674438073036E-6</v>
      </c>
      <c r="M214" s="93">
        <v>3.9076961668551924E-3</v>
      </c>
      <c r="N214" s="93">
        <f>+K214/'סכום נכסי הקרן'!$C$42</f>
        <v>6.395725836755489E-4</v>
      </c>
    </row>
    <row r="215" spans="2:14" s="140" customFormat="1">
      <c r="B215" s="106" t="s">
        <v>1347</v>
      </c>
      <c r="C215" s="82" t="s">
        <v>1348</v>
      </c>
      <c r="D215" s="95" t="s">
        <v>1172</v>
      </c>
      <c r="E215" s="95" t="s">
        <v>1167</v>
      </c>
      <c r="F215" s="82"/>
      <c r="G215" s="95" t="s">
        <v>1200</v>
      </c>
      <c r="H215" s="95" t="s">
        <v>173</v>
      </c>
      <c r="I215" s="92">
        <v>308</v>
      </c>
      <c r="J215" s="94">
        <v>5184</v>
      </c>
      <c r="K215" s="92">
        <v>56.346550000000001</v>
      </c>
      <c r="L215" s="93">
        <v>2.0866264374664519E-7</v>
      </c>
      <c r="M215" s="93">
        <v>5.9192509738256467E-4</v>
      </c>
      <c r="N215" s="93">
        <f>+K215/'סכום נכסי הקרן'!$C$42</f>
        <v>9.6880373424742972E-5</v>
      </c>
    </row>
    <row r="216" spans="2:14" s="140" customFormat="1">
      <c r="B216" s="106" t="s">
        <v>1349</v>
      </c>
      <c r="C216" s="82" t="s">
        <v>1350</v>
      </c>
      <c r="D216" s="95" t="s">
        <v>134</v>
      </c>
      <c r="E216" s="95" t="s">
        <v>1167</v>
      </c>
      <c r="F216" s="82"/>
      <c r="G216" s="95" t="s">
        <v>1257</v>
      </c>
      <c r="H216" s="95" t="s">
        <v>176</v>
      </c>
      <c r="I216" s="92">
        <v>1380</v>
      </c>
      <c r="J216" s="94">
        <v>1637</v>
      </c>
      <c r="K216" s="92">
        <v>106.98230000000001</v>
      </c>
      <c r="L216" s="93">
        <v>1.2946103507048876E-6</v>
      </c>
      <c r="M216" s="93">
        <v>1.1238577755995844E-3</v>
      </c>
      <c r="N216" s="93">
        <f>+K216/'סכום נכסי הקרן'!$C$42</f>
        <v>1.8394178834086347E-4</v>
      </c>
    </row>
    <row r="217" spans="2:14" s="140" customFormat="1">
      <c r="B217" s="106" t="s">
        <v>1351</v>
      </c>
      <c r="C217" s="82" t="s">
        <v>1352</v>
      </c>
      <c r="D217" s="95" t="s">
        <v>134</v>
      </c>
      <c r="E217" s="95" t="s">
        <v>1167</v>
      </c>
      <c r="F217" s="82"/>
      <c r="G217" s="95" t="s">
        <v>1174</v>
      </c>
      <c r="H217" s="95" t="s">
        <v>176</v>
      </c>
      <c r="I217" s="92">
        <v>696</v>
      </c>
      <c r="J217" s="94">
        <v>3473</v>
      </c>
      <c r="K217" s="92">
        <v>114.47172</v>
      </c>
      <c r="L217" s="93">
        <v>5.1296685540061116E-7</v>
      </c>
      <c r="M217" s="93">
        <v>1.2025347427402331E-3</v>
      </c>
      <c r="N217" s="93">
        <f>+K217/'סכום נכסי הקרן'!$C$42</f>
        <v>1.9681884658728207E-4</v>
      </c>
    </row>
    <row r="218" spans="2:14" s="140" customFormat="1">
      <c r="B218" s="106" t="s">
        <v>1353</v>
      </c>
      <c r="C218" s="82" t="s">
        <v>1354</v>
      </c>
      <c r="D218" s="95" t="s">
        <v>30</v>
      </c>
      <c r="E218" s="95" t="s">
        <v>1167</v>
      </c>
      <c r="F218" s="82"/>
      <c r="G218" s="95" t="s">
        <v>1191</v>
      </c>
      <c r="H218" s="95" t="s">
        <v>1229</v>
      </c>
      <c r="I218" s="92">
        <v>140</v>
      </c>
      <c r="J218" s="94">
        <v>24720</v>
      </c>
      <c r="K218" s="92">
        <v>125.53360000000001</v>
      </c>
      <c r="L218" s="93">
        <v>1.9927047080637785E-7</v>
      </c>
      <c r="M218" s="93">
        <v>1.3187406931708138E-3</v>
      </c>
      <c r="N218" s="93">
        <f>+K218/'סכום נכסי הקרן'!$C$42</f>
        <v>2.1583827306822359E-4</v>
      </c>
    </row>
    <row r="219" spans="2:14" s="140" customFormat="1">
      <c r="B219" s="106" t="s">
        <v>1355</v>
      </c>
      <c r="C219" s="82" t="s">
        <v>1356</v>
      </c>
      <c r="D219" s="95" t="s">
        <v>134</v>
      </c>
      <c r="E219" s="95" t="s">
        <v>1167</v>
      </c>
      <c r="F219" s="82"/>
      <c r="G219" s="95" t="s">
        <v>809</v>
      </c>
      <c r="H219" s="95" t="s">
        <v>176</v>
      </c>
      <c r="I219" s="92">
        <v>1193</v>
      </c>
      <c r="J219" s="94">
        <v>2248.5</v>
      </c>
      <c r="K219" s="92">
        <v>127.0333</v>
      </c>
      <c r="L219" s="93">
        <v>2.62520060457767E-7</v>
      </c>
      <c r="M219" s="93">
        <v>1.3344951638268635E-3</v>
      </c>
      <c r="N219" s="93">
        <f>+K219/'סכום נכסי הקרן'!$C$42</f>
        <v>2.1841680708716685E-4</v>
      </c>
    </row>
    <row r="220" spans="2:14" s="140" customFormat="1">
      <c r="B220" s="106" t="s">
        <v>1357</v>
      </c>
      <c r="C220" s="82" t="s">
        <v>1358</v>
      </c>
      <c r="D220" s="95" t="s">
        <v>1166</v>
      </c>
      <c r="E220" s="95" t="s">
        <v>1167</v>
      </c>
      <c r="F220" s="82"/>
      <c r="G220" s="95" t="s">
        <v>1242</v>
      </c>
      <c r="H220" s="95" t="s">
        <v>173</v>
      </c>
      <c r="I220" s="92">
        <v>220</v>
      </c>
      <c r="J220" s="94">
        <v>15631</v>
      </c>
      <c r="K220" s="92">
        <v>121.35596000000001</v>
      </c>
      <c r="L220" s="93">
        <v>8.5603112840466923E-7</v>
      </c>
      <c r="M220" s="93">
        <v>1.2748542446867578E-3</v>
      </c>
      <c r="N220" s="93">
        <f>+K220/'סכום נכסי הקרן'!$C$42</f>
        <v>2.0865537858339459E-4</v>
      </c>
    </row>
    <row r="221" spans="2:14" s="140" customFormat="1">
      <c r="B221" s="106" t="s">
        <v>1359</v>
      </c>
      <c r="C221" s="82" t="s">
        <v>1360</v>
      </c>
      <c r="D221" s="95" t="s">
        <v>30</v>
      </c>
      <c r="E221" s="95" t="s">
        <v>1167</v>
      </c>
      <c r="F221" s="82"/>
      <c r="G221" s="95" t="s">
        <v>1169</v>
      </c>
      <c r="H221" s="95" t="s">
        <v>175</v>
      </c>
      <c r="I221" s="92">
        <v>154</v>
      </c>
      <c r="J221" s="94">
        <v>9243.4</v>
      </c>
      <c r="K221" s="92">
        <v>59.172809999999998</v>
      </c>
      <c r="L221" s="93">
        <v>1.2535569352438341E-7</v>
      </c>
      <c r="M221" s="93">
        <v>6.2161518889177771E-4</v>
      </c>
      <c r="N221" s="93">
        <f>+K221/'סכום נכסי הקרן'!$C$42</f>
        <v>1.0173975033771127E-4</v>
      </c>
    </row>
    <row r="222" spans="2:14" s="140" customFormat="1">
      <c r="B222" s="106" t="s">
        <v>1361</v>
      </c>
      <c r="C222" s="82" t="s">
        <v>1362</v>
      </c>
      <c r="D222" s="95" t="s">
        <v>30</v>
      </c>
      <c r="E222" s="95" t="s">
        <v>1167</v>
      </c>
      <c r="F222" s="82"/>
      <c r="G222" s="95" t="s">
        <v>1228</v>
      </c>
      <c r="H222" s="95" t="s">
        <v>175</v>
      </c>
      <c r="I222" s="92">
        <v>322</v>
      </c>
      <c r="J222" s="94">
        <v>11950</v>
      </c>
      <c r="K222" s="92">
        <v>159.95335999999998</v>
      </c>
      <c r="L222" s="93">
        <v>3.7882352941176473E-7</v>
      </c>
      <c r="M222" s="93">
        <v>1.6803230755861435E-3</v>
      </c>
      <c r="N222" s="93">
        <f>+K222/'סכום נכסי הקרן'!$C$42</f>
        <v>2.7501845716095029E-4</v>
      </c>
    </row>
    <row r="223" spans="2:14" s="140" customFormat="1">
      <c r="B223" s="106" t="s">
        <v>1363</v>
      </c>
      <c r="C223" s="82" t="s">
        <v>1364</v>
      </c>
      <c r="D223" s="95" t="s">
        <v>1166</v>
      </c>
      <c r="E223" s="95" t="s">
        <v>1167</v>
      </c>
      <c r="F223" s="82"/>
      <c r="G223" s="95" t="s">
        <v>764</v>
      </c>
      <c r="H223" s="95" t="s">
        <v>173</v>
      </c>
      <c r="I223" s="92">
        <v>431</v>
      </c>
      <c r="J223" s="94">
        <v>10132</v>
      </c>
      <c r="K223" s="92">
        <v>155.28640999999999</v>
      </c>
      <c r="L223" s="93">
        <v>4.3549222863107588E-6</v>
      </c>
      <c r="M223" s="93">
        <v>1.6312963856959983E-3</v>
      </c>
      <c r="N223" s="93">
        <f>+K223/'סכום נכסי הקרן'!$C$42</f>
        <v>2.669942594282656E-4</v>
      </c>
    </row>
    <row r="224" spans="2:14" s="140" customFormat="1">
      <c r="B224" s="106" t="s">
        <v>1365</v>
      </c>
      <c r="C224" s="82" t="s">
        <v>1366</v>
      </c>
      <c r="D224" s="95" t="s">
        <v>1166</v>
      </c>
      <c r="E224" s="95" t="s">
        <v>1167</v>
      </c>
      <c r="F224" s="82"/>
      <c r="G224" s="95" t="s">
        <v>1248</v>
      </c>
      <c r="H224" s="95" t="s">
        <v>173</v>
      </c>
      <c r="I224" s="92">
        <v>754</v>
      </c>
      <c r="J224" s="94">
        <v>5598</v>
      </c>
      <c r="K224" s="92">
        <v>148.95527999999999</v>
      </c>
      <c r="L224" s="93">
        <v>1.2596785602035777E-6</v>
      </c>
      <c r="M224" s="93">
        <v>1.564787349352306E-3</v>
      </c>
      <c r="N224" s="93">
        <f>+K224/'סכום נכסי הקרן'!$C$42</f>
        <v>2.5610872626606504E-4</v>
      </c>
    </row>
    <row r="225" spans="2:14" s="140" customFormat="1">
      <c r="B225" s="106" t="s">
        <v>1367</v>
      </c>
      <c r="C225" s="82" t="s">
        <v>1368</v>
      </c>
      <c r="D225" s="95" t="s">
        <v>1172</v>
      </c>
      <c r="E225" s="95" t="s">
        <v>1167</v>
      </c>
      <c r="F225" s="82"/>
      <c r="G225" s="95" t="s">
        <v>1369</v>
      </c>
      <c r="H225" s="95" t="s">
        <v>173</v>
      </c>
      <c r="I225" s="92">
        <v>566</v>
      </c>
      <c r="J225" s="94">
        <v>5371</v>
      </c>
      <c r="K225" s="92">
        <v>107.28111</v>
      </c>
      <c r="L225" s="93">
        <v>3.9199390539511046E-7</v>
      </c>
      <c r="M225" s="93">
        <v>1.1269967989887514E-3</v>
      </c>
      <c r="N225" s="93">
        <f>+K225/'סכום נכסי הקרן'!$C$42</f>
        <v>1.8445555226044767E-4</v>
      </c>
    </row>
    <row r="226" spans="2:14" s="140" customFormat="1">
      <c r="B226" s="106" t="s">
        <v>1370</v>
      </c>
      <c r="C226" s="82" t="s">
        <v>1371</v>
      </c>
      <c r="D226" s="95" t="s">
        <v>1172</v>
      </c>
      <c r="E226" s="95" t="s">
        <v>1167</v>
      </c>
      <c r="F226" s="82"/>
      <c r="G226" s="95" t="s">
        <v>1372</v>
      </c>
      <c r="H226" s="95" t="s">
        <v>173</v>
      </c>
      <c r="I226" s="92">
        <v>209</v>
      </c>
      <c r="J226" s="94">
        <v>7162</v>
      </c>
      <c r="K226" s="92">
        <v>52.824120000000001</v>
      </c>
      <c r="L226" s="93">
        <v>2.4490651572613288E-6</v>
      </c>
      <c r="M226" s="93">
        <v>5.5492168331775914E-4</v>
      </c>
      <c r="N226" s="93">
        <f>+K226/'סכום נכסי הקרן'!$C$42</f>
        <v>9.0824025098846934E-5</v>
      </c>
    </row>
    <row r="227" spans="2:14" s="140" customFormat="1">
      <c r="B227" s="106" t="s">
        <v>1373</v>
      </c>
      <c r="C227" s="82" t="s">
        <v>1374</v>
      </c>
      <c r="D227" s="95" t="s">
        <v>1166</v>
      </c>
      <c r="E227" s="95" t="s">
        <v>1167</v>
      </c>
      <c r="F227" s="82"/>
      <c r="G227" s="95" t="s">
        <v>1242</v>
      </c>
      <c r="H227" s="95" t="s">
        <v>173</v>
      </c>
      <c r="I227" s="92">
        <v>1140</v>
      </c>
      <c r="J227" s="94">
        <v>3105</v>
      </c>
      <c r="K227" s="92">
        <v>124.91601</v>
      </c>
      <c r="L227" s="93">
        <v>1.4333578523024616E-6</v>
      </c>
      <c r="M227" s="93">
        <v>1.3122528599158498E-3</v>
      </c>
      <c r="N227" s="93">
        <f>+K227/'סכום נכסי הקרן'!$C$42</f>
        <v>2.1477640947899964E-4</v>
      </c>
    </row>
    <row r="228" spans="2:14" s="140" customFormat="1">
      <c r="B228" s="106" t="s">
        <v>1375</v>
      </c>
      <c r="C228" s="82" t="s">
        <v>1376</v>
      </c>
      <c r="D228" s="95" t="s">
        <v>30</v>
      </c>
      <c r="E228" s="95" t="s">
        <v>1167</v>
      </c>
      <c r="F228" s="82"/>
      <c r="G228" s="95" t="s">
        <v>1228</v>
      </c>
      <c r="H228" s="95" t="s">
        <v>175</v>
      </c>
      <c r="I228" s="92">
        <v>240</v>
      </c>
      <c r="J228" s="94">
        <v>9578</v>
      </c>
      <c r="K228" s="92">
        <v>95.555490000000006</v>
      </c>
      <c r="L228" s="93">
        <v>1.1288809144322988E-6</v>
      </c>
      <c r="M228" s="93">
        <v>1.0038182057941203E-3</v>
      </c>
      <c r="N228" s="93">
        <f>+K228/'סכום נכסי הקרן'!$C$42</f>
        <v>1.6429491342387942E-4</v>
      </c>
    </row>
    <row r="229" spans="2:14" s="140" customFormat="1">
      <c r="B229" s="106" t="s">
        <v>1377</v>
      </c>
      <c r="C229" s="82" t="s">
        <v>1378</v>
      </c>
      <c r="D229" s="95" t="s">
        <v>1166</v>
      </c>
      <c r="E229" s="95" t="s">
        <v>1167</v>
      </c>
      <c r="F229" s="82"/>
      <c r="G229" s="95" t="s">
        <v>1248</v>
      </c>
      <c r="H229" s="95" t="s">
        <v>173</v>
      </c>
      <c r="I229" s="92">
        <v>530</v>
      </c>
      <c r="J229" s="94">
        <v>6088</v>
      </c>
      <c r="K229" s="92">
        <v>113.86811999999999</v>
      </c>
      <c r="L229" s="93">
        <v>1.7421294069435513E-6</v>
      </c>
      <c r="M229" s="93">
        <v>1.1961938755748055E-3</v>
      </c>
      <c r="N229" s="93">
        <f>+K229/'סכום נכסי הקרן'!$C$42</f>
        <v>1.9578103693612906E-4</v>
      </c>
    </row>
    <row r="230" spans="2:14" s="140" customFormat="1">
      <c r="B230" s="106" t="s">
        <v>1379</v>
      </c>
      <c r="C230" s="82" t="s">
        <v>1380</v>
      </c>
      <c r="D230" s="95" t="s">
        <v>1166</v>
      </c>
      <c r="E230" s="95" t="s">
        <v>1167</v>
      </c>
      <c r="F230" s="82"/>
      <c r="G230" s="95" t="s">
        <v>1262</v>
      </c>
      <c r="H230" s="95" t="s">
        <v>173</v>
      </c>
      <c r="I230" s="92">
        <v>3028</v>
      </c>
      <c r="J230" s="94">
        <v>5359</v>
      </c>
      <c r="K230" s="92">
        <v>575.85840000000007</v>
      </c>
      <c r="L230" s="93">
        <v>1.8101710244622083E-6</v>
      </c>
      <c r="M230" s="93">
        <v>6.0494393977726752E-3</v>
      </c>
      <c r="N230" s="93">
        <f>+K230/'סכום נכסי הקרן'!$C$42</f>
        <v>9.9011167199722101E-4</v>
      </c>
    </row>
    <row r="231" spans="2:14" s="140" customFormat="1">
      <c r="B231" s="106" t="s">
        <v>1381</v>
      </c>
      <c r="C231" s="82" t="s">
        <v>1382</v>
      </c>
      <c r="D231" s="95" t="s">
        <v>30</v>
      </c>
      <c r="E231" s="95" t="s">
        <v>1167</v>
      </c>
      <c r="F231" s="82"/>
      <c r="G231" s="95" t="s">
        <v>1228</v>
      </c>
      <c r="H231" s="95" t="s">
        <v>175</v>
      </c>
      <c r="I231" s="92">
        <v>770</v>
      </c>
      <c r="J231" s="94">
        <v>8040</v>
      </c>
      <c r="K231" s="92">
        <v>257.34535999999997</v>
      </c>
      <c r="L231" s="93">
        <v>1.2906502143919186E-6</v>
      </c>
      <c r="M231" s="93">
        <v>2.7034339685207197E-3</v>
      </c>
      <c r="N231" s="93">
        <f>+K231/'סכום נכסי הקרן'!$C$42</f>
        <v>4.4247100445235618E-4</v>
      </c>
    </row>
    <row r="232" spans="2:14" s="140" customFormat="1">
      <c r="B232" s="106" t="s">
        <v>1383</v>
      </c>
      <c r="C232" s="82" t="s">
        <v>1384</v>
      </c>
      <c r="D232" s="95" t="s">
        <v>1166</v>
      </c>
      <c r="E232" s="95" t="s">
        <v>1167</v>
      </c>
      <c r="F232" s="82"/>
      <c r="G232" s="95" t="s">
        <v>1169</v>
      </c>
      <c r="H232" s="95" t="s">
        <v>173</v>
      </c>
      <c r="I232" s="92">
        <v>773</v>
      </c>
      <c r="J232" s="94">
        <v>10524</v>
      </c>
      <c r="K232" s="92">
        <v>287.08598000000001</v>
      </c>
      <c r="L232" s="93">
        <v>4.2254983147791637E-7</v>
      </c>
      <c r="M232" s="93">
        <v>3.0158616041029845E-3</v>
      </c>
      <c r="N232" s="93">
        <f>+K232/'סכום נכסי הקרן'!$C$42</f>
        <v>4.9360603173412201E-4</v>
      </c>
    </row>
    <row r="233" spans="2:14" s="140" customFormat="1">
      <c r="B233" s="106" t="s">
        <v>1385</v>
      </c>
      <c r="C233" s="82" t="s">
        <v>1386</v>
      </c>
      <c r="D233" s="95" t="s">
        <v>134</v>
      </c>
      <c r="E233" s="95" t="s">
        <v>1167</v>
      </c>
      <c r="F233" s="82"/>
      <c r="G233" s="95" t="s">
        <v>1330</v>
      </c>
      <c r="H233" s="95" t="s">
        <v>176</v>
      </c>
      <c r="I233" s="92">
        <v>9158</v>
      </c>
      <c r="J233" s="94">
        <v>208.8</v>
      </c>
      <c r="K233" s="92">
        <v>90.555580000000006</v>
      </c>
      <c r="L233" s="93">
        <v>3.3726697335332903E-7</v>
      </c>
      <c r="M233" s="93">
        <v>9.5129374398316541E-4</v>
      </c>
      <c r="N233" s="93">
        <f>+K233/'סכום נכסי הקרן'!$C$42</f>
        <v>1.5569823540383904E-4</v>
      </c>
    </row>
    <row r="234" spans="2:14" s="140" customFormat="1">
      <c r="B234" s="106" t="s">
        <v>1387</v>
      </c>
      <c r="C234" s="82" t="s">
        <v>1388</v>
      </c>
      <c r="D234" s="95" t="s">
        <v>1166</v>
      </c>
      <c r="E234" s="95" t="s">
        <v>1167</v>
      </c>
      <c r="F234" s="82"/>
      <c r="G234" s="95" t="s">
        <v>1262</v>
      </c>
      <c r="H234" s="95" t="s">
        <v>173</v>
      </c>
      <c r="I234" s="92">
        <v>3438</v>
      </c>
      <c r="J234" s="94">
        <v>5515</v>
      </c>
      <c r="K234" s="92">
        <v>669.11851000000001</v>
      </c>
      <c r="L234" s="93">
        <v>6.9259434756859128E-7</v>
      </c>
      <c r="M234" s="93">
        <v>7.0291444496996995E-3</v>
      </c>
      <c r="N234" s="93">
        <f>+K234/'סכום נכסי הקרן'!$C$42</f>
        <v>1.1504599858235796E-3</v>
      </c>
    </row>
    <row r="235" spans="2:14" s="140" customFormat="1">
      <c r="B235" s="106" t="s">
        <v>1389</v>
      </c>
      <c r="C235" s="82" t="s">
        <v>1390</v>
      </c>
      <c r="D235" s="95" t="s">
        <v>30</v>
      </c>
      <c r="E235" s="95" t="s">
        <v>1167</v>
      </c>
      <c r="F235" s="82"/>
      <c r="G235" s="95" t="s">
        <v>1239</v>
      </c>
      <c r="H235" s="95" t="s">
        <v>175</v>
      </c>
      <c r="I235" s="92">
        <v>358</v>
      </c>
      <c r="J235" s="94">
        <v>4231.3999999999996</v>
      </c>
      <c r="K235" s="92">
        <v>62.97043</v>
      </c>
      <c r="L235" s="93">
        <v>1.4471376502538163E-6</v>
      </c>
      <c r="M235" s="93">
        <v>6.6150949632181515E-4</v>
      </c>
      <c r="N235" s="93">
        <f>+K235/'סכום נכסי הקרן'!$C$42</f>
        <v>1.0826925114521896E-4</v>
      </c>
    </row>
    <row r="236" spans="2:14" s="140" customFormat="1">
      <c r="B236" s="141"/>
      <c r="C236" s="141"/>
      <c r="D236" s="141"/>
    </row>
    <row r="237" spans="2:14" s="140" customFormat="1">
      <c r="B237" s="141"/>
      <c r="C237" s="141"/>
      <c r="D237" s="141"/>
    </row>
    <row r="238" spans="2:14" s="140" customFormat="1">
      <c r="B238" s="141"/>
      <c r="C238" s="141"/>
      <c r="D238" s="141"/>
    </row>
    <row r="239" spans="2:14" s="140" customFormat="1">
      <c r="B239" s="142" t="s">
        <v>261</v>
      </c>
      <c r="C239" s="141"/>
      <c r="D239" s="141"/>
    </row>
    <row r="240" spans="2:14" s="140" customFormat="1">
      <c r="B240" s="142" t="s">
        <v>123</v>
      </c>
      <c r="C240" s="141"/>
      <c r="D240" s="141"/>
    </row>
    <row r="241" spans="2:7" s="140" customFormat="1">
      <c r="B241" s="142" t="s">
        <v>246</v>
      </c>
      <c r="C241" s="141"/>
      <c r="D241" s="141"/>
    </row>
    <row r="242" spans="2:7" s="140" customFormat="1">
      <c r="B242" s="142" t="s">
        <v>256</v>
      </c>
      <c r="C242" s="141"/>
      <c r="D242" s="141"/>
    </row>
    <row r="243" spans="2:7" s="140" customFormat="1">
      <c r="B243" s="141"/>
      <c r="C243" s="141"/>
      <c r="D243" s="141"/>
    </row>
    <row r="244" spans="2:7" s="140" customFormat="1">
      <c r="B244" s="141"/>
      <c r="C244" s="141"/>
      <c r="D244" s="141"/>
    </row>
    <row r="245" spans="2:7" s="140" customFormat="1">
      <c r="B245" s="141"/>
      <c r="C245" s="141"/>
      <c r="D245" s="141"/>
    </row>
    <row r="246" spans="2:7">
      <c r="E246" s="1"/>
      <c r="F246" s="1"/>
      <c r="G246" s="1"/>
    </row>
    <row r="247" spans="2:7">
      <c r="E247" s="1"/>
      <c r="F247" s="1"/>
      <c r="G247" s="1"/>
    </row>
    <row r="248" spans="2:7">
      <c r="E248" s="1"/>
      <c r="F248" s="1"/>
      <c r="G248" s="1"/>
    </row>
    <row r="249" spans="2:7">
      <c r="E249" s="1"/>
      <c r="F249" s="1"/>
      <c r="G249" s="1"/>
    </row>
    <row r="250" spans="2:7">
      <c r="E250" s="1"/>
      <c r="F250" s="1"/>
      <c r="G250" s="1"/>
    </row>
    <row r="251" spans="2:7">
      <c r="E251" s="1"/>
      <c r="F251" s="1"/>
      <c r="G251" s="1"/>
    </row>
    <row r="252" spans="2:7">
      <c r="E252" s="1"/>
      <c r="F252" s="1"/>
      <c r="G252" s="1"/>
    </row>
    <row r="253" spans="2:7">
      <c r="E253" s="1"/>
      <c r="F253" s="1"/>
      <c r="G253" s="1"/>
    </row>
    <row r="254" spans="2:7">
      <c r="E254" s="1"/>
      <c r="F254" s="1"/>
      <c r="G254" s="1"/>
    </row>
    <row r="255" spans="2:7">
      <c r="E255" s="1"/>
      <c r="F255" s="1"/>
      <c r="G255" s="1"/>
    </row>
    <row r="256" spans="2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N6"/>
    <mergeCell ref="B7:N7"/>
  </mergeCells>
  <phoneticPr fontId="4" type="noConversion"/>
  <dataValidations count="4">
    <dataValidation allowBlank="1" showInputMessage="1" showErrorMessage="1" sqref="A1 B34 B241"/>
    <dataValidation type="list" allowBlank="1" showInputMessage="1" showErrorMessage="1" sqref="E12:E124 E125:E357">
      <formula1>$BE$6:$BE$23</formula1>
    </dataValidation>
    <dataValidation type="list" allowBlank="1" showInputMessage="1" showErrorMessage="1" sqref="H12:H124 H125:H357">
      <formula1>$BI$6:$BI$19</formula1>
    </dataValidation>
    <dataValidation type="list" allowBlank="1" showInputMessage="1" showErrorMessage="1" sqref="G12:G124 G125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6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8" style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189</v>
      </c>
      <c r="C1" s="76" t="s" vm="1">
        <v>262</v>
      </c>
    </row>
    <row r="2" spans="2:63">
      <c r="B2" s="56" t="s">
        <v>188</v>
      </c>
      <c r="C2" s="76" t="s">
        <v>263</v>
      </c>
    </row>
    <row r="3" spans="2:63">
      <c r="B3" s="56" t="s">
        <v>190</v>
      </c>
      <c r="C3" s="76" t="s">
        <v>264</v>
      </c>
    </row>
    <row r="4" spans="2:63">
      <c r="B4" s="56" t="s">
        <v>191</v>
      </c>
      <c r="C4" s="76">
        <v>2145</v>
      </c>
    </row>
    <row r="6" spans="2:63" ht="26.25" customHeight="1">
      <c r="B6" s="201" t="s">
        <v>219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3"/>
      <c r="BK6" s="3"/>
    </row>
    <row r="7" spans="2:63" ht="26.25" customHeight="1">
      <c r="B7" s="201" t="s">
        <v>101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3"/>
      <c r="BH7" s="3"/>
      <c r="BK7" s="3"/>
    </row>
    <row r="8" spans="2:63" s="3" customFormat="1" ht="63">
      <c r="B8" s="22" t="s">
        <v>126</v>
      </c>
      <c r="C8" s="30" t="s">
        <v>51</v>
      </c>
      <c r="D8" s="30" t="s">
        <v>130</v>
      </c>
      <c r="E8" s="30" t="s">
        <v>128</v>
      </c>
      <c r="F8" s="30" t="s">
        <v>71</v>
      </c>
      <c r="G8" s="30" t="s">
        <v>112</v>
      </c>
      <c r="H8" s="30" t="s">
        <v>248</v>
      </c>
      <c r="I8" s="30" t="s">
        <v>247</v>
      </c>
      <c r="J8" s="30" t="s">
        <v>255</v>
      </c>
      <c r="K8" s="30" t="s">
        <v>68</v>
      </c>
      <c r="L8" s="30" t="s">
        <v>65</v>
      </c>
      <c r="M8" s="30" t="s">
        <v>192</v>
      </c>
      <c r="N8" s="30" t="s">
        <v>194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257</v>
      </c>
      <c r="I9" s="32"/>
      <c r="J9" s="16" t="s">
        <v>251</v>
      </c>
      <c r="K9" s="32" t="s">
        <v>251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122" customFormat="1" ht="18" customHeight="1">
      <c r="B11" s="77" t="s">
        <v>33</v>
      </c>
      <c r="C11" s="78"/>
      <c r="D11" s="78"/>
      <c r="E11" s="78"/>
      <c r="F11" s="78"/>
      <c r="G11" s="78"/>
      <c r="H11" s="86"/>
      <c r="I11" s="88"/>
      <c r="J11" s="86">
        <v>16.93336</v>
      </c>
      <c r="K11" s="86">
        <v>93432.988229999901</v>
      </c>
      <c r="L11" s="78"/>
      <c r="M11" s="87">
        <v>1</v>
      </c>
      <c r="N11" s="87">
        <f>+K11/'סכום נכסי הקרן'!$C$42</f>
        <v>0.16064555487269416</v>
      </c>
      <c r="O11" s="143"/>
      <c r="BH11" s="140"/>
      <c r="BI11" s="123"/>
      <c r="BK11" s="140"/>
    </row>
    <row r="12" spans="2:63" s="140" customFormat="1" ht="20.25">
      <c r="B12" s="79" t="s">
        <v>242</v>
      </c>
      <c r="C12" s="80"/>
      <c r="D12" s="80"/>
      <c r="E12" s="80"/>
      <c r="F12" s="80"/>
      <c r="G12" s="80"/>
      <c r="H12" s="89"/>
      <c r="I12" s="91"/>
      <c r="J12" s="80"/>
      <c r="K12" s="89">
        <v>16304.093680000002</v>
      </c>
      <c r="L12" s="80"/>
      <c r="M12" s="90">
        <v>0.17450039850876789</v>
      </c>
      <c r="N12" s="90">
        <f>+K12/'סכום נכסי הקרן'!$C$42</f>
        <v>2.8032713343947271E-2</v>
      </c>
      <c r="BI12" s="122"/>
    </row>
    <row r="13" spans="2:63" s="140" customFormat="1">
      <c r="B13" s="100" t="s">
        <v>73</v>
      </c>
      <c r="C13" s="80"/>
      <c r="D13" s="80"/>
      <c r="E13" s="80"/>
      <c r="F13" s="80"/>
      <c r="G13" s="80"/>
      <c r="H13" s="89"/>
      <c r="I13" s="91"/>
      <c r="J13" s="80"/>
      <c r="K13" s="89">
        <v>2634.28233</v>
      </c>
      <c r="L13" s="80"/>
      <c r="M13" s="90">
        <v>2.8194349553664091E-2</v>
      </c>
      <c r="N13" s="90">
        <f>+K13/'סכום נכסי הקרן'!$C$42</f>
        <v>4.5292969283230646E-3</v>
      </c>
    </row>
    <row r="14" spans="2:63" s="140" customFormat="1">
      <c r="B14" s="85" t="s">
        <v>1391</v>
      </c>
      <c r="C14" s="82" t="s">
        <v>1392</v>
      </c>
      <c r="D14" s="95" t="s">
        <v>131</v>
      </c>
      <c r="E14" s="82" t="s">
        <v>1393</v>
      </c>
      <c r="F14" s="95" t="s">
        <v>1394</v>
      </c>
      <c r="G14" s="95" t="s">
        <v>174</v>
      </c>
      <c r="H14" s="92">
        <v>37709</v>
      </c>
      <c r="I14" s="94">
        <v>1287</v>
      </c>
      <c r="J14" s="82"/>
      <c r="K14" s="92">
        <v>485.31483000000003</v>
      </c>
      <c r="L14" s="93">
        <v>1.8263520864596599E-4</v>
      </c>
      <c r="M14" s="93">
        <v>5.1942556820008985E-3</v>
      </c>
      <c r="N14" s="93">
        <f>+K14/'סכום נכסי הקרן'!$C$42</f>
        <v>8.3443408618567871E-4</v>
      </c>
    </row>
    <row r="15" spans="2:63" s="140" customFormat="1">
      <c r="B15" s="85" t="s">
        <v>1395</v>
      </c>
      <c r="C15" s="82" t="s">
        <v>1396</v>
      </c>
      <c r="D15" s="95" t="s">
        <v>131</v>
      </c>
      <c r="E15" s="82" t="s">
        <v>1397</v>
      </c>
      <c r="F15" s="95" t="s">
        <v>1394</v>
      </c>
      <c r="G15" s="95" t="s">
        <v>174</v>
      </c>
      <c r="H15" s="92">
        <v>66000</v>
      </c>
      <c r="I15" s="94">
        <v>1282</v>
      </c>
      <c r="J15" s="82"/>
      <c r="K15" s="92">
        <v>846.12</v>
      </c>
      <c r="L15" s="93">
        <v>2.5882352941176468E-4</v>
      </c>
      <c r="M15" s="93">
        <v>9.055902160777984E-3</v>
      </c>
      <c r="N15" s="93">
        <f>+K15/'סכום נכסי הקרן'!$C$42</f>
        <v>1.4547904274910092E-3</v>
      </c>
    </row>
    <row r="16" spans="2:63" s="140" customFormat="1" ht="20.25">
      <c r="B16" s="85" t="s">
        <v>1398</v>
      </c>
      <c r="C16" s="82" t="s">
        <v>1399</v>
      </c>
      <c r="D16" s="95" t="s">
        <v>131</v>
      </c>
      <c r="E16" s="82" t="s">
        <v>1400</v>
      </c>
      <c r="F16" s="95" t="s">
        <v>1394</v>
      </c>
      <c r="G16" s="95" t="s">
        <v>174</v>
      </c>
      <c r="H16" s="92">
        <v>7935</v>
      </c>
      <c r="I16" s="94">
        <v>12850</v>
      </c>
      <c r="J16" s="82"/>
      <c r="K16" s="92">
        <v>1019.6475</v>
      </c>
      <c r="L16" s="93">
        <v>1.9191444026164214E-4</v>
      </c>
      <c r="M16" s="93">
        <v>1.0913142342081347E-2</v>
      </c>
      <c r="N16" s="93">
        <f>+K16/'סכום נכסי הקרן'!$C$42</f>
        <v>1.7531478069483511E-3</v>
      </c>
      <c r="BH16" s="122"/>
    </row>
    <row r="17" spans="2:14" s="140" customFormat="1">
      <c r="B17" s="85" t="s">
        <v>1401</v>
      </c>
      <c r="C17" s="82" t="s">
        <v>1402</v>
      </c>
      <c r="D17" s="95" t="s">
        <v>131</v>
      </c>
      <c r="E17" s="82" t="s">
        <v>1400</v>
      </c>
      <c r="F17" s="95" t="s">
        <v>1394</v>
      </c>
      <c r="G17" s="95" t="s">
        <v>174</v>
      </c>
      <c r="H17" s="92">
        <v>20000</v>
      </c>
      <c r="I17" s="94">
        <v>1416</v>
      </c>
      <c r="J17" s="82"/>
      <c r="K17" s="92">
        <v>283.2</v>
      </c>
      <c r="L17" s="93">
        <v>8.5106382978723409E-5</v>
      </c>
      <c r="M17" s="93">
        <v>3.0310493688038634E-3</v>
      </c>
      <c r="N17" s="93">
        <f>+K17/'סכום נכסי הקרן'!$C$42</f>
        <v>4.8692460769802603E-4</v>
      </c>
    </row>
    <row r="18" spans="2:14" s="140" customFormat="1">
      <c r="B18" s="81"/>
      <c r="C18" s="82"/>
      <c r="D18" s="82"/>
      <c r="E18" s="82"/>
      <c r="F18" s="82"/>
      <c r="G18" s="82"/>
      <c r="H18" s="92"/>
      <c r="I18" s="94"/>
      <c r="J18" s="82"/>
      <c r="K18" s="82"/>
      <c r="L18" s="82"/>
      <c r="M18" s="93"/>
      <c r="N18" s="82"/>
    </row>
    <row r="19" spans="2:14" s="140" customFormat="1">
      <c r="B19" s="100" t="s">
        <v>74</v>
      </c>
      <c r="C19" s="80"/>
      <c r="D19" s="80"/>
      <c r="E19" s="80"/>
      <c r="F19" s="80"/>
      <c r="G19" s="80"/>
      <c r="H19" s="89"/>
      <c r="I19" s="91"/>
      <c r="J19" s="80"/>
      <c r="K19" s="89">
        <v>13669.811350000002</v>
      </c>
      <c r="L19" s="80"/>
      <c r="M19" s="90">
        <v>0.1463060489551038</v>
      </c>
      <c r="N19" s="90">
        <f>+K19/'סכום נכסי הקרן'!$C$42</f>
        <v>2.3503416415624204E-2</v>
      </c>
    </row>
    <row r="20" spans="2:14" s="140" customFormat="1">
      <c r="B20" s="85" t="s">
        <v>1403</v>
      </c>
      <c r="C20" s="82" t="s">
        <v>1404</v>
      </c>
      <c r="D20" s="95" t="s">
        <v>131</v>
      </c>
      <c r="E20" s="82" t="s">
        <v>1393</v>
      </c>
      <c r="F20" s="95" t="s">
        <v>1405</v>
      </c>
      <c r="G20" s="95" t="s">
        <v>174</v>
      </c>
      <c r="H20" s="92">
        <v>400000</v>
      </c>
      <c r="I20" s="94">
        <v>320.24</v>
      </c>
      <c r="J20" s="82"/>
      <c r="K20" s="92">
        <v>1280.96</v>
      </c>
      <c r="L20" s="93">
        <v>1.5328436018098299E-3</v>
      </c>
      <c r="M20" s="93">
        <v>1.3709932907708323E-2</v>
      </c>
      <c r="N20" s="93">
        <f>+K20/'סכום נכסי הקרן'!$C$42</f>
        <v>2.2024397792262127E-3</v>
      </c>
    </row>
    <row r="21" spans="2:14" s="140" customFormat="1">
      <c r="B21" s="85" t="s">
        <v>1406</v>
      </c>
      <c r="C21" s="82" t="s">
        <v>1407</v>
      </c>
      <c r="D21" s="95" t="s">
        <v>131</v>
      </c>
      <c r="E21" s="82" t="s">
        <v>1397</v>
      </c>
      <c r="F21" s="95" t="s">
        <v>1405</v>
      </c>
      <c r="G21" s="95" t="s">
        <v>174</v>
      </c>
      <c r="H21" s="92">
        <v>30000</v>
      </c>
      <c r="I21" s="94">
        <v>3181.33</v>
      </c>
      <c r="J21" s="82"/>
      <c r="K21" s="92">
        <v>954.399</v>
      </c>
      <c r="L21" s="93">
        <v>4.7196755028011905E-4</v>
      </c>
      <c r="M21" s="93">
        <v>1.0214796915738129E-2</v>
      </c>
      <c r="N21" s="93">
        <f>+K21/'סכום נכסי הקרן'!$C$42</f>
        <v>1.6409617184406369E-3</v>
      </c>
    </row>
    <row r="22" spans="2:14" s="140" customFormat="1">
      <c r="B22" s="85" t="s">
        <v>1408</v>
      </c>
      <c r="C22" s="82" t="s">
        <v>1409</v>
      </c>
      <c r="D22" s="95" t="s">
        <v>131</v>
      </c>
      <c r="E22" s="82" t="s">
        <v>1397</v>
      </c>
      <c r="F22" s="95" t="s">
        <v>1405</v>
      </c>
      <c r="G22" s="95" t="s">
        <v>174</v>
      </c>
      <c r="H22" s="92">
        <v>1561500</v>
      </c>
      <c r="I22" s="94">
        <v>321.68</v>
      </c>
      <c r="J22" s="82"/>
      <c r="K22" s="92">
        <v>5023.0331999999999</v>
      </c>
      <c r="L22" s="93">
        <v>3.5089887640449438E-3</v>
      </c>
      <c r="M22" s="93">
        <v>5.376081077097758E-2</v>
      </c>
      <c r="N22" s="93">
        <f>+K22/'סכום נכסי הקרן'!$C$42</f>
        <v>8.6364352767096062E-3</v>
      </c>
    </row>
    <row r="23" spans="2:14" s="140" customFormat="1">
      <c r="B23" s="85" t="s">
        <v>1410</v>
      </c>
      <c r="C23" s="82" t="s">
        <v>1411</v>
      </c>
      <c r="D23" s="95" t="s">
        <v>131</v>
      </c>
      <c r="E23" s="82" t="s">
        <v>1412</v>
      </c>
      <c r="F23" s="95" t="s">
        <v>1405</v>
      </c>
      <c r="G23" s="95" t="s">
        <v>174</v>
      </c>
      <c r="H23" s="92">
        <v>128295</v>
      </c>
      <c r="I23" s="94">
        <v>3195.1</v>
      </c>
      <c r="J23" s="82"/>
      <c r="K23" s="92">
        <v>4099.15355</v>
      </c>
      <c r="L23" s="93">
        <v>9.1639285714285716E-4</v>
      </c>
      <c r="M23" s="93">
        <v>4.3872658122731695E-2</v>
      </c>
      <c r="N23" s="93">
        <f>+K23/'סכום נכסי הקרן'!$C$42</f>
        <v>7.0479475078662453E-3</v>
      </c>
    </row>
    <row r="24" spans="2:14" s="140" customFormat="1">
      <c r="B24" s="85" t="s">
        <v>1413</v>
      </c>
      <c r="C24" s="82" t="s">
        <v>1414</v>
      </c>
      <c r="D24" s="95" t="s">
        <v>131</v>
      </c>
      <c r="E24" s="82" t="s">
        <v>1400</v>
      </c>
      <c r="F24" s="95" t="s">
        <v>1405</v>
      </c>
      <c r="G24" s="95" t="s">
        <v>174</v>
      </c>
      <c r="H24" s="92">
        <v>72000</v>
      </c>
      <c r="I24" s="94">
        <v>3211.48</v>
      </c>
      <c r="J24" s="82"/>
      <c r="K24" s="92">
        <v>2312.2656000000002</v>
      </c>
      <c r="L24" s="93">
        <v>4.8080133555926543E-4</v>
      </c>
      <c r="M24" s="93">
        <v>2.4747850237948048E-2</v>
      </c>
      <c r="N24" s="93">
        <f>+K24/'סכום נכסי הקרן'!$C$42</f>
        <v>3.9756321333815001E-3</v>
      </c>
    </row>
    <row r="25" spans="2:14" s="140" customFormat="1">
      <c r="B25" s="81"/>
      <c r="C25" s="82"/>
      <c r="D25" s="82"/>
      <c r="E25" s="82"/>
      <c r="F25" s="82"/>
      <c r="G25" s="82"/>
      <c r="H25" s="92"/>
      <c r="I25" s="94"/>
      <c r="J25" s="82"/>
      <c r="K25" s="82"/>
      <c r="L25" s="82"/>
      <c r="M25" s="93"/>
      <c r="N25" s="82"/>
    </row>
    <row r="26" spans="2:14" s="140" customFormat="1">
      <c r="B26" s="79" t="s">
        <v>241</v>
      </c>
      <c r="C26" s="80"/>
      <c r="D26" s="80"/>
      <c r="E26" s="80"/>
      <c r="F26" s="80"/>
      <c r="G26" s="80"/>
      <c r="H26" s="89"/>
      <c r="I26" s="91"/>
      <c r="J26" s="89">
        <f>+J27</f>
        <v>16.931506779999999</v>
      </c>
      <c r="K26" s="89">
        <v>77128.89454999991</v>
      </c>
      <c r="L26" s="80"/>
      <c r="M26" s="90">
        <v>0.82549960149123225</v>
      </c>
      <c r="N26" s="90">
        <f>+K26/'סכום נכסי הקרן'!$C$42</f>
        <v>0.13261284152874692</v>
      </c>
    </row>
    <row r="27" spans="2:14" s="140" customFormat="1">
      <c r="B27" s="100" t="s">
        <v>75</v>
      </c>
      <c r="C27" s="80"/>
      <c r="D27" s="80"/>
      <c r="E27" s="80"/>
      <c r="F27" s="80"/>
      <c r="G27" s="80"/>
      <c r="H27" s="89"/>
      <c r="I27" s="91"/>
      <c r="J27" s="89">
        <f>SUM(J28:J72)</f>
        <v>16.931506779999999</v>
      </c>
      <c r="K27" s="89">
        <v>34568.566669999906</v>
      </c>
      <c r="L27" s="80"/>
      <c r="M27" s="90">
        <v>0.36998245828233572</v>
      </c>
      <c r="N27" s="90">
        <f>+K27/'סכום נכסי הקרן'!$C$42</f>
        <v>5.9436037303929247E-2</v>
      </c>
    </row>
    <row r="28" spans="2:14" s="140" customFormat="1">
      <c r="B28" s="85" t="s">
        <v>1415</v>
      </c>
      <c r="C28" s="82" t="s">
        <v>1416</v>
      </c>
      <c r="D28" s="95" t="s">
        <v>30</v>
      </c>
      <c r="E28" s="82"/>
      <c r="F28" s="95" t="s">
        <v>1394</v>
      </c>
      <c r="G28" s="95" t="s">
        <v>173</v>
      </c>
      <c r="H28" s="92">
        <v>10444.999999999998</v>
      </c>
      <c r="I28" s="94">
        <v>3252</v>
      </c>
      <c r="J28" s="82"/>
      <c r="K28" s="92">
        <v>1198.70037</v>
      </c>
      <c r="L28" s="93">
        <v>1.1790046198469199E-3</v>
      </c>
      <c r="M28" s="93">
        <v>1.2829519773564469E-2</v>
      </c>
      <c r="N28" s="93">
        <f>+K28/'סכום נכסי הקרן'!$C$42</f>
        <v>2.0610053227744659E-3</v>
      </c>
    </row>
    <row r="29" spans="2:14" s="140" customFormat="1">
      <c r="B29" s="85" t="s">
        <v>1417</v>
      </c>
      <c r="C29" s="82" t="s">
        <v>1418</v>
      </c>
      <c r="D29" s="95" t="s">
        <v>1166</v>
      </c>
      <c r="E29" s="82"/>
      <c r="F29" s="95" t="s">
        <v>1394</v>
      </c>
      <c r="G29" s="95" t="s">
        <v>173</v>
      </c>
      <c r="H29" s="92">
        <v>2084</v>
      </c>
      <c r="I29" s="94">
        <v>9008</v>
      </c>
      <c r="J29" s="82"/>
      <c r="K29" s="92">
        <v>662.48759999999993</v>
      </c>
      <c r="L29" s="93">
        <v>1.6261780075623833E-5</v>
      </c>
      <c r="M29" s="93">
        <v>7.0905106702697247E-3</v>
      </c>
      <c r="N29" s="93">
        <f>+K29/'סכום נכסי הקרן'!$C$42</f>
        <v>1.1390590209562385E-3</v>
      </c>
    </row>
    <row r="30" spans="2:14" s="140" customFormat="1">
      <c r="B30" s="85" t="s">
        <v>1419</v>
      </c>
      <c r="C30" s="82" t="s">
        <v>1420</v>
      </c>
      <c r="D30" s="95" t="s">
        <v>135</v>
      </c>
      <c r="E30" s="82"/>
      <c r="F30" s="95" t="s">
        <v>1394</v>
      </c>
      <c r="G30" s="95" t="s">
        <v>183</v>
      </c>
      <c r="H30" s="92">
        <v>83467</v>
      </c>
      <c r="I30" s="94">
        <v>1747</v>
      </c>
      <c r="J30" s="82"/>
      <c r="K30" s="92">
        <v>4568.2960599999997</v>
      </c>
      <c r="L30" s="93">
        <v>5.1149454079940736E-5</v>
      </c>
      <c r="M30" s="93">
        <v>4.8893823761201181E-2</v>
      </c>
      <c r="N30" s="93">
        <f>+K30/'סכום נכסי הקרן'!$C$42</f>
        <v>7.8545754479658822E-3</v>
      </c>
    </row>
    <row r="31" spans="2:14" s="140" customFormat="1">
      <c r="B31" s="85" t="s">
        <v>1421</v>
      </c>
      <c r="C31" s="82" t="s">
        <v>1422</v>
      </c>
      <c r="D31" s="95" t="s">
        <v>30</v>
      </c>
      <c r="E31" s="82"/>
      <c r="F31" s="95" t="s">
        <v>1394</v>
      </c>
      <c r="G31" s="95" t="s">
        <v>175</v>
      </c>
      <c r="H31" s="92">
        <v>6025</v>
      </c>
      <c r="I31" s="94">
        <v>970</v>
      </c>
      <c r="J31" s="82"/>
      <c r="K31" s="92">
        <v>242.93962999999999</v>
      </c>
      <c r="L31" s="93">
        <v>2.1403197158081705E-4</v>
      </c>
      <c r="M31" s="93">
        <v>2.600148348054181E-3</v>
      </c>
      <c r="N31" s="93">
        <f>+K31/'סכום נכסי הקרן'!$C$42</f>
        <v>4.1770227412448303E-4</v>
      </c>
    </row>
    <row r="32" spans="2:14" s="140" customFormat="1">
      <c r="B32" s="85" t="s">
        <v>1423</v>
      </c>
      <c r="C32" s="82" t="s">
        <v>1424</v>
      </c>
      <c r="D32" s="95" t="s">
        <v>134</v>
      </c>
      <c r="E32" s="82"/>
      <c r="F32" s="95" t="s">
        <v>1394</v>
      </c>
      <c r="G32" s="95" t="s">
        <v>173</v>
      </c>
      <c r="H32" s="92">
        <v>6653.9999999999991</v>
      </c>
      <c r="I32" s="94">
        <v>4418</v>
      </c>
      <c r="J32" s="82"/>
      <c r="K32" s="92">
        <v>1037.4332599999</v>
      </c>
      <c r="L32" s="93">
        <v>8.4673250836934119E-4</v>
      </c>
      <c r="M32" s="93">
        <v>1.1103500804727511E-2</v>
      </c>
      <c r="N32" s="93">
        <f>+K32/'סכום נכסי הקרן'!$C$42</f>
        <v>1.7837280478048571E-3</v>
      </c>
    </row>
    <row r="33" spans="2:14" s="140" customFormat="1">
      <c r="B33" s="85" t="s">
        <v>1425</v>
      </c>
      <c r="C33" s="82" t="s">
        <v>1426</v>
      </c>
      <c r="D33" s="95" t="s">
        <v>30</v>
      </c>
      <c r="E33" s="82"/>
      <c r="F33" s="95" t="s">
        <v>1394</v>
      </c>
      <c r="G33" s="95" t="s">
        <v>175</v>
      </c>
      <c r="H33" s="92">
        <v>1347</v>
      </c>
      <c r="I33" s="94">
        <v>6342</v>
      </c>
      <c r="J33" s="82"/>
      <c r="K33" s="92">
        <v>355.11041999999998</v>
      </c>
      <c r="L33" s="93">
        <v>9.5375188431492367E-4</v>
      </c>
      <c r="M33" s="93">
        <v>3.8006963785193319E-3</v>
      </c>
      <c r="N33" s="93">
        <f>+K33/'סכום נכסי הקרן'!$C$42</f>
        <v>6.1056497862987729E-4</v>
      </c>
    </row>
    <row r="34" spans="2:14" s="140" customFormat="1">
      <c r="B34" s="85" t="s">
        <v>1427</v>
      </c>
      <c r="C34" s="82" t="s">
        <v>1428</v>
      </c>
      <c r="D34" s="95" t="s">
        <v>1166</v>
      </c>
      <c r="E34" s="82"/>
      <c r="F34" s="95" t="s">
        <v>1394</v>
      </c>
      <c r="G34" s="95" t="s">
        <v>173</v>
      </c>
      <c r="H34" s="92">
        <v>7852</v>
      </c>
      <c r="I34" s="94">
        <v>2334</v>
      </c>
      <c r="J34" s="82"/>
      <c r="K34" s="92">
        <v>646.74457999999993</v>
      </c>
      <c r="L34" s="93">
        <v>8.5806705424662326E-4</v>
      </c>
      <c r="M34" s="93">
        <v>6.9220153636522586E-3</v>
      </c>
      <c r="N34" s="93">
        <f>+K34/'סכום נכסי הקרן'!$C$42</f>
        <v>1.1119909989312309E-3</v>
      </c>
    </row>
    <row r="35" spans="2:14" s="140" customFormat="1">
      <c r="B35" s="85" t="s">
        <v>1429</v>
      </c>
      <c r="C35" s="82" t="s">
        <v>1430</v>
      </c>
      <c r="D35" s="95" t="s">
        <v>1166</v>
      </c>
      <c r="E35" s="82"/>
      <c r="F35" s="95" t="s">
        <v>1394</v>
      </c>
      <c r="G35" s="95" t="s">
        <v>173</v>
      </c>
      <c r="H35" s="92">
        <v>3950</v>
      </c>
      <c r="I35" s="94">
        <v>6848</v>
      </c>
      <c r="J35" s="82"/>
      <c r="K35" s="92">
        <v>954.58037999999999</v>
      </c>
      <c r="L35" s="93">
        <v>1.6340937316164456E-5</v>
      </c>
      <c r="M35" s="93">
        <v>1.0216738200111413E-2</v>
      </c>
      <c r="N35" s="93">
        <f>+K35/'סכום נכסי הקרן'!$C$42</f>
        <v>1.6412735771459486E-3</v>
      </c>
    </row>
    <row r="36" spans="2:14" s="140" customFormat="1">
      <c r="B36" s="85" t="s">
        <v>1431</v>
      </c>
      <c r="C36" s="82" t="s">
        <v>1432</v>
      </c>
      <c r="D36" s="95" t="s">
        <v>1166</v>
      </c>
      <c r="E36" s="82"/>
      <c r="F36" s="95" t="s">
        <v>1394</v>
      </c>
      <c r="G36" s="95" t="s">
        <v>173</v>
      </c>
      <c r="H36" s="92">
        <v>5467</v>
      </c>
      <c r="I36" s="94">
        <v>8173</v>
      </c>
      <c r="J36" s="82"/>
      <c r="K36" s="92">
        <v>1576.8204099999998</v>
      </c>
      <c r="L36" s="93">
        <v>2.5030295035525988E-5</v>
      </c>
      <c r="M36" s="93">
        <v>1.6876484846213097E-2</v>
      </c>
      <c r="N36" s="93">
        <f>+K36/'סכום נכסי הקרן'!$C$42</f>
        <v>2.7111322724205173E-3</v>
      </c>
    </row>
    <row r="37" spans="2:14" s="140" customFormat="1">
      <c r="B37" s="85" t="s">
        <v>1433</v>
      </c>
      <c r="C37" s="82" t="s">
        <v>1434</v>
      </c>
      <c r="D37" s="95" t="s">
        <v>30</v>
      </c>
      <c r="E37" s="82"/>
      <c r="F37" s="95" t="s">
        <v>1394</v>
      </c>
      <c r="G37" s="95" t="s">
        <v>182</v>
      </c>
      <c r="H37" s="92">
        <v>16236</v>
      </c>
      <c r="I37" s="94">
        <v>3187</v>
      </c>
      <c r="J37" s="82"/>
      <c r="K37" s="92">
        <v>1463.6862599999999</v>
      </c>
      <c r="L37" s="93">
        <v>3.1822210821245099E-4</v>
      </c>
      <c r="M37" s="93">
        <v>1.5665626110522201E-2</v>
      </c>
      <c r="N37" s="93">
        <f>+K37/'סכום נכסי הקרן'!$C$42</f>
        <v>2.5166131989530047E-3</v>
      </c>
    </row>
    <row r="38" spans="2:14" s="140" customFormat="1">
      <c r="B38" s="85" t="s">
        <v>1435</v>
      </c>
      <c r="C38" s="82" t="s">
        <v>1436</v>
      </c>
      <c r="D38" s="95" t="s">
        <v>1166</v>
      </c>
      <c r="E38" s="82"/>
      <c r="F38" s="95" t="s">
        <v>1394</v>
      </c>
      <c r="G38" s="95" t="s">
        <v>173</v>
      </c>
      <c r="H38" s="92">
        <v>946</v>
      </c>
      <c r="I38" s="94">
        <v>7100</v>
      </c>
      <c r="J38" s="82"/>
      <c r="K38" s="92">
        <v>237.02880999999999</v>
      </c>
      <c r="L38" s="93">
        <v>6.1219471156957407E-6</v>
      </c>
      <c r="M38" s="93">
        <v>2.5368856812811825E-3</v>
      </c>
      <c r="N38" s="93">
        <f>+K38/'סכום נכסי הקרן'!$C$42</f>
        <v>4.0753940791800829E-4</v>
      </c>
    </row>
    <row r="39" spans="2:14" s="140" customFormat="1">
      <c r="B39" s="85" t="s">
        <v>1437</v>
      </c>
      <c r="C39" s="82" t="s">
        <v>1438</v>
      </c>
      <c r="D39" s="95" t="s">
        <v>30</v>
      </c>
      <c r="E39" s="82"/>
      <c r="F39" s="95" t="s">
        <v>1394</v>
      </c>
      <c r="G39" s="95" t="s">
        <v>175</v>
      </c>
      <c r="H39" s="92">
        <v>1427</v>
      </c>
      <c r="I39" s="94">
        <v>5607</v>
      </c>
      <c r="J39" s="82"/>
      <c r="K39" s="92">
        <v>332.60141999999991</v>
      </c>
      <c r="L39" s="93">
        <v>4.694078947368421E-4</v>
      </c>
      <c r="M39" s="93">
        <v>3.5597857491323037E-3</v>
      </c>
      <c r="N39" s="93">
        <f>+K39/'סכום נכסי הקרן'!$C$42</f>
        <v>5.7186375689726821E-4</v>
      </c>
    </row>
    <row r="40" spans="2:14" s="140" customFormat="1">
      <c r="B40" s="85" t="s">
        <v>1439</v>
      </c>
      <c r="C40" s="82" t="s">
        <v>1440</v>
      </c>
      <c r="D40" s="95" t="s">
        <v>150</v>
      </c>
      <c r="E40" s="82"/>
      <c r="F40" s="95" t="s">
        <v>1394</v>
      </c>
      <c r="G40" s="95" t="s">
        <v>175</v>
      </c>
      <c r="H40" s="92">
        <v>935</v>
      </c>
      <c r="I40" s="94">
        <v>10817</v>
      </c>
      <c r="J40" s="82"/>
      <c r="K40" s="92">
        <v>420.42450000000002</v>
      </c>
      <c r="L40" s="93">
        <v>2.4113700922590196E-5</v>
      </c>
      <c r="M40" s="93">
        <v>4.4997436982862991E-3</v>
      </c>
      <c r="N40" s="93">
        <f>+K40/'סכום נכסי הקרן'!$C$42</f>
        <v>7.2286382319611145E-4</v>
      </c>
    </row>
    <row r="41" spans="2:14" s="140" customFormat="1">
      <c r="B41" s="85" t="s">
        <v>1441</v>
      </c>
      <c r="C41" s="82" t="s">
        <v>1442</v>
      </c>
      <c r="D41" s="95" t="s">
        <v>1166</v>
      </c>
      <c r="E41" s="82"/>
      <c r="F41" s="95" t="s">
        <v>1394</v>
      </c>
      <c r="G41" s="95" t="s">
        <v>173</v>
      </c>
      <c r="H41" s="92">
        <v>10479.000000000002</v>
      </c>
      <c r="I41" s="94">
        <v>5402</v>
      </c>
      <c r="J41" s="82"/>
      <c r="K41" s="92">
        <v>1997.6807199999998</v>
      </c>
      <c r="L41" s="93">
        <v>1.5056034482758623E-5</v>
      </c>
      <c r="M41" s="93">
        <v>2.1380892957018529E-2</v>
      </c>
      <c r="N41" s="93">
        <f>+K41/'סכום נכסי הקרן'!$C$42</f>
        <v>3.4347454127539199E-3</v>
      </c>
    </row>
    <row r="42" spans="2:14" s="140" customFormat="1">
      <c r="B42" s="85" t="s">
        <v>1443</v>
      </c>
      <c r="C42" s="82" t="s">
        <v>1444</v>
      </c>
      <c r="D42" s="95" t="s">
        <v>134</v>
      </c>
      <c r="E42" s="82"/>
      <c r="F42" s="95" t="s">
        <v>1394</v>
      </c>
      <c r="G42" s="95" t="s">
        <v>173</v>
      </c>
      <c r="H42" s="92">
        <v>100</v>
      </c>
      <c r="I42" s="94">
        <v>24102</v>
      </c>
      <c r="J42" s="82"/>
      <c r="K42" s="92">
        <v>85.055949999999996</v>
      </c>
      <c r="L42" s="93">
        <v>1.0312062713758103E-6</v>
      </c>
      <c r="M42" s="93">
        <v>9.1034174986056834E-4</v>
      </c>
      <c r="N42" s="93">
        <f>+K42/'סכום נכסי הקרן'!$C$42</f>
        <v>1.4624235553013036E-4</v>
      </c>
    </row>
    <row r="43" spans="2:14" s="140" customFormat="1">
      <c r="B43" s="85" t="s">
        <v>1445</v>
      </c>
      <c r="C43" s="82" t="s">
        <v>1446</v>
      </c>
      <c r="D43" s="95" t="s">
        <v>1166</v>
      </c>
      <c r="E43" s="82"/>
      <c r="F43" s="95" t="s">
        <v>1394</v>
      </c>
      <c r="G43" s="95" t="s">
        <v>173</v>
      </c>
      <c r="H43" s="92">
        <v>21213</v>
      </c>
      <c r="I43" s="94">
        <v>2579</v>
      </c>
      <c r="J43" s="82"/>
      <c r="K43" s="92">
        <v>1930.6568600000001</v>
      </c>
      <c r="L43" s="93">
        <v>1.3468571428571429E-3</v>
      </c>
      <c r="M43" s="93">
        <v>2.0663546104801728E-2</v>
      </c>
      <c r="N43" s="93">
        <f>+K43/'סכום נכסי הקרן'!$C$42</f>
        <v>3.3195068296433716E-3</v>
      </c>
    </row>
    <row r="44" spans="2:14" s="140" customFormat="1">
      <c r="B44" s="85" t="s">
        <v>1447</v>
      </c>
      <c r="C44" s="82" t="s">
        <v>1448</v>
      </c>
      <c r="D44" s="95" t="s">
        <v>1166</v>
      </c>
      <c r="E44" s="82"/>
      <c r="F44" s="95" t="s">
        <v>1394</v>
      </c>
      <c r="G44" s="95" t="s">
        <v>173</v>
      </c>
      <c r="H44" s="92">
        <v>1575</v>
      </c>
      <c r="I44" s="94">
        <v>3654</v>
      </c>
      <c r="J44" s="82"/>
      <c r="K44" s="92">
        <v>203.09572</v>
      </c>
      <c r="L44" s="93">
        <v>3.2474226804123714E-5</v>
      </c>
      <c r="M44" s="93">
        <v>2.1737046395224795E-3</v>
      </c>
      <c r="N44" s="93">
        <f>+K44/'סכום נכסי הקרן'!$C$42</f>
        <v>3.4919598794543835E-4</v>
      </c>
    </row>
    <row r="45" spans="2:14" s="140" customFormat="1">
      <c r="B45" s="85" t="s">
        <v>1449</v>
      </c>
      <c r="C45" s="82" t="s">
        <v>1450</v>
      </c>
      <c r="D45" s="95" t="s">
        <v>30</v>
      </c>
      <c r="E45" s="82"/>
      <c r="F45" s="95" t="s">
        <v>1394</v>
      </c>
      <c r="G45" s="95" t="s">
        <v>175</v>
      </c>
      <c r="H45" s="92">
        <v>5800</v>
      </c>
      <c r="I45" s="94">
        <v>3581</v>
      </c>
      <c r="J45" s="82"/>
      <c r="K45" s="92">
        <v>863.37982</v>
      </c>
      <c r="L45" s="93">
        <v>2.2367913613575009E-5</v>
      </c>
      <c r="M45" s="93">
        <v>9.2406315623198912E-3</v>
      </c>
      <c r="N45" s="93">
        <f>+K45/'סכום נכסי הקרן'!$C$42</f>
        <v>1.4844663847030097E-3</v>
      </c>
    </row>
    <row r="46" spans="2:14" s="140" customFormat="1">
      <c r="B46" s="85" t="s">
        <v>1451</v>
      </c>
      <c r="C46" s="82" t="s">
        <v>1452</v>
      </c>
      <c r="D46" s="95" t="s">
        <v>1166</v>
      </c>
      <c r="E46" s="82"/>
      <c r="F46" s="95" t="s">
        <v>1394</v>
      </c>
      <c r="G46" s="95" t="s">
        <v>173</v>
      </c>
      <c r="H46" s="92">
        <v>380</v>
      </c>
      <c r="I46" s="94">
        <v>17842</v>
      </c>
      <c r="J46" s="82"/>
      <c r="K46" s="92">
        <v>239.26479</v>
      </c>
      <c r="L46" s="93">
        <v>7.3076923076923075E-5</v>
      </c>
      <c r="M46" s="93">
        <v>2.5608170575794099E-3</v>
      </c>
      <c r="N46" s="93">
        <f>+K46/'סכום נכסי הקרן'!$C$42</f>
        <v>4.1138387714230435E-4</v>
      </c>
    </row>
    <row r="47" spans="2:14" s="140" customFormat="1">
      <c r="B47" s="85" t="s">
        <v>1453</v>
      </c>
      <c r="C47" s="82" t="s">
        <v>1454</v>
      </c>
      <c r="D47" s="95" t="s">
        <v>134</v>
      </c>
      <c r="E47" s="82"/>
      <c r="F47" s="95" t="s">
        <v>1394</v>
      </c>
      <c r="G47" s="95" t="s">
        <v>176</v>
      </c>
      <c r="H47" s="92">
        <v>27316</v>
      </c>
      <c r="I47" s="94">
        <v>727.6</v>
      </c>
      <c r="J47" s="82"/>
      <c r="K47" s="92">
        <v>941.22615000000008</v>
      </c>
      <c r="L47" s="93">
        <v>4.0016424547789974E-5</v>
      </c>
      <c r="M47" s="93">
        <v>1.0073809773514091E-2</v>
      </c>
      <c r="N47" s="93">
        <f>+K47/'סכום נכסי הקרן'!$C$42</f>
        <v>1.6183127607481407E-3</v>
      </c>
    </row>
    <row r="48" spans="2:14" s="140" customFormat="1">
      <c r="B48" s="85" t="s">
        <v>1455</v>
      </c>
      <c r="C48" s="82" t="s">
        <v>1456</v>
      </c>
      <c r="D48" s="95" t="s">
        <v>1166</v>
      </c>
      <c r="E48" s="82"/>
      <c r="F48" s="95" t="s">
        <v>1394</v>
      </c>
      <c r="G48" s="95" t="s">
        <v>173</v>
      </c>
      <c r="H48" s="92">
        <v>4973</v>
      </c>
      <c r="I48" s="94">
        <v>4404</v>
      </c>
      <c r="J48" s="82"/>
      <c r="K48" s="92">
        <v>772.88954000000001</v>
      </c>
      <c r="L48" s="93">
        <v>6.3269720101781176E-5</v>
      </c>
      <c r="M48" s="93">
        <v>8.2721269504664845E-3</v>
      </c>
      <c r="N48" s="93">
        <f>+K48/'סכום נכסי הקרן'!$C$42</f>
        <v>1.3288804239350558E-3</v>
      </c>
    </row>
    <row r="49" spans="2:14" s="140" customFormat="1">
      <c r="B49" s="85" t="s">
        <v>1457</v>
      </c>
      <c r="C49" s="82" t="s">
        <v>1458</v>
      </c>
      <c r="D49" s="95" t="s">
        <v>1166</v>
      </c>
      <c r="E49" s="82"/>
      <c r="F49" s="95" t="s">
        <v>1394</v>
      </c>
      <c r="G49" s="95" t="s">
        <v>173</v>
      </c>
      <c r="H49" s="92">
        <v>1338</v>
      </c>
      <c r="I49" s="94">
        <v>4169</v>
      </c>
      <c r="J49" s="82"/>
      <c r="K49" s="92">
        <v>196.85192000000001</v>
      </c>
      <c r="L49" s="93">
        <v>7.935943060498221E-6</v>
      </c>
      <c r="M49" s="93">
        <v>2.1068781351123891E-3</v>
      </c>
      <c r="N49" s="93">
        <f>+K49/'סכום נכסי הקרן'!$C$42</f>
        <v>3.3846060706427689E-4</v>
      </c>
    </row>
    <row r="50" spans="2:14" s="140" customFormat="1">
      <c r="B50" s="85" t="s">
        <v>1459</v>
      </c>
      <c r="C50" s="82" t="s">
        <v>1460</v>
      </c>
      <c r="D50" s="95" t="s">
        <v>134</v>
      </c>
      <c r="E50" s="82"/>
      <c r="F50" s="95" t="s">
        <v>1394</v>
      </c>
      <c r="G50" s="95" t="s">
        <v>175</v>
      </c>
      <c r="H50" s="92">
        <v>1666</v>
      </c>
      <c r="I50" s="94">
        <v>19984</v>
      </c>
      <c r="J50" s="82"/>
      <c r="K50" s="92">
        <v>1383.97101</v>
      </c>
      <c r="L50" s="93">
        <v>3.2190947580925647E-4</v>
      </c>
      <c r="M50" s="93">
        <v>1.4812445114065485E-2</v>
      </c>
      <c r="N50" s="93">
        <f>+K50/'סכום נכסי הקרן'!$C$42</f>
        <v>2.3795534643703772E-3</v>
      </c>
    </row>
    <row r="51" spans="2:14" s="140" customFormat="1">
      <c r="B51" s="85" t="s">
        <v>1461</v>
      </c>
      <c r="C51" s="82" t="s">
        <v>1462</v>
      </c>
      <c r="D51" s="95" t="s">
        <v>1172</v>
      </c>
      <c r="E51" s="82"/>
      <c r="F51" s="95" t="s">
        <v>1394</v>
      </c>
      <c r="G51" s="95" t="s">
        <v>173</v>
      </c>
      <c r="H51" s="92">
        <v>390</v>
      </c>
      <c r="I51" s="94">
        <v>33359</v>
      </c>
      <c r="J51" s="82"/>
      <c r="K51" s="92">
        <v>459.12326000000002</v>
      </c>
      <c r="L51" s="93">
        <v>1.2500000000000001E-5</v>
      </c>
      <c r="M51" s="93">
        <v>4.9139310290472176E-3</v>
      </c>
      <c r="N51" s="93">
        <f>+K51/'סכום נכסי הקרן'!$C$42</f>
        <v>7.8940117676743935E-4</v>
      </c>
    </row>
    <row r="52" spans="2:14" s="140" customFormat="1">
      <c r="B52" s="85" t="s">
        <v>1463</v>
      </c>
      <c r="C52" s="82" t="s">
        <v>1464</v>
      </c>
      <c r="D52" s="95" t="s">
        <v>1166</v>
      </c>
      <c r="E52" s="82"/>
      <c r="F52" s="95" t="s">
        <v>1394</v>
      </c>
      <c r="G52" s="95" t="s">
        <v>173</v>
      </c>
      <c r="H52" s="92">
        <v>1011</v>
      </c>
      <c r="I52" s="94">
        <v>6359</v>
      </c>
      <c r="J52" s="82"/>
      <c r="K52" s="92">
        <v>226.87760999999998</v>
      </c>
      <c r="L52" s="93">
        <v>1.7135593220338983E-4</v>
      </c>
      <c r="M52" s="93">
        <v>2.4282388297536335E-3</v>
      </c>
      <c r="N52" s="93">
        <f>+K52/'סכום נכסי הקרן'!$C$42</f>
        <v>3.90085774169194E-4</v>
      </c>
    </row>
    <row r="53" spans="2:14" s="140" customFormat="1">
      <c r="B53" s="85" t="s">
        <v>1465</v>
      </c>
      <c r="C53" s="82" t="s">
        <v>1466</v>
      </c>
      <c r="D53" s="95" t="s">
        <v>1166</v>
      </c>
      <c r="E53" s="82"/>
      <c r="F53" s="95" t="s">
        <v>1394</v>
      </c>
      <c r="G53" s="95" t="s">
        <v>173</v>
      </c>
      <c r="H53" s="92">
        <v>5602</v>
      </c>
      <c r="I53" s="94">
        <v>3509</v>
      </c>
      <c r="J53" s="82"/>
      <c r="K53" s="92">
        <v>693.71028000000013</v>
      </c>
      <c r="L53" s="93">
        <v>1.4364102564102564E-4</v>
      </c>
      <c r="M53" s="93">
        <v>7.4246825788374E-3</v>
      </c>
      <c r="N53" s="93">
        <f>+K53/'סכום נכסי הקרן'!$C$42</f>
        <v>1.1927422526309599E-3</v>
      </c>
    </row>
    <row r="54" spans="2:14" s="140" customFormat="1">
      <c r="B54" s="85" t="s">
        <v>1467</v>
      </c>
      <c r="C54" s="82" t="s">
        <v>1468</v>
      </c>
      <c r="D54" s="95" t="s">
        <v>30</v>
      </c>
      <c r="E54" s="82"/>
      <c r="F54" s="95" t="s">
        <v>1394</v>
      </c>
      <c r="G54" s="95" t="s">
        <v>175</v>
      </c>
      <c r="H54" s="92">
        <v>2717</v>
      </c>
      <c r="I54" s="94">
        <v>2964</v>
      </c>
      <c r="J54" s="82"/>
      <c r="K54" s="92">
        <v>334.76297000000005</v>
      </c>
      <c r="L54" s="93">
        <v>2.2270491803278689E-4</v>
      </c>
      <c r="M54" s="93">
        <v>3.582920511714007E-3</v>
      </c>
      <c r="N54" s="93">
        <f>+K54/'סכום נכסי הקרן'!$C$42</f>
        <v>5.7558025366905398E-4</v>
      </c>
    </row>
    <row r="55" spans="2:14" s="140" customFormat="1">
      <c r="B55" s="85" t="s">
        <v>1469</v>
      </c>
      <c r="C55" s="82" t="s">
        <v>1470</v>
      </c>
      <c r="D55" s="95" t="s">
        <v>1172</v>
      </c>
      <c r="E55" s="82"/>
      <c r="F55" s="95" t="s">
        <v>1394</v>
      </c>
      <c r="G55" s="95" t="s">
        <v>173</v>
      </c>
      <c r="H55" s="92">
        <v>1397</v>
      </c>
      <c r="I55" s="94">
        <v>5692</v>
      </c>
      <c r="J55" s="82"/>
      <c r="K55" s="92">
        <v>280.61634999999995</v>
      </c>
      <c r="L55" s="93">
        <v>7.2950391644908613E-5</v>
      </c>
      <c r="M55" s="93">
        <v>3.003396929885395E-3</v>
      </c>
      <c r="N55" s="93">
        <f>+K55/'סכום נכסי הקרן'!$C$42</f>
        <v>4.8248236630438543E-4</v>
      </c>
    </row>
    <row r="56" spans="2:14" s="140" customFormat="1">
      <c r="B56" s="85" t="s">
        <v>1471</v>
      </c>
      <c r="C56" s="82" t="s">
        <v>1472</v>
      </c>
      <c r="D56" s="95" t="s">
        <v>30</v>
      </c>
      <c r="E56" s="82"/>
      <c r="F56" s="95" t="s">
        <v>1394</v>
      </c>
      <c r="G56" s="95" t="s">
        <v>175</v>
      </c>
      <c r="H56" s="92">
        <v>2304.0000000000005</v>
      </c>
      <c r="I56" s="94">
        <v>3946</v>
      </c>
      <c r="J56" s="82"/>
      <c r="K56" s="92">
        <v>377.92806000000007</v>
      </c>
      <c r="L56" s="93">
        <v>3.2947859583201005E-4</v>
      </c>
      <c r="M56" s="93">
        <v>4.0449103379811757E-3</v>
      </c>
      <c r="N56" s="93">
        <f>+K56/'סכום נכסי הקרן'!$C$42</f>
        <v>6.4979686565528282E-4</v>
      </c>
    </row>
    <row r="57" spans="2:14" s="140" customFormat="1">
      <c r="B57" s="85" t="s">
        <v>1473</v>
      </c>
      <c r="C57" s="82" t="s">
        <v>1474</v>
      </c>
      <c r="D57" s="95" t="s">
        <v>30</v>
      </c>
      <c r="E57" s="82"/>
      <c r="F57" s="95" t="s">
        <v>1394</v>
      </c>
      <c r="G57" s="95" t="s">
        <v>175</v>
      </c>
      <c r="H57" s="92">
        <v>1862.0000000000002</v>
      </c>
      <c r="I57" s="94">
        <v>5066</v>
      </c>
      <c r="J57" s="82"/>
      <c r="K57" s="92">
        <v>392.11589000000009</v>
      </c>
      <c r="L57" s="93">
        <v>3.533716437285074E-4</v>
      </c>
      <c r="M57" s="93">
        <v>4.1967606669578578E-3</v>
      </c>
      <c r="N57" s="93">
        <f>+K57/'סכום נכסי הקרן'!$C$42</f>
        <v>6.7419094601134312E-4</v>
      </c>
    </row>
    <row r="58" spans="2:14" s="140" customFormat="1">
      <c r="B58" s="85" t="s">
        <v>1475</v>
      </c>
      <c r="C58" s="82" t="s">
        <v>1476</v>
      </c>
      <c r="D58" s="95" t="s">
        <v>1166</v>
      </c>
      <c r="E58" s="82"/>
      <c r="F58" s="95" t="s">
        <v>1394</v>
      </c>
      <c r="G58" s="95" t="s">
        <v>173</v>
      </c>
      <c r="H58" s="92">
        <v>3544</v>
      </c>
      <c r="I58" s="94">
        <v>2607</v>
      </c>
      <c r="J58" s="82"/>
      <c r="K58" s="92">
        <v>326.05165</v>
      </c>
      <c r="L58" s="93">
        <v>7.1580250984516267E-5</v>
      </c>
      <c r="M58" s="93">
        <v>3.4896844912781009E-3</v>
      </c>
      <c r="N58" s="93">
        <f>+K58/'סכום נכסי הקרן'!$C$42</f>
        <v>5.6060230143200598E-4</v>
      </c>
    </row>
    <row r="59" spans="2:14" s="140" customFormat="1">
      <c r="B59" s="85" t="s">
        <v>1477</v>
      </c>
      <c r="C59" s="82" t="s">
        <v>1478</v>
      </c>
      <c r="D59" s="95" t="s">
        <v>1166</v>
      </c>
      <c r="E59" s="82"/>
      <c r="F59" s="95" t="s">
        <v>1394</v>
      </c>
      <c r="G59" s="95" t="s">
        <v>173</v>
      </c>
      <c r="H59" s="92">
        <v>585</v>
      </c>
      <c r="I59" s="94">
        <v>9332</v>
      </c>
      <c r="J59" s="82"/>
      <c r="K59" s="92">
        <v>192.65588</v>
      </c>
      <c r="L59" s="93">
        <v>5.6680900193461114E-5</v>
      </c>
      <c r="M59" s="93">
        <v>2.0619685150789296E-3</v>
      </c>
      <c r="N59" s="93">
        <f>+K59/'סכום נכסי הקרן'!$C$42</f>
        <v>3.3124607623487989E-4</v>
      </c>
    </row>
    <row r="60" spans="2:14" s="140" customFormat="1">
      <c r="B60" s="85" t="s">
        <v>1479</v>
      </c>
      <c r="C60" s="82" t="s">
        <v>1480</v>
      </c>
      <c r="D60" s="95" t="s">
        <v>134</v>
      </c>
      <c r="E60" s="82"/>
      <c r="F60" s="95" t="s">
        <v>1394</v>
      </c>
      <c r="G60" s="95" t="s">
        <v>173</v>
      </c>
      <c r="H60" s="92">
        <v>410</v>
      </c>
      <c r="I60" s="94">
        <v>8090.5</v>
      </c>
      <c r="J60" s="82"/>
      <c r="K60" s="92">
        <v>117.06063</v>
      </c>
      <c r="L60" s="93">
        <v>3.1796181821424886E-4</v>
      </c>
      <c r="M60" s="93">
        <v>1.2528832933378622E-3</v>
      </c>
      <c r="N60" s="93">
        <f>+K60/'סכום נכסי הקרן'!$C$42</f>
        <v>2.0127013184898933E-4</v>
      </c>
    </row>
    <row r="61" spans="2:14" s="140" customFormat="1">
      <c r="B61" s="85" t="s">
        <v>1481</v>
      </c>
      <c r="C61" s="82" t="s">
        <v>1482</v>
      </c>
      <c r="D61" s="95" t="s">
        <v>134</v>
      </c>
      <c r="E61" s="82"/>
      <c r="F61" s="95" t="s">
        <v>1394</v>
      </c>
      <c r="G61" s="95" t="s">
        <v>173</v>
      </c>
      <c r="H61" s="92">
        <v>407</v>
      </c>
      <c r="I61" s="94">
        <v>44085.5</v>
      </c>
      <c r="J61" s="82"/>
      <c r="K61" s="92">
        <v>633.20137999999997</v>
      </c>
      <c r="L61" s="93">
        <v>7.0318093484709015E-5</v>
      </c>
      <c r="M61" s="93">
        <v>6.7770644179898842E-3</v>
      </c>
      <c r="N61" s="93">
        <f>+K61/'סכום נכסי הקרן'!$C$42</f>
        <v>1.088705273835977E-3</v>
      </c>
    </row>
    <row r="62" spans="2:14" s="140" customFormat="1">
      <c r="B62" s="85" t="s">
        <v>1483</v>
      </c>
      <c r="C62" s="82" t="s">
        <v>1484</v>
      </c>
      <c r="D62" s="95" t="s">
        <v>30</v>
      </c>
      <c r="E62" s="82"/>
      <c r="F62" s="95" t="s">
        <v>1394</v>
      </c>
      <c r="G62" s="95" t="s">
        <v>175</v>
      </c>
      <c r="H62" s="92">
        <v>2461</v>
      </c>
      <c r="I62" s="94">
        <v>2822</v>
      </c>
      <c r="J62" s="82"/>
      <c r="K62" s="92">
        <v>288.69428999999997</v>
      </c>
      <c r="L62" s="93">
        <v>7.5399716538733269E-4</v>
      </c>
      <c r="M62" s="93">
        <v>3.0898539741588257E-3</v>
      </c>
      <c r="N62" s="93">
        <f>+K62/'סכום נכסי הקרן'!$C$42</f>
        <v>4.9637130615434375E-4</v>
      </c>
    </row>
    <row r="63" spans="2:14" s="140" customFormat="1">
      <c r="B63" s="85" t="s">
        <v>1485</v>
      </c>
      <c r="C63" s="82" t="s">
        <v>1486</v>
      </c>
      <c r="D63" s="95" t="s">
        <v>30</v>
      </c>
      <c r="E63" s="82"/>
      <c r="F63" s="95" t="s">
        <v>1394</v>
      </c>
      <c r="G63" s="95" t="s">
        <v>175</v>
      </c>
      <c r="H63" s="92">
        <v>189</v>
      </c>
      <c r="I63" s="94">
        <v>17403</v>
      </c>
      <c r="J63" s="82"/>
      <c r="K63" s="92">
        <v>136.72738000000001</v>
      </c>
      <c r="L63" s="93">
        <v>1.7581395348837208E-4</v>
      </c>
      <c r="M63" s="93">
        <v>1.463373724742959E-3</v>
      </c>
      <c r="N63" s="93">
        <f>+K63/'סכום נכסי הקרן'!$C$42</f>
        <v>2.3508448399745386E-4</v>
      </c>
    </row>
    <row r="64" spans="2:14" s="140" customFormat="1">
      <c r="B64" s="85" t="s">
        <v>1487</v>
      </c>
      <c r="C64" s="82" t="s">
        <v>1488</v>
      </c>
      <c r="D64" s="95" t="s">
        <v>1166</v>
      </c>
      <c r="E64" s="82"/>
      <c r="F64" s="95" t="s">
        <v>1394</v>
      </c>
      <c r="G64" s="95" t="s">
        <v>173</v>
      </c>
      <c r="H64" s="92">
        <v>2376</v>
      </c>
      <c r="I64" s="94">
        <v>3982</v>
      </c>
      <c r="J64" s="82"/>
      <c r="K64" s="92">
        <v>333.88688000000002</v>
      </c>
      <c r="L64" s="93">
        <v>9.7177850517562027E-5</v>
      </c>
      <c r="M64" s="93">
        <v>3.5735438449007464E-3</v>
      </c>
      <c r="N64" s="93">
        <f>+K64/'סכום נכסי הקרן'!$C$42</f>
        <v>5.7407393382598131E-4</v>
      </c>
    </row>
    <row r="65" spans="2:14" s="140" customFormat="1">
      <c r="B65" s="85" t="s">
        <v>1489</v>
      </c>
      <c r="C65" s="82" t="s">
        <v>1490</v>
      </c>
      <c r="D65" s="95" t="s">
        <v>146</v>
      </c>
      <c r="E65" s="82"/>
      <c r="F65" s="95" t="s">
        <v>1394</v>
      </c>
      <c r="G65" s="95" t="s">
        <v>177</v>
      </c>
      <c r="H65" s="92">
        <v>2110</v>
      </c>
      <c r="I65" s="94">
        <v>7333</v>
      </c>
      <c r="J65" s="82"/>
      <c r="K65" s="92">
        <v>427.23025999999999</v>
      </c>
      <c r="L65" s="93">
        <v>7.2971998361692176E-5</v>
      </c>
      <c r="M65" s="93">
        <v>4.5725847807447399E-3</v>
      </c>
      <c r="N65" s="93">
        <f>+K65/'סכום נכסי הקרן'!$C$42</f>
        <v>7.3456541930517539E-4</v>
      </c>
    </row>
    <row r="66" spans="2:14" s="140" customFormat="1">
      <c r="B66" s="85" t="s">
        <v>1491</v>
      </c>
      <c r="C66" s="82" t="s">
        <v>1492</v>
      </c>
      <c r="D66" s="95" t="s">
        <v>1166</v>
      </c>
      <c r="E66" s="82"/>
      <c r="F66" s="95" t="s">
        <v>1394</v>
      </c>
      <c r="G66" s="95" t="s">
        <v>173</v>
      </c>
      <c r="H66" s="92">
        <v>2638</v>
      </c>
      <c r="I66" s="94">
        <v>15199</v>
      </c>
      <c r="J66" s="92">
        <v>3.9006742799999996</v>
      </c>
      <c r="K66" s="92">
        <v>1418.8518799999999</v>
      </c>
      <c r="L66" s="93">
        <v>2.7107355960213965E-5</v>
      </c>
      <c r="M66" s="93">
        <v>1.5185770110523217E-2</v>
      </c>
      <c r="N66" s="93">
        <f>+K66/'סכום נכסי הקרן'!$C$42</f>
        <v>2.439526465574176E-3</v>
      </c>
    </row>
    <row r="67" spans="2:14" s="140" customFormat="1">
      <c r="B67" s="85" t="s">
        <v>1493</v>
      </c>
      <c r="C67" s="82" t="s">
        <v>1494</v>
      </c>
      <c r="D67" s="95" t="s">
        <v>1166</v>
      </c>
      <c r="E67" s="82"/>
      <c r="F67" s="95" t="s">
        <v>1394</v>
      </c>
      <c r="G67" s="95" t="s">
        <v>173</v>
      </c>
      <c r="H67" s="92">
        <v>1557</v>
      </c>
      <c r="I67" s="94">
        <v>8309</v>
      </c>
      <c r="J67" s="82"/>
      <c r="K67" s="92">
        <v>456.55071999999996</v>
      </c>
      <c r="L67" s="93">
        <v>3.7930963069759028E-6</v>
      </c>
      <c r="M67" s="93">
        <v>4.8863974988804706E-3</v>
      </c>
      <c r="N67" s="93">
        <f>+K67/'סכום נכסי הקרן'!$C$42</f>
        <v>7.8497803753619809E-4</v>
      </c>
    </row>
    <row r="68" spans="2:14" s="140" customFormat="1">
      <c r="B68" s="85" t="s">
        <v>1495</v>
      </c>
      <c r="C68" s="82" t="s">
        <v>1496</v>
      </c>
      <c r="D68" s="95" t="s">
        <v>1166</v>
      </c>
      <c r="E68" s="82"/>
      <c r="F68" s="95" t="s">
        <v>1394</v>
      </c>
      <c r="G68" s="95" t="s">
        <v>173</v>
      </c>
      <c r="H68" s="92">
        <v>1008</v>
      </c>
      <c r="I68" s="94">
        <v>23076</v>
      </c>
      <c r="J68" s="82"/>
      <c r="K68" s="92">
        <v>820.86685999999997</v>
      </c>
      <c r="L68" s="93">
        <v>3.1374130224994503E-6</v>
      </c>
      <c r="M68" s="93">
        <v>8.7856213908015859E-3</v>
      </c>
      <c r="N68" s="93">
        <f>+K68/'סכום נכסי הקרן'!$C$42</f>
        <v>1.4113710232267318E-3</v>
      </c>
    </row>
    <row r="69" spans="2:14" s="140" customFormat="1">
      <c r="B69" s="85" t="s">
        <v>1497</v>
      </c>
      <c r="C69" s="82" t="s">
        <v>1498</v>
      </c>
      <c r="D69" s="95" t="s">
        <v>134</v>
      </c>
      <c r="E69" s="82"/>
      <c r="F69" s="95" t="s">
        <v>1394</v>
      </c>
      <c r="G69" s="95" t="s">
        <v>173</v>
      </c>
      <c r="H69" s="92">
        <v>16608</v>
      </c>
      <c r="I69" s="94">
        <v>4775</v>
      </c>
      <c r="J69" s="92">
        <v>10.679248059999999</v>
      </c>
      <c r="K69" s="92">
        <v>2809.2891800000002</v>
      </c>
      <c r="L69" s="93">
        <v>4.1228170415460774E-5</v>
      </c>
      <c r="M69" s="93">
        <v>3.0067423007862019E-2</v>
      </c>
      <c r="N69" s="93">
        <f>+K69/'סכום נכסי הקרן'!$C$42</f>
        <v>4.830197852690005E-3</v>
      </c>
    </row>
    <row r="70" spans="2:14" s="140" customFormat="1">
      <c r="B70" s="85" t="s">
        <v>1499</v>
      </c>
      <c r="C70" s="82" t="s">
        <v>1500</v>
      </c>
      <c r="D70" s="95" t="s">
        <v>1166</v>
      </c>
      <c r="E70" s="82"/>
      <c r="F70" s="95" t="s">
        <v>1394</v>
      </c>
      <c r="G70" s="95" t="s">
        <v>173</v>
      </c>
      <c r="H70" s="92">
        <v>1080</v>
      </c>
      <c r="I70" s="94">
        <v>12779</v>
      </c>
      <c r="J70" s="92">
        <v>2.3515844399999999</v>
      </c>
      <c r="K70" s="92">
        <v>489.40015999999997</v>
      </c>
      <c r="L70" s="93">
        <v>1.1735603758292331E-5</v>
      </c>
      <c r="M70" s="93">
        <v>5.2379803886317428E-3</v>
      </c>
      <c r="N70" s="93">
        <f>+K70/'סכום נכסי הקרן'!$C$42</f>
        <v>8.4145826594403655E-4</v>
      </c>
    </row>
    <row r="71" spans="2:14" s="140" customFormat="1">
      <c r="B71" s="85" t="s">
        <v>1501</v>
      </c>
      <c r="C71" s="82" t="s">
        <v>1502</v>
      </c>
      <c r="D71" s="95" t="s">
        <v>1166</v>
      </c>
      <c r="E71" s="82"/>
      <c r="F71" s="95" t="s">
        <v>1394</v>
      </c>
      <c r="G71" s="95" t="s">
        <v>173</v>
      </c>
      <c r="H71" s="92">
        <v>3675</v>
      </c>
      <c r="I71" s="94">
        <v>2517</v>
      </c>
      <c r="J71" s="82"/>
      <c r="K71" s="92">
        <v>326.43162000000001</v>
      </c>
      <c r="L71" s="93">
        <v>5.518018018018018E-5</v>
      </c>
      <c r="M71" s="93">
        <v>3.4937512562098257E-3</v>
      </c>
      <c r="N71" s="93">
        <f>+K71/'סכום נכסי הקרן'!$C$42</f>
        <v>5.6125560914099966E-4</v>
      </c>
    </row>
    <row r="72" spans="2:14" s="140" customFormat="1">
      <c r="B72" s="85" t="s">
        <v>1503</v>
      </c>
      <c r="C72" s="82" t="s">
        <v>1504</v>
      </c>
      <c r="D72" s="95" t="s">
        <v>1166</v>
      </c>
      <c r="E72" s="82"/>
      <c r="F72" s="95" t="s">
        <v>1394</v>
      </c>
      <c r="G72" s="95" t="s">
        <v>173</v>
      </c>
      <c r="H72" s="92">
        <v>2703</v>
      </c>
      <c r="I72" s="94">
        <v>7502</v>
      </c>
      <c r="J72" s="82"/>
      <c r="K72" s="92">
        <v>715.60730000000001</v>
      </c>
      <c r="L72" s="93">
        <v>3.3370370370370368E-4</v>
      </c>
      <c r="M72" s="93">
        <v>7.6590432732218817E-3</v>
      </c>
      <c r="N72" s="93">
        <f>+K72/'סכום נכסי הקרן'!$C$42</f>
        <v>1.2303912564207049E-3</v>
      </c>
    </row>
    <row r="73" spans="2:14" s="140" customFormat="1">
      <c r="B73" s="81"/>
      <c r="C73" s="82"/>
      <c r="D73" s="82"/>
      <c r="E73" s="82"/>
      <c r="F73" s="82"/>
      <c r="G73" s="82"/>
      <c r="H73" s="92"/>
      <c r="I73" s="94"/>
      <c r="J73" s="82"/>
      <c r="K73" s="82"/>
      <c r="L73" s="82"/>
      <c r="M73" s="93"/>
      <c r="N73" s="82"/>
    </row>
    <row r="74" spans="2:14" s="140" customFormat="1">
      <c r="B74" s="100" t="s">
        <v>76</v>
      </c>
      <c r="C74" s="80"/>
      <c r="D74" s="80"/>
      <c r="E74" s="80"/>
      <c r="F74" s="80"/>
      <c r="G74" s="80"/>
      <c r="H74" s="89"/>
      <c r="I74" s="91"/>
      <c r="J74" s="80"/>
      <c r="K74" s="89">
        <v>42560.327879999997</v>
      </c>
      <c r="L74" s="80"/>
      <c r="M74" s="90">
        <v>0.45551714320889641</v>
      </c>
      <c r="N74" s="90">
        <f>+K74/'סכום נכסי הקרן'!$C$42</f>
        <v>7.3176804224817649E-2</v>
      </c>
    </row>
    <row r="75" spans="2:14" s="140" customFormat="1">
      <c r="B75" s="85" t="s">
        <v>1505</v>
      </c>
      <c r="C75" s="82" t="s">
        <v>1506</v>
      </c>
      <c r="D75" s="95" t="s">
        <v>134</v>
      </c>
      <c r="E75" s="82"/>
      <c r="F75" s="95" t="s">
        <v>1405</v>
      </c>
      <c r="G75" s="95" t="s">
        <v>173</v>
      </c>
      <c r="H75" s="92">
        <v>1271</v>
      </c>
      <c r="I75" s="94">
        <v>11630</v>
      </c>
      <c r="J75" s="82"/>
      <c r="K75" s="92">
        <v>521.64724999999999</v>
      </c>
      <c r="L75" s="93">
        <v>2.4211932089702333E-5</v>
      </c>
      <c r="M75" s="93">
        <v>5.5831164119024401E-3</v>
      </c>
      <c r="N75" s="93">
        <f>+K75/'סכום נכסי הקרן'!$C$42</f>
        <v>8.9690283390891283E-4</v>
      </c>
    </row>
    <row r="76" spans="2:14" s="140" customFormat="1">
      <c r="B76" s="85" t="s">
        <v>1507</v>
      </c>
      <c r="C76" s="82" t="s">
        <v>1508</v>
      </c>
      <c r="D76" s="95" t="s">
        <v>1166</v>
      </c>
      <c r="E76" s="82"/>
      <c r="F76" s="95" t="s">
        <v>1405</v>
      </c>
      <c r="G76" s="95" t="s">
        <v>173</v>
      </c>
      <c r="H76" s="92">
        <v>81046</v>
      </c>
      <c r="I76" s="94">
        <v>8013</v>
      </c>
      <c r="J76" s="82"/>
      <c r="K76" s="92">
        <v>22918.088190000002</v>
      </c>
      <c r="L76" s="93">
        <v>3.0660622582770101E-4</v>
      </c>
      <c r="M76" s="93">
        <v>0.24528904216981209</v>
      </c>
      <c r="N76" s="93">
        <f>+K76/'סכום נכסי הקרן'!$C$42</f>
        <v>3.9404594283561141E-2</v>
      </c>
    </row>
    <row r="77" spans="2:14" s="140" customFormat="1">
      <c r="B77" s="85" t="s">
        <v>1509</v>
      </c>
      <c r="C77" s="82" t="s">
        <v>1510</v>
      </c>
      <c r="D77" s="95" t="s">
        <v>134</v>
      </c>
      <c r="E77" s="82"/>
      <c r="F77" s="95" t="s">
        <v>1405</v>
      </c>
      <c r="G77" s="95" t="s">
        <v>173</v>
      </c>
      <c r="H77" s="92">
        <v>11282</v>
      </c>
      <c r="I77" s="94">
        <v>10328</v>
      </c>
      <c r="J77" s="82"/>
      <c r="K77" s="92">
        <v>4112.0082999999995</v>
      </c>
      <c r="L77" s="93">
        <v>4.4092892883816669E-3</v>
      </c>
      <c r="M77" s="93">
        <v>4.4010240685844797E-2</v>
      </c>
      <c r="N77" s="93">
        <f>+K77/'סכום נכסי הקרן'!$C$42</f>
        <v>7.0700495350583571E-3</v>
      </c>
    </row>
    <row r="78" spans="2:14" s="140" customFormat="1">
      <c r="B78" s="85" t="s">
        <v>1511</v>
      </c>
      <c r="C78" s="82" t="s">
        <v>1512</v>
      </c>
      <c r="D78" s="95" t="s">
        <v>134</v>
      </c>
      <c r="E78" s="82"/>
      <c r="F78" s="95" t="s">
        <v>1405</v>
      </c>
      <c r="G78" s="95" t="s">
        <v>173</v>
      </c>
      <c r="H78" s="92">
        <v>7071.9999999999991</v>
      </c>
      <c r="I78" s="94">
        <v>7505</v>
      </c>
      <c r="J78" s="82"/>
      <c r="K78" s="92">
        <v>1873.0294600000002</v>
      </c>
      <c r="L78" s="93">
        <v>1.5673482356118006E-4</v>
      </c>
      <c r="M78" s="93">
        <v>2.0046768229110317E-2</v>
      </c>
      <c r="N78" s="93">
        <f>+K78/'סכום נכסי הקרן'!$C$42</f>
        <v>3.2204242055697235E-3</v>
      </c>
    </row>
    <row r="79" spans="2:14" s="140" customFormat="1">
      <c r="B79" s="85" t="s">
        <v>1513</v>
      </c>
      <c r="C79" s="82" t="s">
        <v>1514</v>
      </c>
      <c r="D79" s="95" t="s">
        <v>30</v>
      </c>
      <c r="E79" s="82"/>
      <c r="F79" s="95" t="s">
        <v>1405</v>
      </c>
      <c r="G79" s="95" t="s">
        <v>175</v>
      </c>
      <c r="H79" s="92">
        <v>7310</v>
      </c>
      <c r="I79" s="94">
        <v>19270</v>
      </c>
      <c r="J79" s="82"/>
      <c r="K79" s="92">
        <v>5855.5631399999993</v>
      </c>
      <c r="L79" s="93">
        <v>7.211839650516816E-3</v>
      </c>
      <c r="M79" s="93">
        <v>6.2671260450170074E-2</v>
      </c>
      <c r="N79" s="93">
        <f>+K79/'סכום נכסי הקרן'!$C$42</f>
        <v>1.0067859409588705E-2</v>
      </c>
    </row>
    <row r="80" spans="2:14" s="140" customFormat="1">
      <c r="B80" s="85" t="s">
        <v>1515</v>
      </c>
      <c r="C80" s="82" t="s">
        <v>1516</v>
      </c>
      <c r="D80" s="95" t="s">
        <v>134</v>
      </c>
      <c r="E80" s="82"/>
      <c r="F80" s="95" t="s">
        <v>1405</v>
      </c>
      <c r="G80" s="95" t="s">
        <v>173</v>
      </c>
      <c r="H80" s="92">
        <v>13515</v>
      </c>
      <c r="I80" s="94">
        <v>10678</v>
      </c>
      <c r="J80" s="82"/>
      <c r="K80" s="92">
        <v>5092.8117699999993</v>
      </c>
      <c r="L80" s="93">
        <v>3.3025319387094059E-4</v>
      </c>
      <c r="M80" s="93">
        <v>5.4507640892992176E-2</v>
      </c>
      <c r="N80" s="93">
        <f>+K80/'סכום נכסי הקרן'!$C$42</f>
        <v>8.7564102160562832E-3</v>
      </c>
    </row>
    <row r="81" spans="2:14" s="140" customFormat="1">
      <c r="B81" s="85" t="s">
        <v>1517</v>
      </c>
      <c r="C81" s="82" t="s">
        <v>1518</v>
      </c>
      <c r="D81" s="95" t="s">
        <v>1166</v>
      </c>
      <c r="E81" s="82"/>
      <c r="F81" s="95" t="s">
        <v>1405</v>
      </c>
      <c r="G81" s="95" t="s">
        <v>173</v>
      </c>
      <c r="H81" s="92">
        <v>16607</v>
      </c>
      <c r="I81" s="94">
        <v>3732</v>
      </c>
      <c r="J81" s="82"/>
      <c r="K81" s="92">
        <v>2187.1797700000002</v>
      </c>
      <c r="L81" s="93">
        <v>4.7855505661957281E-5</v>
      </c>
      <c r="M81" s="93">
        <v>2.3409074369064548E-2</v>
      </c>
      <c r="N81" s="93">
        <f>+K81/'סכום נכסי הקרן'!$C$42</f>
        <v>3.760563741074537E-3</v>
      </c>
    </row>
    <row r="82" spans="2:14" s="140" customFormat="1">
      <c r="B82" s="141"/>
      <c r="C82" s="141"/>
    </row>
    <row r="83" spans="2:14" s="140" customFormat="1">
      <c r="B83" s="141"/>
      <c r="C83" s="141"/>
    </row>
    <row r="84" spans="2:14" s="140" customFormat="1">
      <c r="B84" s="141"/>
      <c r="C84" s="141"/>
    </row>
    <row r="85" spans="2:14" s="140" customFormat="1">
      <c r="B85" s="142" t="s">
        <v>261</v>
      </c>
      <c r="C85" s="141"/>
    </row>
    <row r="86" spans="2:14" s="140" customFormat="1">
      <c r="B86" s="142" t="s">
        <v>123</v>
      </c>
      <c r="C86" s="141"/>
    </row>
    <row r="87" spans="2:14" s="140" customFormat="1">
      <c r="B87" s="142" t="s">
        <v>246</v>
      </c>
      <c r="C87" s="141"/>
    </row>
    <row r="88" spans="2:14" s="140" customFormat="1">
      <c r="B88" s="142" t="s">
        <v>256</v>
      </c>
      <c r="C88" s="141"/>
    </row>
    <row r="89" spans="2:14" s="140" customFormat="1">
      <c r="B89" s="142" t="s">
        <v>254</v>
      </c>
      <c r="C89" s="141"/>
    </row>
    <row r="90" spans="2:14" s="140" customFormat="1">
      <c r="B90" s="141"/>
      <c r="C90" s="141"/>
    </row>
    <row r="91" spans="2:14" s="140" customFormat="1">
      <c r="B91" s="141"/>
      <c r="C91" s="141"/>
    </row>
    <row r="92" spans="2:14" s="140" customFormat="1">
      <c r="B92" s="141"/>
      <c r="C92" s="141"/>
    </row>
    <row r="93" spans="2:14" s="140" customFormat="1">
      <c r="B93" s="141"/>
      <c r="C93" s="141"/>
    </row>
    <row r="94" spans="2:14" s="140" customFormat="1">
      <c r="B94" s="141"/>
      <c r="C94" s="141"/>
    </row>
    <row r="95" spans="2:14" s="140" customFormat="1">
      <c r="B95" s="141"/>
      <c r="C95" s="141"/>
    </row>
    <row r="96" spans="2:14" s="140" customFormat="1">
      <c r="B96" s="141"/>
      <c r="C96" s="141"/>
    </row>
    <row r="97" spans="2:7" s="140" customFormat="1">
      <c r="B97" s="141"/>
      <c r="C97" s="141"/>
    </row>
    <row r="98" spans="2:7" s="140" customFormat="1">
      <c r="B98" s="141"/>
      <c r="C98" s="141"/>
    </row>
    <row r="99" spans="2:7" s="140" customFormat="1">
      <c r="B99" s="141"/>
      <c r="C99" s="141"/>
    </row>
    <row r="100" spans="2:7" s="140" customFormat="1">
      <c r="B100" s="141"/>
      <c r="C100" s="141"/>
    </row>
    <row r="101" spans="2:7" s="140" customFormat="1">
      <c r="B101" s="141"/>
      <c r="C101" s="141"/>
    </row>
    <row r="102" spans="2:7" s="140" customFormat="1">
      <c r="B102" s="141"/>
      <c r="C102" s="141"/>
    </row>
    <row r="103" spans="2:7" s="140" customFormat="1">
      <c r="B103" s="141"/>
      <c r="C103" s="141"/>
    </row>
    <row r="104" spans="2:7" s="140" customFormat="1">
      <c r="B104" s="141"/>
      <c r="C104" s="141"/>
    </row>
    <row r="105" spans="2:7" s="140" customFormat="1">
      <c r="B105" s="141"/>
      <c r="C105" s="141"/>
    </row>
    <row r="106" spans="2:7" s="140" customFormat="1">
      <c r="B106" s="141"/>
      <c r="C106" s="141"/>
    </row>
    <row r="107" spans="2:7" s="140" customFormat="1">
      <c r="B107" s="141"/>
      <c r="C107" s="141"/>
    </row>
    <row r="108" spans="2:7" s="140" customFormat="1">
      <c r="B108" s="141"/>
      <c r="C108" s="141"/>
    </row>
    <row r="109" spans="2:7" s="140" customFormat="1">
      <c r="B109" s="141"/>
      <c r="C109" s="141"/>
    </row>
    <row r="110" spans="2:7" s="140" customFormat="1">
      <c r="B110" s="141"/>
      <c r="C110" s="141"/>
    </row>
    <row r="111" spans="2:7">
      <c r="D111" s="1"/>
      <c r="E111" s="1"/>
      <c r="F111" s="1"/>
      <c r="G111" s="1"/>
    </row>
    <row r="112" spans="2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H44:XFD48 A1:B1048576 K1:XFD43 K49:XFD1048576 K44:AF48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189</v>
      </c>
      <c r="C1" s="76" t="s" vm="1">
        <v>262</v>
      </c>
    </row>
    <row r="2" spans="2:65">
      <c r="B2" s="56" t="s">
        <v>188</v>
      </c>
      <c r="C2" s="76" t="s">
        <v>263</v>
      </c>
    </row>
    <row r="3" spans="2:65">
      <c r="B3" s="56" t="s">
        <v>190</v>
      </c>
      <c r="C3" s="76" t="s">
        <v>264</v>
      </c>
    </row>
    <row r="4" spans="2:65">
      <c r="B4" s="56" t="s">
        <v>191</v>
      </c>
      <c r="C4" s="76">
        <v>2145</v>
      </c>
    </row>
    <row r="6" spans="2:65" ht="26.25" customHeight="1">
      <c r="B6" s="201" t="s">
        <v>219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3"/>
    </row>
    <row r="7" spans="2:65" ht="26.25" customHeight="1">
      <c r="B7" s="201" t="s">
        <v>102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3"/>
      <c r="BM7" s="3"/>
    </row>
    <row r="8" spans="2:65" s="3" customFormat="1" ht="78.75">
      <c r="B8" s="22" t="s">
        <v>126</v>
      </c>
      <c r="C8" s="30" t="s">
        <v>51</v>
      </c>
      <c r="D8" s="30" t="s">
        <v>130</v>
      </c>
      <c r="E8" s="30" t="s">
        <v>128</v>
      </c>
      <c r="F8" s="30" t="s">
        <v>71</v>
      </c>
      <c r="G8" s="30" t="s">
        <v>15</v>
      </c>
      <c r="H8" s="30" t="s">
        <v>72</v>
      </c>
      <c r="I8" s="30" t="s">
        <v>112</v>
      </c>
      <c r="J8" s="30" t="s">
        <v>248</v>
      </c>
      <c r="K8" s="30" t="s">
        <v>247</v>
      </c>
      <c r="L8" s="30" t="s">
        <v>68</v>
      </c>
      <c r="M8" s="30" t="s">
        <v>65</v>
      </c>
      <c r="N8" s="30" t="s">
        <v>192</v>
      </c>
      <c r="O8" s="20" t="s">
        <v>194</v>
      </c>
      <c r="P8" s="1"/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32" t="s">
        <v>257</v>
      </c>
      <c r="K9" s="32"/>
      <c r="L9" s="32" t="s">
        <v>251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122" customFormat="1" ht="18" customHeight="1">
      <c r="B11" s="124" t="s">
        <v>34</v>
      </c>
      <c r="C11" s="80"/>
      <c r="D11" s="80"/>
      <c r="E11" s="80"/>
      <c r="F11" s="80"/>
      <c r="G11" s="80"/>
      <c r="H11" s="80"/>
      <c r="I11" s="80"/>
      <c r="J11" s="89"/>
      <c r="K11" s="91"/>
      <c r="L11" s="89">
        <v>38353.15462999999</v>
      </c>
      <c r="M11" s="80"/>
      <c r="N11" s="90">
        <v>1</v>
      </c>
      <c r="O11" s="90">
        <f>+L11/'סכום נכסי הקרן'!$C$42</f>
        <v>6.5943131257748852E-2</v>
      </c>
      <c r="P11" s="143"/>
      <c r="BG11" s="144"/>
      <c r="BH11" s="123"/>
      <c r="BI11" s="144"/>
      <c r="BM11" s="144"/>
    </row>
    <row r="12" spans="2:65" s="122" customFormat="1" ht="18" customHeight="1">
      <c r="B12" s="79" t="s">
        <v>241</v>
      </c>
      <c r="C12" s="80"/>
      <c r="D12" s="80"/>
      <c r="E12" s="80"/>
      <c r="F12" s="80"/>
      <c r="G12" s="80"/>
      <c r="H12" s="80"/>
      <c r="I12" s="80"/>
      <c r="J12" s="89"/>
      <c r="K12" s="91"/>
      <c r="L12" s="89">
        <v>38353.154630000005</v>
      </c>
      <c r="M12" s="80"/>
      <c r="N12" s="90">
        <v>1.0000000000000004</v>
      </c>
      <c r="O12" s="90">
        <f>+L12/'סכום נכסי הקרן'!$C$42</f>
        <v>6.594313125774888E-2</v>
      </c>
      <c r="P12" s="143"/>
      <c r="BG12" s="144"/>
      <c r="BH12" s="123"/>
      <c r="BI12" s="144"/>
      <c r="BM12" s="144"/>
    </row>
    <row r="13" spans="2:65" s="140" customFormat="1">
      <c r="B13" s="100" t="s">
        <v>1519</v>
      </c>
      <c r="C13" s="80"/>
      <c r="D13" s="80"/>
      <c r="E13" s="80"/>
      <c r="F13" s="80"/>
      <c r="G13" s="80"/>
      <c r="H13" s="80"/>
      <c r="I13" s="80"/>
      <c r="J13" s="89"/>
      <c r="K13" s="91"/>
      <c r="L13" s="89">
        <v>38353.154630000005</v>
      </c>
      <c r="M13" s="80"/>
      <c r="N13" s="90">
        <v>1.0000000000000004</v>
      </c>
      <c r="O13" s="90">
        <f>+L13/'סכום נכסי הקרן'!$C$42</f>
        <v>6.594313125774888E-2</v>
      </c>
      <c r="BH13" s="123"/>
    </row>
    <row r="14" spans="2:65" s="140" customFormat="1" ht="20.25">
      <c r="B14" s="85" t="s">
        <v>1520</v>
      </c>
      <c r="C14" s="82" t="s">
        <v>1521</v>
      </c>
      <c r="D14" s="95" t="s">
        <v>30</v>
      </c>
      <c r="E14" s="82"/>
      <c r="F14" s="95" t="s">
        <v>1405</v>
      </c>
      <c r="G14" s="82" t="s">
        <v>829</v>
      </c>
      <c r="H14" s="82" t="s">
        <v>1522</v>
      </c>
      <c r="I14" s="95" t="s">
        <v>173</v>
      </c>
      <c r="J14" s="92">
        <v>26940.66</v>
      </c>
      <c r="K14" s="94">
        <v>11052</v>
      </c>
      <c r="L14" s="92">
        <v>10507.534220000001</v>
      </c>
      <c r="M14" s="93">
        <v>2.9045375134615927E-3</v>
      </c>
      <c r="N14" s="93">
        <v>0.27396792575130097</v>
      </c>
      <c r="O14" s="93">
        <f>+L14/'סכום נכסי הקרן'!$C$42</f>
        <v>1.8066302888231231E-2</v>
      </c>
      <c r="BH14" s="122"/>
    </row>
    <row r="15" spans="2:65" s="140" customFormat="1">
      <c r="B15" s="85" t="s">
        <v>1523</v>
      </c>
      <c r="C15" s="82" t="s">
        <v>1524</v>
      </c>
      <c r="D15" s="95" t="s">
        <v>30</v>
      </c>
      <c r="E15" s="82"/>
      <c r="F15" s="95" t="s">
        <v>1405</v>
      </c>
      <c r="G15" s="82" t="s">
        <v>1525</v>
      </c>
      <c r="H15" s="82" t="s">
        <v>1526</v>
      </c>
      <c r="I15" s="95" t="s">
        <v>173</v>
      </c>
      <c r="J15" s="92">
        <v>212091.18</v>
      </c>
      <c r="K15" s="94">
        <v>1253</v>
      </c>
      <c r="L15" s="92">
        <v>9378.3263299999999</v>
      </c>
      <c r="M15" s="93">
        <v>3.2192605751553367E-4</v>
      </c>
      <c r="N15" s="93">
        <v>0.24452555260380682</v>
      </c>
      <c r="O15" s="93">
        <f>+L15/'סכום נכסי הקרן'!$C$42</f>
        <v>1.6124780611226408E-2</v>
      </c>
    </row>
    <row r="16" spans="2:65" s="140" customFormat="1">
      <c r="B16" s="85" t="s">
        <v>1527</v>
      </c>
      <c r="C16" s="82" t="s">
        <v>1528</v>
      </c>
      <c r="D16" s="95" t="s">
        <v>30</v>
      </c>
      <c r="E16" s="82"/>
      <c r="F16" s="95" t="s">
        <v>1405</v>
      </c>
      <c r="G16" s="82" t="s">
        <v>1529</v>
      </c>
      <c r="H16" s="82" t="s">
        <v>1522</v>
      </c>
      <c r="I16" s="95" t="s">
        <v>175</v>
      </c>
      <c r="J16" s="92">
        <v>5634.01</v>
      </c>
      <c r="K16" s="94">
        <v>25347</v>
      </c>
      <c r="L16" s="92">
        <v>5936.2746799999995</v>
      </c>
      <c r="M16" s="93">
        <v>3.1895055782740403E-4</v>
      </c>
      <c r="N16" s="93">
        <v>0.15477930661162934</v>
      </c>
      <c r="O16" s="93">
        <f>+L16/'סכום נכסי הקרן'!$C$42</f>
        <v>1.0206632131874029E-2</v>
      </c>
    </row>
    <row r="17" spans="2:59" s="140" customFormat="1">
      <c r="B17" s="85" t="s">
        <v>1530</v>
      </c>
      <c r="C17" s="82" t="s">
        <v>1531</v>
      </c>
      <c r="D17" s="95" t="s">
        <v>30</v>
      </c>
      <c r="E17" s="82"/>
      <c r="F17" s="95" t="s">
        <v>1394</v>
      </c>
      <c r="G17" s="82" t="s">
        <v>1532</v>
      </c>
      <c r="H17" s="82"/>
      <c r="I17" s="95" t="s">
        <v>173</v>
      </c>
      <c r="J17" s="92">
        <v>3211</v>
      </c>
      <c r="K17" s="94">
        <v>2242.46</v>
      </c>
      <c r="L17" s="92">
        <v>254.10701999999998</v>
      </c>
      <c r="M17" s="93">
        <v>1.4104997110413883E-4</v>
      </c>
      <c r="N17" s="93">
        <v>6.6254529112772503E-3</v>
      </c>
      <c r="O17" s="93">
        <f>+L17/'סכום נכסי הקרן'!$C$42</f>
        <v>4.3690311097038998E-4</v>
      </c>
    </row>
    <row r="18" spans="2:59" s="140" customFormat="1">
      <c r="B18" s="85" t="s">
        <v>1533</v>
      </c>
      <c r="C18" s="82" t="s">
        <v>1534</v>
      </c>
      <c r="D18" s="95" t="s">
        <v>30</v>
      </c>
      <c r="E18" s="82"/>
      <c r="F18" s="95" t="s">
        <v>1394</v>
      </c>
      <c r="G18" s="82" t="s">
        <v>1532</v>
      </c>
      <c r="H18" s="82"/>
      <c r="I18" s="95" t="s">
        <v>175</v>
      </c>
      <c r="J18" s="92">
        <v>146</v>
      </c>
      <c r="K18" s="94">
        <v>169671</v>
      </c>
      <c r="L18" s="92">
        <v>1029.74586</v>
      </c>
      <c r="M18" s="93">
        <v>6.2621618059190934E-4</v>
      </c>
      <c r="N18" s="93">
        <v>2.6849052442599563E-2</v>
      </c>
      <c r="O18" s="93">
        <f>+L18/'סכום נכסי הקרן'!$C$42</f>
        <v>1.7705105893685257E-3</v>
      </c>
    </row>
    <row r="19" spans="2:59" s="140" customFormat="1" ht="20.25">
      <c r="B19" s="85" t="s">
        <v>1535</v>
      </c>
      <c r="C19" s="82" t="s">
        <v>1536</v>
      </c>
      <c r="D19" s="95" t="s">
        <v>148</v>
      </c>
      <c r="E19" s="82"/>
      <c r="F19" s="95" t="s">
        <v>1394</v>
      </c>
      <c r="G19" s="82" t="s">
        <v>1532</v>
      </c>
      <c r="H19" s="82"/>
      <c r="I19" s="95" t="s">
        <v>175</v>
      </c>
      <c r="J19" s="92">
        <v>3089.9999999999995</v>
      </c>
      <c r="K19" s="94">
        <v>3804</v>
      </c>
      <c r="L19" s="92">
        <v>488.61698999999999</v>
      </c>
      <c r="M19" s="93">
        <v>1.0807086432706603E-4</v>
      </c>
      <c r="N19" s="93">
        <v>1.2739942638715872E-2</v>
      </c>
      <c r="O19" s="93">
        <f>+L19/'סכום נכסי הקרן'!$C$42</f>
        <v>8.4011170964103218E-4</v>
      </c>
      <c r="BG19" s="122"/>
    </row>
    <row r="20" spans="2:59" s="140" customFormat="1">
      <c r="B20" s="85" t="s">
        <v>1537</v>
      </c>
      <c r="C20" s="82" t="s">
        <v>1538</v>
      </c>
      <c r="D20" s="95" t="s">
        <v>148</v>
      </c>
      <c r="E20" s="82"/>
      <c r="F20" s="95" t="s">
        <v>1394</v>
      </c>
      <c r="G20" s="82" t="s">
        <v>1532</v>
      </c>
      <c r="H20" s="82"/>
      <c r="I20" s="95" t="s">
        <v>175</v>
      </c>
      <c r="J20" s="92">
        <v>2780</v>
      </c>
      <c r="K20" s="94">
        <v>2330</v>
      </c>
      <c r="L20" s="92">
        <v>269.25903999999997</v>
      </c>
      <c r="M20" s="93">
        <v>2.3249069432667885E-5</v>
      </c>
      <c r="N20" s="93">
        <v>7.0205187186710444E-3</v>
      </c>
      <c r="O20" s="93">
        <f>+L20/'סכום נכסי הקרן'!$C$42</f>
        <v>4.6295498736280752E-4</v>
      </c>
      <c r="BG20" s="123"/>
    </row>
    <row r="21" spans="2:59" s="140" customFormat="1">
      <c r="B21" s="85" t="s">
        <v>1539</v>
      </c>
      <c r="C21" s="82" t="s">
        <v>1540</v>
      </c>
      <c r="D21" s="95" t="s">
        <v>30</v>
      </c>
      <c r="E21" s="82"/>
      <c r="F21" s="95" t="s">
        <v>1394</v>
      </c>
      <c r="G21" s="82" t="s">
        <v>1532</v>
      </c>
      <c r="H21" s="82"/>
      <c r="I21" s="95" t="s">
        <v>173</v>
      </c>
      <c r="J21" s="92">
        <v>1372.42</v>
      </c>
      <c r="K21" s="94">
        <v>14293</v>
      </c>
      <c r="L21" s="92">
        <v>692.25019999999995</v>
      </c>
      <c r="M21" s="93">
        <v>2.7105989577195052E-4</v>
      </c>
      <c r="N21" s="93">
        <v>1.8049367951039914E-2</v>
      </c>
      <c r="O21" s="93">
        <f>+L21/'סכום נכסי הקרן'!$C$42</f>
        <v>1.1902318399148308E-3</v>
      </c>
    </row>
    <row r="22" spans="2:59" s="140" customFormat="1">
      <c r="B22" s="85" t="s">
        <v>1541</v>
      </c>
      <c r="C22" s="82" t="s">
        <v>1542</v>
      </c>
      <c r="D22" s="95" t="s">
        <v>30</v>
      </c>
      <c r="E22" s="82"/>
      <c r="F22" s="95" t="s">
        <v>1394</v>
      </c>
      <c r="G22" s="82" t="s">
        <v>1532</v>
      </c>
      <c r="H22" s="82"/>
      <c r="I22" s="95" t="s">
        <v>175</v>
      </c>
      <c r="J22" s="92">
        <v>394</v>
      </c>
      <c r="K22" s="94">
        <v>123944</v>
      </c>
      <c r="L22" s="92">
        <v>2029.9778799999999</v>
      </c>
      <c r="M22" s="93">
        <v>2.9249654318674623E-4</v>
      </c>
      <c r="N22" s="93">
        <v>5.2928576529977095E-2</v>
      </c>
      <c r="O22" s="93">
        <f>+L22/'סכום נכסי הקרן'!$C$42</f>
        <v>3.4902760694020853E-3</v>
      </c>
    </row>
    <row r="23" spans="2:59" s="140" customFormat="1">
      <c r="B23" s="85" t="s">
        <v>1543</v>
      </c>
      <c r="C23" s="82" t="s">
        <v>1544</v>
      </c>
      <c r="D23" s="95" t="s">
        <v>30</v>
      </c>
      <c r="E23" s="82"/>
      <c r="F23" s="95" t="s">
        <v>1394</v>
      </c>
      <c r="G23" s="82" t="s">
        <v>1532</v>
      </c>
      <c r="H23" s="82"/>
      <c r="I23" s="95" t="s">
        <v>173</v>
      </c>
      <c r="J23" s="92">
        <v>4506.2</v>
      </c>
      <c r="K23" s="94">
        <v>1679.65</v>
      </c>
      <c r="L23" s="92">
        <v>267.10408000000001</v>
      </c>
      <c r="M23" s="93">
        <v>7.6615179431987441E-5</v>
      </c>
      <c r="N23" s="93">
        <v>6.9643314240198156E-3</v>
      </c>
      <c r="O23" s="93">
        <f>+L23/'סכום נכסי הקרן'!$C$42</f>
        <v>4.5924982121660368E-4</v>
      </c>
    </row>
    <row r="24" spans="2:59" s="140" customFormat="1">
      <c r="B24" s="85" t="s">
        <v>1545</v>
      </c>
      <c r="C24" s="82" t="s">
        <v>1546</v>
      </c>
      <c r="D24" s="95" t="s">
        <v>30</v>
      </c>
      <c r="E24" s="82"/>
      <c r="F24" s="95" t="s">
        <v>1394</v>
      </c>
      <c r="G24" s="82" t="s">
        <v>1532</v>
      </c>
      <c r="H24" s="82"/>
      <c r="I24" s="95" t="s">
        <v>173</v>
      </c>
      <c r="J24" s="92">
        <v>9160.4000000000015</v>
      </c>
      <c r="K24" s="94">
        <v>1714</v>
      </c>
      <c r="L24" s="92">
        <v>554.08567999999991</v>
      </c>
      <c r="M24" s="93">
        <v>3.3319630028280737E-4</v>
      </c>
      <c r="N24" s="93">
        <v>1.444693885927683E-2</v>
      </c>
      <c r="O24" s="93">
        <f>+L24/'סכום נכסי הקרן'!$C$42</f>
        <v>9.526763854699645E-4</v>
      </c>
    </row>
    <row r="25" spans="2:59" s="140" customFormat="1">
      <c r="B25" s="85" t="s">
        <v>1547</v>
      </c>
      <c r="C25" s="82" t="s">
        <v>1548</v>
      </c>
      <c r="D25" s="95" t="s">
        <v>30</v>
      </c>
      <c r="E25" s="82"/>
      <c r="F25" s="95" t="s">
        <v>1394</v>
      </c>
      <c r="G25" s="82" t="s">
        <v>1532</v>
      </c>
      <c r="H25" s="82"/>
      <c r="I25" s="95" t="s">
        <v>173</v>
      </c>
      <c r="J25" s="92">
        <v>292</v>
      </c>
      <c r="K25" s="94">
        <v>46376.06</v>
      </c>
      <c r="L25" s="92">
        <v>477.89047999999997</v>
      </c>
      <c r="M25" s="93">
        <v>9.9760651705921183E-5</v>
      </c>
      <c r="N25" s="93">
        <v>1.2460265253544284E-2</v>
      </c>
      <c r="O25" s="93">
        <f>+L25/'סכום נכסי הקרן'!$C$42</f>
        <v>8.2166890712083809E-4</v>
      </c>
    </row>
    <row r="26" spans="2:59" s="140" customFormat="1">
      <c r="B26" s="85" t="s">
        <v>1549</v>
      </c>
      <c r="C26" s="82" t="s">
        <v>1550</v>
      </c>
      <c r="D26" s="95" t="s">
        <v>30</v>
      </c>
      <c r="E26" s="82"/>
      <c r="F26" s="95" t="s">
        <v>1394</v>
      </c>
      <c r="G26" s="82" t="s">
        <v>1532</v>
      </c>
      <c r="H26" s="82"/>
      <c r="I26" s="95" t="s">
        <v>173</v>
      </c>
      <c r="J26" s="92">
        <v>9520.26</v>
      </c>
      <c r="K26" s="94">
        <v>2294.83</v>
      </c>
      <c r="L26" s="92">
        <v>770.99396999999999</v>
      </c>
      <c r="M26" s="93">
        <v>3.8596061864930999E-5</v>
      </c>
      <c r="N26" s="93">
        <v>2.010249163172944E-2</v>
      </c>
      <c r="O26" s="93">
        <f>+L26/'סכום נכסי הקרן'!$C$42</f>
        <v>1.3256212442789325E-3</v>
      </c>
    </row>
    <row r="27" spans="2:59" s="140" customFormat="1">
      <c r="B27" s="85" t="s">
        <v>1551</v>
      </c>
      <c r="C27" s="82" t="s">
        <v>1552</v>
      </c>
      <c r="D27" s="95" t="s">
        <v>30</v>
      </c>
      <c r="E27" s="82"/>
      <c r="F27" s="95" t="s">
        <v>1394</v>
      </c>
      <c r="G27" s="82" t="s">
        <v>1532</v>
      </c>
      <c r="H27" s="82"/>
      <c r="I27" s="95" t="s">
        <v>175</v>
      </c>
      <c r="J27" s="92">
        <v>10350.209999999999</v>
      </c>
      <c r="K27" s="94">
        <v>1316.9</v>
      </c>
      <c r="L27" s="92">
        <v>566.59354000000008</v>
      </c>
      <c r="M27" s="93">
        <v>6.3991702019125702E-4</v>
      </c>
      <c r="N27" s="93">
        <v>1.4773062228284303E-2</v>
      </c>
      <c r="O27" s="93">
        <f>+L27/'סכום נכסי הקרן'!$C$42</f>
        <v>9.7418198159864358E-4</v>
      </c>
    </row>
    <row r="28" spans="2:59" s="140" customFormat="1">
      <c r="B28" s="85" t="s">
        <v>1553</v>
      </c>
      <c r="C28" s="82" t="s">
        <v>1554</v>
      </c>
      <c r="D28" s="95" t="s">
        <v>30</v>
      </c>
      <c r="E28" s="82"/>
      <c r="F28" s="95" t="s">
        <v>1394</v>
      </c>
      <c r="G28" s="82" t="s">
        <v>1532</v>
      </c>
      <c r="H28" s="82"/>
      <c r="I28" s="95" t="s">
        <v>183</v>
      </c>
      <c r="J28" s="92">
        <v>3525.82</v>
      </c>
      <c r="K28" s="94">
        <v>10031.39</v>
      </c>
      <c r="L28" s="92">
        <v>1108.0714800000001</v>
      </c>
      <c r="M28" s="93">
        <v>3.6620850159211412E-4</v>
      </c>
      <c r="N28" s="93">
        <v>2.8891273499918626E-2</v>
      </c>
      <c r="O28" s="93">
        <f>+L28/'סכום נכסי הקרן'!$C$42</f>
        <v>1.9051810406086553E-3</v>
      </c>
    </row>
    <row r="29" spans="2:59" s="140" customFormat="1">
      <c r="B29" s="85" t="s">
        <v>1555</v>
      </c>
      <c r="C29" s="82" t="s">
        <v>1556</v>
      </c>
      <c r="D29" s="95" t="s">
        <v>148</v>
      </c>
      <c r="E29" s="82"/>
      <c r="F29" s="95" t="s">
        <v>1394</v>
      </c>
      <c r="G29" s="82" t="s">
        <v>1532</v>
      </c>
      <c r="H29" s="82"/>
      <c r="I29" s="95" t="s">
        <v>173</v>
      </c>
      <c r="J29" s="92">
        <v>6060.0399999999972</v>
      </c>
      <c r="K29" s="94">
        <v>18808.32</v>
      </c>
      <c r="L29" s="92">
        <v>4022.3231800000003</v>
      </c>
      <c r="M29" s="93">
        <v>1.0970353540844112E-4</v>
      </c>
      <c r="N29" s="93">
        <v>0.10487594094420914</v>
      </c>
      <c r="O29" s="93">
        <f>+L29/'סכום נכסי הקרן'!$C$42</f>
        <v>6.9158479394639009E-3</v>
      </c>
    </row>
    <row r="30" spans="2:59">
      <c r="B30" s="81"/>
      <c r="C30" s="82"/>
      <c r="D30" s="82"/>
      <c r="E30" s="82"/>
      <c r="F30" s="82"/>
      <c r="G30" s="82"/>
      <c r="H30" s="82"/>
      <c r="I30" s="82"/>
      <c r="J30" s="92"/>
      <c r="K30" s="94"/>
      <c r="L30" s="82"/>
      <c r="M30" s="82"/>
      <c r="N30" s="93"/>
      <c r="O30" s="82"/>
    </row>
    <row r="31" spans="2:5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5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7" t="s">
        <v>261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7" t="s">
        <v>123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7" t="s">
        <v>246</v>
      </c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7" t="s">
        <v>256</v>
      </c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  <row r="116" spans="2:1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</row>
    <row r="117" spans="2:15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</row>
    <row r="118" spans="2:15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</row>
    <row r="119" spans="2:15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</row>
    <row r="120" spans="2:15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</row>
    <row r="121" spans="2:15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</row>
    <row r="122" spans="2:15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</row>
    <row r="123" spans="2:15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</row>
    <row r="124" spans="2:15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</row>
    <row r="125" spans="2:15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</row>
    <row r="126" spans="2:15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</row>
    <row r="127" spans="2:15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</row>
    <row r="128" spans="2:15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</row>
    <row r="129" spans="2:15"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</row>
    <row r="130" spans="2:15">
      <c r="C130" s="1"/>
      <c r="D130" s="1"/>
      <c r="E130" s="1"/>
    </row>
    <row r="131" spans="2:15">
      <c r="C131" s="1"/>
      <c r="D131" s="1"/>
      <c r="E131" s="1"/>
    </row>
    <row r="132" spans="2:15">
      <c r="C132" s="1"/>
      <c r="D132" s="1"/>
      <c r="E132" s="1"/>
    </row>
    <row r="133" spans="2:15">
      <c r="C133" s="1"/>
      <c r="D133" s="1"/>
      <c r="E133" s="1"/>
    </row>
    <row r="134" spans="2:15">
      <c r="C134" s="1"/>
      <c r="D134" s="1"/>
      <c r="E134" s="1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3"/>
      <c r="C307" s="1"/>
      <c r="D307" s="1"/>
      <c r="E307" s="1"/>
    </row>
    <row r="308" spans="2:5">
      <c r="B308" s="43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C5:C1048576 A1:B1048576 D1:XFD19 AH20:XFD23 D20:AF23 D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2017-12-07T06:39:09+00:00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3A211D4A-FD6F-4BC8-84E5-F213EFA84D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גלית פרץ</cp:lastModifiedBy>
  <cp:lastPrinted>2016-08-01T08:41:27Z</cp:lastPrinted>
  <dcterms:created xsi:type="dcterms:W3CDTF">2005-07-19T07:39:38Z</dcterms:created>
  <dcterms:modified xsi:type="dcterms:W3CDTF">2017-12-07T05:51:04Z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kb4cc1381c4248d7a2dfa3f1be0c86c0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_SourceUrl">
    <vt:lpwstr/>
  </property>
  <property fmtid="{D5CDD505-2E9C-101B-9397-08002B2CF9AE}" pid="31" name="_SharedFileIndex">
    <vt:lpwstr/>
  </property>
  <property fmtid="{D5CDD505-2E9C-101B-9397-08002B2CF9AE}" pid="32" name="TemplateUrl">
    <vt:lpwstr/>
  </property>
</Properties>
</file>