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להשקעה'!$B$6:$D$47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השקעה'!$B$6:$K$32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23" i="84"/>
  <c r="C10" i="84" l="1"/>
  <c r="C43" i="88" s="1"/>
  <c r="O144" i="78"/>
  <c r="O22" i="78" l="1"/>
  <c r="O138" i="78" l="1"/>
  <c r="O143" i="78"/>
  <c r="O13" i="78"/>
  <c r="O14" i="78"/>
  <c r="O17" i="78"/>
  <c r="O16" i="78"/>
  <c r="O15" i="78"/>
  <c r="O12" i="78" l="1"/>
  <c r="O11" i="78" s="1"/>
  <c r="K12" i="74"/>
  <c r="I12" i="74"/>
  <c r="H21" i="73"/>
  <c r="H17" i="73"/>
  <c r="H13" i="73"/>
  <c r="H12" i="73"/>
  <c r="L157" i="62"/>
  <c r="M212" i="62"/>
  <c r="M211" i="62"/>
  <c r="M210" i="62"/>
  <c r="M209" i="62"/>
  <c r="M208" i="62"/>
  <c r="M207" i="62"/>
  <c r="M206" i="62"/>
  <c r="M205" i="62"/>
  <c r="M204" i="62"/>
  <c r="M203" i="62"/>
  <c r="M202" i="62"/>
  <c r="M201" i="62"/>
  <c r="M200" i="62"/>
  <c r="M199" i="62"/>
  <c r="M198" i="62"/>
  <c r="M197" i="62"/>
  <c r="M196" i="62"/>
  <c r="M195" i="62"/>
  <c r="M194" i="62"/>
  <c r="M193" i="62"/>
  <c r="M192" i="62"/>
  <c r="M191" i="62"/>
  <c r="M190" i="62"/>
  <c r="M189" i="62"/>
  <c r="M188" i="62"/>
  <c r="M187" i="62"/>
  <c r="M186" i="62"/>
  <c r="M185" i="62"/>
  <c r="M184" i="62"/>
  <c r="M183" i="62"/>
  <c r="M182" i="62"/>
  <c r="M181" i="62"/>
  <c r="M180" i="62"/>
  <c r="M179" i="62"/>
  <c r="M178" i="62"/>
  <c r="M177" i="62"/>
  <c r="M176" i="62"/>
  <c r="M175" i="62"/>
  <c r="M174" i="62"/>
  <c r="M173" i="62"/>
  <c r="M172" i="62"/>
  <c r="M171" i="62"/>
  <c r="M170" i="62"/>
  <c r="M169" i="62"/>
  <c r="M168" i="62"/>
  <c r="M167" i="62"/>
  <c r="M166" i="62"/>
  <c r="M165" i="62"/>
  <c r="M164" i="62"/>
  <c r="M163" i="62"/>
  <c r="M162" i="62"/>
  <c r="M161" i="62"/>
  <c r="M160" i="62"/>
  <c r="M159" i="62"/>
  <c r="M158" i="62"/>
  <c r="M157" i="62"/>
  <c r="M156" i="62"/>
  <c r="M155" i="62"/>
  <c r="M154" i="62"/>
  <c r="M153" i="62"/>
  <c r="M152" i="62"/>
  <c r="M151" i="62"/>
  <c r="M150" i="62"/>
  <c r="M149" i="62"/>
  <c r="M148" i="62"/>
  <c r="M147" i="62"/>
  <c r="M146" i="62"/>
  <c r="M145" i="62"/>
  <c r="M144" i="62"/>
  <c r="M143" i="62"/>
  <c r="M142" i="62"/>
  <c r="M141" i="62"/>
  <c r="M140" i="62"/>
  <c r="M139" i="62"/>
  <c r="M138" i="62"/>
  <c r="M137" i="62"/>
  <c r="M134" i="62"/>
  <c r="M133" i="62"/>
  <c r="M132" i="62"/>
  <c r="M131" i="62"/>
  <c r="M130" i="62"/>
  <c r="M129" i="62"/>
  <c r="M128" i="62"/>
  <c r="M127" i="62"/>
  <c r="M126" i="62"/>
  <c r="M125" i="62"/>
  <c r="M124" i="62"/>
  <c r="M123" i="62"/>
  <c r="M122" i="62"/>
  <c r="M121" i="62"/>
  <c r="M120" i="62"/>
  <c r="M119" i="62"/>
  <c r="M118" i="62"/>
  <c r="M117" i="62"/>
  <c r="M116" i="62"/>
  <c r="M115" i="62"/>
  <c r="M113" i="62"/>
  <c r="M111" i="62"/>
  <c r="M110" i="62"/>
  <c r="M109" i="62"/>
  <c r="M108" i="62"/>
  <c r="M107" i="62"/>
  <c r="M106" i="62"/>
  <c r="M105" i="62"/>
  <c r="M104" i="62"/>
  <c r="M103" i="62"/>
  <c r="M102" i="62"/>
  <c r="M101" i="62"/>
  <c r="M100" i="62"/>
  <c r="M99" i="62"/>
  <c r="M98" i="62"/>
  <c r="M97" i="62"/>
  <c r="M96" i="62"/>
  <c r="M95" i="62"/>
  <c r="M94" i="62"/>
  <c r="M93" i="62"/>
  <c r="M92" i="62"/>
  <c r="M91" i="62"/>
  <c r="M90" i="62"/>
  <c r="M89" i="62"/>
  <c r="M87" i="62"/>
  <c r="M86" i="62"/>
  <c r="M85" i="62"/>
  <c r="M84" i="62"/>
  <c r="M83" i="62"/>
  <c r="M82" i="62"/>
  <c r="M81" i="62"/>
  <c r="M80" i="62"/>
  <c r="M79" i="62"/>
  <c r="M78" i="62"/>
  <c r="M77" i="62"/>
  <c r="M76" i="62"/>
  <c r="M75" i="62"/>
  <c r="M74" i="62"/>
  <c r="M73" i="62"/>
  <c r="M72" i="62"/>
  <c r="M71" i="62"/>
  <c r="M70" i="62"/>
  <c r="M69" i="62"/>
  <c r="M68" i="62"/>
  <c r="M67" i="62"/>
  <c r="M66" i="62"/>
  <c r="M65" i="62"/>
  <c r="M64" i="62"/>
  <c r="M63" i="62"/>
  <c r="M62" i="62"/>
  <c r="M61" i="62"/>
  <c r="M60" i="62"/>
  <c r="M59" i="62"/>
  <c r="M58" i="62"/>
  <c r="M57" i="62"/>
  <c r="M56" i="62"/>
  <c r="M55" i="62"/>
  <c r="M54" i="62"/>
  <c r="M53" i="62"/>
  <c r="M52" i="62"/>
  <c r="M51" i="62"/>
  <c r="M50" i="62"/>
  <c r="M49" i="62"/>
  <c r="M48" i="62"/>
  <c r="M47" i="62"/>
  <c r="M46" i="62"/>
  <c r="M45" i="62"/>
  <c r="M44" i="62"/>
  <c r="M42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K114" i="62"/>
  <c r="M114" i="62" s="1"/>
  <c r="K136" i="62"/>
  <c r="M136" i="62" s="1"/>
  <c r="T167" i="61"/>
  <c r="T166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13" i="61"/>
  <c r="Q12" i="61" s="1"/>
  <c r="Q11" i="61" s="1"/>
  <c r="Q135" i="61"/>
  <c r="H16" i="73" l="1"/>
  <c r="H11" i="73"/>
  <c r="C28" i="88" s="1"/>
  <c r="O10" i="78"/>
  <c r="P11" i="78" s="1"/>
  <c r="S91" i="61"/>
  <c r="P91" i="61"/>
  <c r="O91" i="61"/>
  <c r="C35" i="88"/>
  <c r="C34" i="88"/>
  <c r="C31" i="88"/>
  <c r="C29" i="88"/>
  <c r="C27" i="88"/>
  <c r="C26" i="88"/>
  <c r="C24" i="88"/>
  <c r="C21" i="88"/>
  <c r="C19" i="88"/>
  <c r="C18" i="88"/>
  <c r="C17" i="88"/>
  <c r="C16" i="88"/>
  <c r="C15" i="88"/>
  <c r="C13" i="88"/>
  <c r="C37" i="88"/>
  <c r="C33" i="88" l="1"/>
  <c r="P140" i="78"/>
  <c r="P166" i="78"/>
  <c r="P162" i="78"/>
  <c r="P158" i="78"/>
  <c r="P154" i="78"/>
  <c r="P150" i="78"/>
  <c r="P146" i="78"/>
  <c r="P134" i="78"/>
  <c r="P130" i="78"/>
  <c r="P126" i="78"/>
  <c r="P122" i="78"/>
  <c r="P118" i="78"/>
  <c r="P114" i="78"/>
  <c r="P110" i="78"/>
  <c r="P106" i="78"/>
  <c r="P102" i="78"/>
  <c r="P98" i="78"/>
  <c r="P94" i="78"/>
  <c r="P90" i="78"/>
  <c r="P86" i="78"/>
  <c r="P82" i="78"/>
  <c r="P78" i="78"/>
  <c r="P74" i="78"/>
  <c r="P70" i="78"/>
  <c r="P66" i="78"/>
  <c r="P62" i="78"/>
  <c r="P58" i="78"/>
  <c r="P54" i="78"/>
  <c r="P50" i="78"/>
  <c r="P46" i="78"/>
  <c r="P42" i="78"/>
  <c r="P38" i="78"/>
  <c r="P34" i="78"/>
  <c r="P22" i="78"/>
  <c r="P41" i="78"/>
  <c r="P20" i="78"/>
  <c r="P116" i="78"/>
  <c r="P100" i="78"/>
  <c r="P80" i="78"/>
  <c r="P64" i="78"/>
  <c r="P52" i="78"/>
  <c r="P36" i="78"/>
  <c r="P15" i="78"/>
  <c r="P139" i="78"/>
  <c r="P165" i="78"/>
  <c r="P161" i="78"/>
  <c r="P157" i="78"/>
  <c r="P153" i="78"/>
  <c r="P149" i="78"/>
  <c r="P133" i="78"/>
  <c r="P129" i="78"/>
  <c r="P125" i="78"/>
  <c r="P121" i="78"/>
  <c r="P117" i="78"/>
  <c r="P113" i="78"/>
  <c r="P109" i="78"/>
  <c r="P105" i="78"/>
  <c r="P101" i="78"/>
  <c r="P97" i="78"/>
  <c r="P93" i="78"/>
  <c r="P89" i="78"/>
  <c r="P85" i="78"/>
  <c r="P81" i="78"/>
  <c r="P77" i="78"/>
  <c r="P73" i="78"/>
  <c r="P69" i="78"/>
  <c r="P65" i="78"/>
  <c r="P61" i="78"/>
  <c r="P53" i="78"/>
  <c r="P33" i="78"/>
  <c r="P16" i="78"/>
  <c r="P138" i="78"/>
  <c r="P164" i="78"/>
  <c r="P152" i="78"/>
  <c r="P136" i="78"/>
  <c r="P124" i="78"/>
  <c r="P108" i="78"/>
  <c r="P96" i="78"/>
  <c r="P76" i="78"/>
  <c r="P56" i="78"/>
  <c r="P44" i="78"/>
  <c r="P24" i="78"/>
  <c r="P141" i="78"/>
  <c r="P145" i="78"/>
  <c r="P163" i="78"/>
  <c r="P159" i="78"/>
  <c r="P155" i="78"/>
  <c r="P151" i="78"/>
  <c r="P147" i="78"/>
  <c r="P135" i="78"/>
  <c r="P131" i="78"/>
  <c r="P127" i="78"/>
  <c r="P123" i="78"/>
  <c r="P119" i="78"/>
  <c r="P115" i="78"/>
  <c r="P111" i="78"/>
  <c r="P107" i="78"/>
  <c r="P103" i="78"/>
  <c r="P99" i="78"/>
  <c r="P95" i="78"/>
  <c r="P91" i="78"/>
  <c r="P87" i="78"/>
  <c r="P83" i="78"/>
  <c r="P79" i="78"/>
  <c r="P75" i="78"/>
  <c r="P71" i="78"/>
  <c r="P67" i="78"/>
  <c r="P63" i="78"/>
  <c r="P59" i="78"/>
  <c r="P55" i="78"/>
  <c r="P51" i="78"/>
  <c r="P47" i="78"/>
  <c r="P43" i="78"/>
  <c r="P39" i="78"/>
  <c r="P35" i="78"/>
  <c r="P31" i="78"/>
  <c r="P27" i="78"/>
  <c r="P23" i="78"/>
  <c r="P18" i="78"/>
  <c r="P10" i="78"/>
  <c r="P30" i="78"/>
  <c r="P26" i="78"/>
  <c r="P57" i="78"/>
  <c r="P49" i="78"/>
  <c r="P45" i="78"/>
  <c r="P37" i="78"/>
  <c r="P29" i="78"/>
  <c r="P25" i="78"/>
  <c r="P160" i="78"/>
  <c r="P156" i="78"/>
  <c r="P148" i="78"/>
  <c r="P132" i="78"/>
  <c r="P128" i="78"/>
  <c r="P120" i="78"/>
  <c r="P112" i="78"/>
  <c r="P104" i="78"/>
  <c r="P92" i="78"/>
  <c r="P88" i="78"/>
  <c r="P84" i="78"/>
  <c r="P72" i="78"/>
  <c r="P68" i="78"/>
  <c r="P60" i="78"/>
  <c r="P48" i="78"/>
  <c r="P40" i="78"/>
  <c r="P32" i="78"/>
  <c r="P28" i="78"/>
  <c r="P19" i="78"/>
  <c r="P13" i="78"/>
  <c r="P143" i="78"/>
  <c r="P144" i="78"/>
  <c r="P17" i="78"/>
  <c r="P14" i="78"/>
  <c r="P12" i="78"/>
  <c r="C23" i="88"/>
  <c r="C12" i="88"/>
  <c r="C11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I25" i="80" l="1"/>
  <c r="I24" i="80"/>
  <c r="I19" i="80"/>
  <c r="I15" i="80"/>
  <c r="I11" i="80"/>
  <c r="O12" i="79"/>
  <c r="I23" i="80"/>
  <c r="I18" i="80"/>
  <c r="I14" i="80"/>
  <c r="I10" i="80"/>
  <c r="O11" i="79"/>
  <c r="I22" i="80"/>
  <c r="I17" i="80"/>
  <c r="I13" i="80"/>
  <c r="O14" i="79"/>
  <c r="O10" i="79"/>
  <c r="I20" i="80"/>
  <c r="I16" i="80"/>
  <c r="I12" i="80"/>
  <c r="O13" i="79"/>
  <c r="Q145" i="78"/>
  <c r="Q163" i="78"/>
  <c r="Q159" i="78"/>
  <c r="Q155" i="78"/>
  <c r="Q151" i="78"/>
  <c r="Q147" i="78"/>
  <c r="Q141" i="78"/>
  <c r="Q134" i="78"/>
  <c r="Q130" i="78"/>
  <c r="Q126" i="78"/>
  <c r="Q122" i="78"/>
  <c r="Q118" i="78"/>
  <c r="Q114" i="78"/>
  <c r="Q110" i="78"/>
  <c r="Q135" i="78"/>
  <c r="Q104" i="78"/>
  <c r="Q100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19" i="78"/>
  <c r="Q11" i="78"/>
  <c r="Q166" i="78"/>
  <c r="Q162" i="78"/>
  <c r="Q158" i="78"/>
  <c r="Q154" i="78"/>
  <c r="Q150" i="78"/>
  <c r="Q146" i="78"/>
  <c r="Q140" i="78"/>
  <c r="Q133" i="78"/>
  <c r="Q129" i="78"/>
  <c r="Q125" i="78"/>
  <c r="Q121" i="78"/>
  <c r="Q117" i="78"/>
  <c r="Q113" i="78"/>
  <c r="Q109" i="78"/>
  <c r="Q107" i="78"/>
  <c r="Q103" i="78"/>
  <c r="Q99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8" i="78"/>
  <c r="Q14" i="78"/>
  <c r="Q10" i="78"/>
  <c r="Q93" i="78"/>
  <c r="Q81" i="78"/>
  <c r="Q77" i="78"/>
  <c r="Q69" i="78"/>
  <c r="Q61" i="78"/>
  <c r="Q165" i="78"/>
  <c r="Q161" i="78"/>
  <c r="Q157" i="78"/>
  <c r="Q153" i="78"/>
  <c r="Q149" i="78"/>
  <c r="Q144" i="78"/>
  <c r="Q139" i="78"/>
  <c r="Q132" i="78"/>
  <c r="Q128" i="78"/>
  <c r="Q124" i="78"/>
  <c r="Q120" i="78"/>
  <c r="Q116" i="78"/>
  <c r="Q112" i="78"/>
  <c r="Q108" i="78"/>
  <c r="Q106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7" i="78"/>
  <c r="Q13" i="78"/>
  <c r="Q164" i="78"/>
  <c r="Q160" i="78"/>
  <c r="Q156" i="78"/>
  <c r="Q152" i="78"/>
  <c r="Q148" i="78"/>
  <c r="Q143" i="78"/>
  <c r="Q138" i="78"/>
  <c r="Q131" i="78"/>
  <c r="Q127" i="78"/>
  <c r="Q123" i="78"/>
  <c r="Q119" i="78"/>
  <c r="Q115" i="78"/>
  <c r="Q111" i="78"/>
  <c r="Q136" i="78"/>
  <c r="Q105" i="78"/>
  <c r="Q101" i="78"/>
  <c r="Q97" i="78"/>
  <c r="Q89" i="78"/>
  <c r="Q85" i="78"/>
  <c r="Q73" i="78"/>
  <c r="Q65" i="78"/>
  <c r="Q57" i="78"/>
  <c r="Q41" i="78"/>
  <c r="Q25" i="78"/>
  <c r="Q53" i="78"/>
  <c r="Q37" i="78"/>
  <c r="Q20" i="78"/>
  <c r="Q33" i="78"/>
  <c r="Q16" i="78"/>
  <c r="Q29" i="78"/>
  <c r="Q12" i="78"/>
  <c r="Q49" i="78"/>
  <c r="Q45" i="78"/>
  <c r="Q15" i="78"/>
  <c r="K47" i="76"/>
  <c r="K43" i="76"/>
  <c r="K39" i="76"/>
  <c r="K35" i="76"/>
  <c r="K31" i="76"/>
  <c r="K26" i="76"/>
  <c r="K22" i="76"/>
  <c r="K18" i="76"/>
  <c r="K13" i="76"/>
  <c r="L13" i="74"/>
  <c r="K50" i="76"/>
  <c r="K38" i="76"/>
  <c r="K25" i="76"/>
  <c r="K17" i="76"/>
  <c r="K49" i="76"/>
  <c r="K45" i="76"/>
  <c r="K41" i="76"/>
  <c r="K37" i="76"/>
  <c r="K33" i="76"/>
  <c r="K29" i="76"/>
  <c r="K24" i="76"/>
  <c r="K20" i="76"/>
  <c r="K16" i="76"/>
  <c r="K11" i="76"/>
  <c r="L15" i="74"/>
  <c r="K46" i="76"/>
  <c r="K34" i="76"/>
  <c r="K21" i="76"/>
  <c r="L11" i="74"/>
  <c r="K48" i="76"/>
  <c r="K44" i="76"/>
  <c r="K40" i="76"/>
  <c r="K36" i="76"/>
  <c r="K32" i="76"/>
  <c r="K28" i="76"/>
  <c r="K23" i="76"/>
  <c r="K19" i="76"/>
  <c r="K14" i="76"/>
  <c r="L12" i="74"/>
  <c r="L14" i="74"/>
  <c r="K42" i="76"/>
  <c r="K30" i="76"/>
  <c r="K12" i="76"/>
  <c r="K33" i="73"/>
  <c r="K29" i="73"/>
  <c r="K26" i="73"/>
  <c r="K22" i="73"/>
  <c r="K18" i="73"/>
  <c r="K14" i="73"/>
  <c r="K27" i="73"/>
  <c r="K16" i="73"/>
  <c r="K32" i="73"/>
  <c r="K28" i="73"/>
  <c r="K25" i="73"/>
  <c r="K13" i="73"/>
  <c r="K23" i="73"/>
  <c r="K31" i="73"/>
  <c r="K24" i="73"/>
  <c r="K21" i="73"/>
  <c r="K17" i="73"/>
  <c r="K12" i="73"/>
  <c r="K30" i="73"/>
  <c r="K19" i="73"/>
  <c r="K11" i="73"/>
  <c r="M23" i="72"/>
  <c r="M32" i="72"/>
  <c r="M28" i="72"/>
  <c r="M24" i="72"/>
  <c r="M19" i="72"/>
  <c r="M14" i="72"/>
  <c r="S40" i="71"/>
  <c r="S35" i="71"/>
  <c r="S31" i="71"/>
  <c r="S26" i="71"/>
  <c r="S21" i="71"/>
  <c r="S17" i="71"/>
  <c r="S13" i="71"/>
  <c r="P101" i="69"/>
  <c r="P97" i="69"/>
  <c r="P93" i="69"/>
  <c r="P89" i="69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K17" i="67"/>
  <c r="K13" i="67"/>
  <c r="L15" i="65"/>
  <c r="L11" i="65"/>
  <c r="O21" i="64"/>
  <c r="O17" i="64"/>
  <c r="O13" i="64"/>
  <c r="N55" i="63"/>
  <c r="N51" i="63"/>
  <c r="N47" i="63"/>
  <c r="N43" i="63"/>
  <c r="N39" i="63"/>
  <c r="N35" i="63"/>
  <c r="N31" i="63"/>
  <c r="N27" i="63"/>
  <c r="N23" i="63"/>
  <c r="N19" i="63"/>
  <c r="N15" i="63"/>
  <c r="N11" i="63"/>
  <c r="M20" i="72"/>
  <c r="S14" i="71"/>
  <c r="P94" i="69"/>
  <c r="P82" i="69"/>
  <c r="P62" i="69"/>
  <c r="P54" i="69"/>
  <c r="P42" i="69"/>
  <c r="P30" i="69"/>
  <c r="P18" i="69"/>
  <c r="K18" i="67"/>
  <c r="O22" i="64"/>
  <c r="O14" i="64"/>
  <c r="N40" i="63"/>
  <c r="N32" i="63"/>
  <c r="N20" i="63"/>
  <c r="M35" i="72"/>
  <c r="M31" i="72"/>
  <c r="M27" i="72"/>
  <c r="M22" i="72"/>
  <c r="M18" i="72"/>
  <c r="M13" i="72"/>
  <c r="S39" i="71"/>
  <c r="S34" i="71"/>
  <c r="S29" i="71"/>
  <c r="S25" i="71"/>
  <c r="S20" i="71"/>
  <c r="S16" i="71"/>
  <c r="S12" i="71"/>
  <c r="P100" i="69"/>
  <c r="P96" i="69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K16" i="67"/>
  <c r="K12" i="67"/>
  <c r="L14" i="65"/>
  <c r="O24" i="64"/>
  <c r="O20" i="64"/>
  <c r="O16" i="64"/>
  <c r="O12" i="64"/>
  <c r="N54" i="63"/>
  <c r="N50" i="63"/>
  <c r="N46" i="63"/>
  <c r="N42" i="63"/>
  <c r="N38" i="63"/>
  <c r="N34" i="63"/>
  <c r="N30" i="63"/>
  <c r="N26" i="63"/>
  <c r="N22" i="63"/>
  <c r="N18" i="63"/>
  <c r="N14" i="63"/>
  <c r="M11" i="72"/>
  <c r="P102" i="69"/>
  <c r="P86" i="69"/>
  <c r="P78" i="69"/>
  <c r="P66" i="69"/>
  <c r="P58" i="69"/>
  <c r="P46" i="69"/>
  <c r="P34" i="69"/>
  <c r="P22" i="69"/>
  <c r="K14" i="67"/>
  <c r="L12" i="65"/>
  <c r="N56" i="63"/>
  <c r="N48" i="63"/>
  <c r="N36" i="63"/>
  <c r="N24" i="63"/>
  <c r="N12" i="63"/>
  <c r="M34" i="72"/>
  <c r="M30" i="72"/>
  <c r="M26" i="72"/>
  <c r="M21" i="72"/>
  <c r="M16" i="72"/>
  <c r="M12" i="72"/>
  <c r="S38" i="71"/>
  <c r="S33" i="71"/>
  <c r="S28" i="71"/>
  <c r="S23" i="71"/>
  <c r="S19" i="71"/>
  <c r="S15" i="71"/>
  <c r="S11" i="71"/>
  <c r="P99" i="69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15" i="67"/>
  <c r="K11" i="67"/>
  <c r="L13" i="65"/>
  <c r="O23" i="64"/>
  <c r="O19" i="64"/>
  <c r="O15" i="64"/>
  <c r="O11" i="64"/>
  <c r="N53" i="63"/>
  <c r="N49" i="63"/>
  <c r="N45" i="63"/>
  <c r="N41" i="63"/>
  <c r="N37" i="63"/>
  <c r="N33" i="63"/>
  <c r="N29" i="63"/>
  <c r="N25" i="63"/>
  <c r="N21" i="63"/>
  <c r="N17" i="63"/>
  <c r="N13" i="63"/>
  <c r="M33" i="72"/>
  <c r="M29" i="72"/>
  <c r="M25" i="72"/>
  <c r="M15" i="72"/>
  <c r="S37" i="71"/>
  <c r="S32" i="71"/>
  <c r="S27" i="71"/>
  <c r="S22" i="71"/>
  <c r="S18" i="71"/>
  <c r="P98" i="69"/>
  <c r="P90" i="69"/>
  <c r="P74" i="69"/>
  <c r="P70" i="69"/>
  <c r="P50" i="69"/>
  <c r="P38" i="69"/>
  <c r="P26" i="69"/>
  <c r="P14" i="69"/>
  <c r="L16" i="65"/>
  <c r="O18" i="64"/>
  <c r="N52" i="63"/>
  <c r="N44" i="63"/>
  <c r="N28" i="63"/>
  <c r="N16" i="63"/>
  <c r="D10" i="88"/>
  <c r="N212" i="62"/>
  <c r="N208" i="62"/>
  <c r="N204" i="62"/>
  <c r="N200" i="62"/>
  <c r="N196" i="62"/>
  <c r="N192" i="62"/>
  <c r="N188" i="62"/>
  <c r="N183" i="62"/>
  <c r="N179" i="62"/>
  <c r="N175" i="62"/>
  <c r="N171" i="62"/>
  <c r="N167" i="62"/>
  <c r="N163" i="62"/>
  <c r="N159" i="62"/>
  <c r="N155" i="62"/>
  <c r="N151" i="62"/>
  <c r="N147" i="62"/>
  <c r="N143" i="62"/>
  <c r="N139" i="62"/>
  <c r="N134" i="62"/>
  <c r="N130" i="62"/>
  <c r="N126" i="62"/>
  <c r="N123" i="62"/>
  <c r="N119" i="62"/>
  <c r="N115" i="62"/>
  <c r="N110" i="62"/>
  <c r="N106" i="62"/>
  <c r="N102" i="62"/>
  <c r="N98" i="62"/>
  <c r="N94" i="62"/>
  <c r="N90" i="62"/>
  <c r="N85" i="62"/>
  <c r="N81" i="62"/>
  <c r="N77" i="62"/>
  <c r="N73" i="62"/>
  <c r="N69" i="62"/>
  <c r="N65" i="62"/>
  <c r="N61" i="62"/>
  <c r="N57" i="62"/>
  <c r="N53" i="62"/>
  <c r="N49" i="62"/>
  <c r="N45" i="62"/>
  <c r="N40" i="62"/>
  <c r="N36" i="62"/>
  <c r="N32" i="62"/>
  <c r="N28" i="62"/>
  <c r="N24" i="62"/>
  <c r="N20" i="62"/>
  <c r="N16" i="62"/>
  <c r="N12" i="62"/>
  <c r="N150" i="62"/>
  <c r="N133" i="62"/>
  <c r="N125" i="62"/>
  <c r="N118" i="62"/>
  <c r="N105" i="62"/>
  <c r="N97" i="62"/>
  <c r="N84" i="62"/>
  <c r="N76" i="62"/>
  <c r="N64" i="62"/>
  <c r="N56" i="62"/>
  <c r="N48" i="62"/>
  <c r="N35" i="62"/>
  <c r="N31" i="62"/>
  <c r="N23" i="62"/>
  <c r="N11" i="62"/>
  <c r="N211" i="62"/>
  <c r="N207" i="62"/>
  <c r="N203" i="62"/>
  <c r="N199" i="62"/>
  <c r="N195" i="62"/>
  <c r="N191" i="62"/>
  <c r="N187" i="62"/>
  <c r="N182" i="62"/>
  <c r="N178" i="62"/>
  <c r="N174" i="62"/>
  <c r="N170" i="62"/>
  <c r="N166" i="62"/>
  <c r="N162" i="62"/>
  <c r="N158" i="62"/>
  <c r="N154" i="62"/>
  <c r="N146" i="62"/>
  <c r="N142" i="62"/>
  <c r="N129" i="62"/>
  <c r="N114" i="62"/>
  <c r="N93" i="62"/>
  <c r="N68" i="62"/>
  <c r="N39" i="62"/>
  <c r="N19" i="62"/>
  <c r="N210" i="62"/>
  <c r="N206" i="62"/>
  <c r="N202" i="62"/>
  <c r="N198" i="62"/>
  <c r="N194" i="62"/>
  <c r="N190" i="62"/>
  <c r="N186" i="62"/>
  <c r="N181" i="62"/>
  <c r="N177" i="62"/>
  <c r="N173" i="62"/>
  <c r="N169" i="62"/>
  <c r="N165" i="62"/>
  <c r="N161" i="62"/>
  <c r="N157" i="62"/>
  <c r="N153" i="62"/>
  <c r="N149" i="62"/>
  <c r="N145" i="62"/>
  <c r="N141" i="62"/>
  <c r="N137" i="62"/>
  <c r="N132" i="62"/>
  <c r="N128" i="62"/>
  <c r="N184" i="62"/>
  <c r="N121" i="62"/>
  <c r="N117" i="62"/>
  <c r="N113" i="62"/>
  <c r="N108" i="62"/>
  <c r="N104" i="62"/>
  <c r="N100" i="62"/>
  <c r="N96" i="62"/>
  <c r="N92" i="62"/>
  <c r="N87" i="62"/>
  <c r="N83" i="62"/>
  <c r="N79" i="62"/>
  <c r="N75" i="62"/>
  <c r="N71" i="62"/>
  <c r="N67" i="62"/>
  <c r="N63" i="62"/>
  <c r="N59" i="62"/>
  <c r="N55" i="62"/>
  <c r="N51" i="62"/>
  <c r="N47" i="62"/>
  <c r="N42" i="62"/>
  <c r="N38" i="62"/>
  <c r="N34" i="62"/>
  <c r="N30" i="62"/>
  <c r="N26" i="62"/>
  <c r="N22" i="62"/>
  <c r="N18" i="62"/>
  <c r="N14" i="62"/>
  <c r="N209" i="62"/>
  <c r="N205" i="62"/>
  <c r="N201" i="62"/>
  <c r="N197" i="62"/>
  <c r="N193" i="62"/>
  <c r="N189" i="62"/>
  <c r="N185" i="62"/>
  <c r="N180" i="62"/>
  <c r="N176" i="62"/>
  <c r="N172" i="62"/>
  <c r="N168" i="62"/>
  <c r="N164" i="62"/>
  <c r="N160" i="62"/>
  <c r="N156" i="62"/>
  <c r="N152" i="62"/>
  <c r="N148" i="62"/>
  <c r="N144" i="62"/>
  <c r="N140" i="62"/>
  <c r="N136" i="62"/>
  <c r="N131" i="62"/>
  <c r="N127" i="62"/>
  <c r="N124" i="62"/>
  <c r="N120" i="62"/>
  <c r="N116" i="62"/>
  <c r="N111" i="62"/>
  <c r="N107" i="62"/>
  <c r="N103" i="62"/>
  <c r="N99" i="62"/>
  <c r="N95" i="62"/>
  <c r="N91" i="62"/>
  <c r="N86" i="62"/>
  <c r="N82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13" i="62"/>
  <c r="N138" i="62"/>
  <c r="N122" i="62"/>
  <c r="N109" i="62"/>
  <c r="N101" i="62"/>
  <c r="N89" i="62"/>
  <c r="N80" i="62"/>
  <c r="N72" i="62"/>
  <c r="N60" i="62"/>
  <c r="N52" i="62"/>
  <c r="N44" i="62"/>
  <c r="N27" i="62"/>
  <c r="N15" i="62"/>
  <c r="U164" i="61"/>
  <c r="U160" i="61"/>
  <c r="U156" i="61"/>
  <c r="U152" i="61"/>
  <c r="U148" i="61"/>
  <c r="U144" i="61"/>
  <c r="U140" i="61"/>
  <c r="U136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Q29" i="59"/>
  <c r="Q24" i="59"/>
  <c r="Q20" i="59"/>
  <c r="Q16" i="59"/>
  <c r="Q12" i="59"/>
  <c r="U26" i="61"/>
  <c r="U18" i="61"/>
  <c r="U14" i="61"/>
  <c r="Q28" i="59"/>
  <c r="Q23" i="59"/>
  <c r="Q19" i="59"/>
  <c r="Q11" i="59"/>
  <c r="Q18" i="59"/>
  <c r="Q14" i="59"/>
  <c r="U166" i="61"/>
  <c r="U161" i="61"/>
  <c r="U157" i="61"/>
  <c r="U153" i="61"/>
  <c r="U149" i="61"/>
  <c r="U145" i="61"/>
  <c r="U141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48" i="61"/>
  <c r="U44" i="61"/>
  <c r="U40" i="61"/>
  <c r="U36" i="61"/>
  <c r="U32" i="61"/>
  <c r="U163" i="61"/>
  <c r="U159" i="61"/>
  <c r="U155" i="61"/>
  <c r="U151" i="61"/>
  <c r="U147" i="61"/>
  <c r="U143" i="61"/>
  <c r="U139" i="61"/>
  <c r="U135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2" i="61"/>
  <c r="Q32" i="59"/>
  <c r="Q15" i="59"/>
  <c r="U167" i="61"/>
  <c r="U162" i="61"/>
  <c r="U158" i="61"/>
  <c r="U154" i="61"/>
  <c r="U150" i="61"/>
  <c r="U146" i="61"/>
  <c r="U142" i="61"/>
  <c r="U138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31" i="59"/>
  <c r="Q26" i="59"/>
  <c r="Q22" i="59"/>
  <c r="U137" i="61"/>
  <c r="U24" i="61"/>
  <c r="Q30" i="59"/>
  <c r="Q13" i="59"/>
  <c r="Q25" i="59"/>
  <c r="U28" i="61"/>
  <c r="Q17" i="59"/>
  <c r="U20" i="61"/>
  <c r="U12" i="61"/>
  <c r="U52" i="61"/>
  <c r="U16" i="61"/>
  <c r="Q21" i="59"/>
  <c r="D38" i="88"/>
  <c r="D15" i="88"/>
  <c r="D35" i="88"/>
  <c r="D13" i="88"/>
  <c r="D17" i="88"/>
  <c r="D27" i="88"/>
  <c r="D28" i="88"/>
  <c r="D42" i="88"/>
  <c r="D23" i="88"/>
  <c r="D31" i="88"/>
  <c r="D29" i="88"/>
  <c r="D34" i="88"/>
  <c r="D12" i="88"/>
  <c r="D21" i="88"/>
  <c r="D26" i="88"/>
  <c r="D24" i="88"/>
  <c r="D16" i="88"/>
  <c r="D19" i="88"/>
  <c r="D18" i="88"/>
  <c r="D33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70930]}"/>
    <s v="{[Medida].[Medida].&amp;[2]}"/>
    <s v="{[Keren].[Keren].[All]}"/>
    <s v="{[Cheshbon KM].[Hie Peilut].[Peilut 7].&amp;[Kod_Peilut_L7_10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4" si="21">
        <n x="1" s="1"/>
        <n x="2" s="1"/>
        <n x="19"/>
        <n x="20"/>
      </t>
    </mdx>
    <mdx n="0" f="v">
      <t c="4" si="21">
        <n x="1" s="1"/>
        <n x="2" s="1"/>
        <n x="22"/>
        <n x="20"/>
      </t>
    </mdx>
    <mdx n="0" f="v">
      <t c="4" si="21">
        <n x="1" s="1"/>
        <n x="2" s="1"/>
        <n x="23"/>
        <n x="20"/>
      </t>
    </mdx>
    <mdx n="0" f="v">
      <t c="4" si="21">
        <n x="1" s="1"/>
        <n x="2" s="1"/>
        <n x="24"/>
        <n x="20"/>
      </t>
    </mdx>
    <mdx n="0" f="v">
      <t c="4" si="21">
        <n x="1" s="1"/>
        <n x="2" s="1"/>
        <n x="25"/>
        <n x="20"/>
      </t>
    </mdx>
    <mdx n="0" f="v">
      <t c="4" si="21">
        <n x="1" s="1"/>
        <n x="2" s="1"/>
        <n x="26"/>
        <n x="20"/>
      </t>
    </mdx>
    <mdx n="0" f="v">
      <t c="4" si="21">
        <n x="1" s="1"/>
        <n x="2" s="1"/>
        <n x="27"/>
        <n x="20"/>
      </t>
    </mdx>
    <mdx n="0" f="v">
      <t c="4" si="21">
        <n x="1" s="1"/>
        <n x="2" s="1"/>
        <n x="28"/>
        <n x="20"/>
      </t>
    </mdx>
    <mdx n="0" f="v">
      <t c="4" si="21">
        <n x="1" s="1"/>
        <n x="2" s="1"/>
        <n x="29"/>
        <n x="20"/>
      </t>
    </mdx>
    <mdx n="0" f="v">
      <t c="4" si="21">
        <n x="1" s="1"/>
        <n x="2" s="1"/>
        <n x="30"/>
        <n x="20"/>
      </t>
    </mdx>
    <mdx n="0" f="v">
      <t c="4" si="21">
        <n x="1" s="1"/>
        <n x="2" s="1"/>
        <n x="31"/>
        <n x="20"/>
      </t>
    </mdx>
  </mdx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<sst xmlns="http://schemas.openxmlformats.org/spreadsheetml/2006/main" count="6629" uniqueCount="1897">
  <si>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</si>
  <si>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</si>
  <si>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</si>
  <si>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</si>
  <si>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</si>
  <si>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</si>
  <si>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</si>
  <si>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</si>
  <si>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</si>
  <si>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</si>
  <si>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</si>
  <si>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</si>
  <si>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</si>
  <si>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</si>
  <si>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</si>
  <si>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</si>
  <si>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</si>
  <si>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</si>
  <si>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</si>
  <si>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</si>
  <si>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</si>
  <si>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</si>
  <si>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</si>
  <si>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</si>
  <si>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</si>
  <si>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</si>
  <si>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</si>
  <si>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</si>
  <si>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</si>
  <si>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</si>
  <si>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</si>
  <si>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</si>
  <si>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</si>
  <si>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</si>
  <si>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</si>
  <si>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</si>
  <si>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</si>
  <si>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</si>
  <si>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</si>
  <si>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</si>
  <si>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</si>
  <si>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</si>
  <si>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</si>
  <si>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</si>
  <si>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</si>
  <si>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</si>
  <si>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</si>
  <si>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</si>
  <si>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</si>
  <si>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</si>
  <si>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</si>
  <si>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</si>
  <si>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</si>
  <si>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</si>
  <si>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</si>
  <si>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</si>
  <si>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</si>
  <si>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</si>
  <si>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</si>
  <si>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</si>
  <si>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</si>
  <si>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</si>
  <si>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</si>
  <si>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</si>
  <si>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</si>
  <si>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</si>
  <si>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</si>
  <si>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</si>
  <si>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</si>
  <si>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</si>
  <si>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</si>
  <si>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</si>
  <si>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</si>
  <si>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</si>
  <si>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</si>
  <si>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</si>
  <si>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</si>
  <si>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</si>
  <si>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</si>
  <si>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</si>
  <si>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</si>
  <si>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</si>
  <si>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</si>
  <si>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</si>
  <si>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</si>
  <si>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</si>
  <si>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</si>
  <si>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</si>
  <si>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</si>
  <si>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</si>
  <si>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</si>
  <si>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</si>
  <si>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</si>
  <si>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</si>
  <si>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</si>
  <si>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</si>
  <si>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</si>
  <si>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</si>
  <si>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</si>
  <si>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</si>
  <si>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</si>
  <si>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</si>
  <si>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</si>
  <si>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</si>
  <si>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</si>
  <si>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</si>
  <si>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</si>
  <si>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</si>
  <si>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</si>
  <si>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</si>
  <si>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</si>
  <si>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</si>
  <si>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</si>
  <si>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</si>
  <si>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</si>
  <si>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</si>
  <si>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</si>
  <si>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</si>
  <si>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</si>
  <si>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</si>
  <si>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</si>
  <si>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</si>
  <si>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</si>
  <si>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</si>
  <si>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</si>
  <si>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</si>
  <si>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</si>
  <si>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</si>
  <si>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</si>
  <si>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</si>
  <si>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</si>
  <si>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</si>
  <si>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</si>
  <si>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</si>
  <si>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</si>
  <si>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</si>
  <si>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</si>
  <si>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</si>
  <si>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</si>
  <si>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</si>
  <si>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</si>
  <si>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</si>
  <si>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</si>
  <si>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</si>
  <si>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</si>
  <si>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</si>
  <si>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</si>
  <si>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</si>
  <si>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</si>
  <si>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</si>
  <si>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</si>
  <si>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</si>
  <si>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</si>
  <si>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</si>
  <si>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</si>
  <si>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</si>
  <si>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</si>
  <si>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</si>
  <si>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</si>
  <si>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</si>
  <si>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</si>
  <si>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</si>
  <si>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</si>
  <si>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</si>
  <si>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</si>
  <si>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</si>
  <si>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</si>
  <si>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</si>
  <si>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</si>
  <si>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</si>
  <si>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</si>
  <si>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</si>
  <si>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</si>
  <si>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</si>
  <si>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</si>
  <si>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</si>
  <si>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</si>
  <si>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</si>
  <si>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</si>
  <si>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</si>
  <si>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</si>
  <si>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</si>
  <si>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</si>
  <si>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</si>
  <si>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</si>
  <si>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</si>
  <si>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</si>
  <si>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</si>
  <si>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</si>
  <si>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</si>
  <si>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</si>
  <si>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</si>
  <si>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</si>
  <si>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</si>
  <si>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</si>
  <si>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</si>
  <si>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</si>
  <si>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</si>
  <si>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</si>
  <si>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</si>
  <si>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</si>
  <si>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</si>
  <si>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</si>
  <si>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</si>
  <si>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</si>
  <si>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</si>
  <si>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</si>
  <si>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</si>
  <si>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</si>
  <si>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</si>
  <si>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</si>
  <si>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</si>
  <si>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</si>
  <si>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</si>
  <si>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</si>
  <si>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</si>
  <si>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</si>
  <si>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</si>
  <si>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</si>
  <si>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</si>
  <si>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</si>
  <si>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</si>
  <si>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</si>
  <si>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</si>
  <si>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</si>
  <si>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</si>
  <si>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</si>
  <si>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</si>
  <si>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</si>
  <si>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</si>
  <si>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</si>
  <si>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</si>
  <si>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</si>
  <si>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</si>
  <si>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</si>
  <si>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</si>
  <si>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</si>
  <si>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</si>
  <si>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</si>
  <si>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צמוד למדד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</si>
  <si>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</si>
  <si>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</si>
  <si>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</si>
  <si>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</si>
  <si>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</si>
  <si>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</si>
  <si>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</si>
  <si>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</si>
  <si>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</si>
  <si>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</si>
  <si>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</si>
  <si>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</si>
  <si>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</si>
  <si>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</si>
  <si>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</si>
  <si>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</si>
  <si>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</si>
  <si>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</si>
  <si>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</si>
  <si>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</si>
  <si>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</si>
  <si>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</si>
  <si>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</si>
  <si>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</si>
  <si>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 xml:space="preserve">מקפת אישית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</si>
  <si>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</si>
  <si>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</si>
  <si>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</si>
  <si>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</si>
  <si>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</si>
  <si>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</si>
  <si>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</si>
  <si>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</si>
  <si>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</si>
  <si>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</si>
  <si>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</si>
  <si>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</si>
  <si>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</si>
  <si>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</si>
  <si>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</si>
  <si>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</si>
  <si>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</si>
  <si>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</si>
  <si>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</si>
  <si>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</si>
  <si>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</si>
  <si>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</si>
  <si>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</si>
  <si>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</si>
  <si>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</si>
  <si>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שקלי 1018</t>
  </si>
  <si>
    <t>1136548</t>
  </si>
  <si>
    <t>ממשלתי שקלי 327</t>
  </si>
  <si>
    <t>1139344</t>
  </si>
  <si>
    <t>ממשלתי שקלי 421</t>
  </si>
  <si>
    <t>1138130</t>
  </si>
  <si>
    <t>לאומי אגח 177</t>
  </si>
  <si>
    <t>6040315</t>
  </si>
  <si>
    <t>מגמה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</si>
  <si>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</si>
  <si>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</si>
  <si>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</si>
  <si>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</si>
  <si>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</si>
  <si>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</si>
  <si>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</si>
  <si>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</si>
  <si>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</si>
  <si>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</si>
  <si>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</si>
  <si>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</si>
  <si>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</si>
  <si>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</si>
  <si>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</si>
  <si>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</si>
  <si>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</si>
  <si>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</si>
  <si>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בינל הנפקות שה 3</t>
  </si>
  <si>
    <t>1093681</t>
  </si>
  <si>
    <t>513141879</t>
  </si>
  <si>
    <t>הבינלאומי סדרה ט</t>
  </si>
  <si>
    <t>1135177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</si>
  <si>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</si>
  <si>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</si>
  <si>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</si>
  <si>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</si>
  <si>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</si>
  <si>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</si>
  <si>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</si>
  <si>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</si>
  <si>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ט</t>
  </si>
  <si>
    <t>1940386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</si>
  <si>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</si>
  <si>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</si>
  <si>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</si>
  <si>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</si>
  <si>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</si>
  <si>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</si>
  <si>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</si>
  <si>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</si>
  <si>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</si>
  <si>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</si>
  <si>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</si>
  <si>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</si>
  <si>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</si>
  <si>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</si>
  <si>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</si>
  <si>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</si>
  <si>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</si>
  <si>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</si>
  <si>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</si>
  <si>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</si>
  <si>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</si>
  <si>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</si>
  <si>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</si>
  <si>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</si>
  <si>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</si>
  <si>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</si>
  <si>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</si>
  <si>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</si>
  <si>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</si>
  <si>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</si>
  <si>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</si>
  <si>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</si>
  <si>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</si>
  <si>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</si>
  <si>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</si>
  <si>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</si>
  <si>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</si>
  <si>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</si>
  <si>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</si>
  <si>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</si>
  <si>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</si>
  <si>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</si>
  <si>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</si>
  <si>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</si>
  <si>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</si>
  <si>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</si>
  <si>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</si>
  <si>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</si>
  <si>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</si>
  <si>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</si>
  <si>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</si>
  <si>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</si>
  <si>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</si>
  <si>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</si>
  <si>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</si>
  <si>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</si>
  <si>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</si>
  <si>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</si>
  <si>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</si>
  <si>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</si>
  <si>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</si>
  <si>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</si>
  <si>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</si>
  <si>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</si>
  <si>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</si>
  <si>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</si>
  <si>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</si>
  <si>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</si>
  <si>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</si>
  <si>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</si>
  <si>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</si>
  <si>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</si>
  <si>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</si>
  <si>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</si>
  <si>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</si>
  <si>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</si>
  <si>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</si>
  <si>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</si>
  <si>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</si>
  <si>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</si>
  <si>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</si>
  <si>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</si>
  <si>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</si>
  <si>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</si>
  <si>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</si>
  <si>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</si>
  <si>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</si>
  <si>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</si>
  <si>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</si>
  <si>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</si>
  <si>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</si>
  <si>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</si>
  <si>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דה זראסאי אגח 1</t>
  </si>
  <si>
    <t>1127901</t>
  </si>
  <si>
    <t>1744984</t>
  </si>
  <si>
    <t>הראל הנפקות 6</t>
  </si>
  <si>
    <t>1126069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</si>
  <si>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</si>
  <si>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</si>
  <si>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</si>
  <si>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</si>
  <si>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</si>
  <si>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</si>
  <si>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</si>
  <si>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</si>
  <si>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</si>
  <si>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</si>
  <si>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</si>
  <si>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</si>
  <si>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</si>
  <si>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</si>
  <si>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</si>
  <si>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</si>
  <si>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</si>
  <si>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</si>
  <si>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</si>
  <si>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</si>
  <si>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</si>
  <si>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</si>
  <si>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</si>
  <si>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</si>
  <si>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</si>
  <si>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</si>
  <si>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</si>
  <si>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</si>
  <si>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</si>
  <si>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</si>
  <si>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</si>
  <si>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</si>
  <si>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</si>
  <si>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</si>
  <si>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</si>
  <si>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</si>
  <si>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</si>
  <si>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</si>
  <si>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</si>
  <si>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</si>
  <si>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</si>
  <si>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</si>
  <si>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</si>
  <si>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</si>
  <si>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</si>
  <si>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</si>
  <si>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</si>
  <si>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</si>
  <si>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</si>
  <si>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</si>
  <si>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</si>
  <si>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</si>
  <si>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</si>
  <si>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</si>
  <si>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</si>
  <si>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</si>
  <si>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</si>
  <si>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</si>
  <si>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</si>
  <si>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</si>
  <si>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</si>
  <si>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</si>
  <si>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</si>
  <si>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</si>
  <si>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</si>
  <si>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</si>
  <si>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</si>
  <si>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</si>
  <si>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</si>
  <si>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</si>
  <si>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</si>
  <si>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</si>
  <si>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</si>
  <si>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</si>
  <si>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</si>
  <si>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</si>
  <si>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</si>
  <si>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</si>
  <si>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</si>
  <si>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</si>
  <si>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</si>
  <si>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אגח ג</t>
  </si>
  <si>
    <t>1115724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</si>
  <si>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</si>
  <si>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</si>
  <si>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</si>
  <si>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</si>
  <si>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</si>
  <si>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</si>
  <si>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</si>
  <si>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</si>
  <si>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</si>
  <si>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</si>
  <si>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</si>
  <si>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</si>
  <si>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</si>
  <si>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</si>
  <si>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</si>
  <si>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</si>
  <si>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</si>
  <si>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</si>
  <si>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</si>
  <si>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</si>
  <si>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</si>
  <si>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</si>
  <si>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</si>
  <si>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</si>
  <si>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</si>
  <si>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</si>
  <si>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</si>
  <si>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</si>
  <si>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</si>
  <si>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</si>
  <si>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</si>
  <si>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</si>
  <si>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</si>
  <si>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</si>
  <si>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</si>
  <si>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</si>
  <si>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</si>
  <si>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</si>
  <si>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</si>
  <si>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</si>
  <si>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</si>
  <si>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</si>
  <si>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</si>
  <si>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</si>
  <si>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</si>
  <si>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</si>
  <si>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</si>
  <si>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</si>
  <si>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</si>
  <si>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</si>
  <si>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</si>
  <si>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</si>
  <si>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אלבר 13</t>
  </si>
  <si>
    <t>1127588</t>
  </si>
  <si>
    <t>512025891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</si>
  <si>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</si>
  <si>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</si>
  <si>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</si>
  <si>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</si>
  <si>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</si>
  <si>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</si>
  <si>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</si>
  <si>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</si>
  <si>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</si>
  <si>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</si>
  <si>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</si>
  <si>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</si>
  <si>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</si>
  <si>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</si>
  <si>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</si>
  <si>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</si>
  <si>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</si>
  <si>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</si>
  <si>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</si>
  <si>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</si>
  <si>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</si>
  <si>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</si>
  <si>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</si>
  <si>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</si>
  <si>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</si>
  <si>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קרדן אןוי אגח א</t>
  </si>
  <si>
    <t>1105535</t>
  </si>
  <si>
    <t>NV1239114</t>
  </si>
  <si>
    <t>קרדן אןוי אגח ב</t>
  </si>
  <si>
    <t>1113034</t>
  </si>
  <si>
    <t>אדרי אל אגח ב</t>
  </si>
  <si>
    <t>1123371</t>
  </si>
  <si>
    <t>513910091</t>
  </si>
  <si>
    <t>D</t>
  </si>
  <si>
    <t>פועלים הנפקות אגח 29</t>
  </si>
  <si>
    <t>1940485</t>
  </si>
  <si>
    <t>בנק לאומי שה סדרה 201</t>
  </si>
  <si>
    <t>6040158</t>
  </si>
  <si>
    <t>גב ים ח*</t>
  </si>
  <si>
    <t>7590151</t>
  </si>
  <si>
    <t>דקסיה ישראל הנפקות אגח יא</t>
  </si>
  <si>
    <t>1134154</t>
  </si>
  <si>
    <t>חשמל אגח 26</t>
  </si>
  <si>
    <t>6000202</t>
  </si>
  <si>
    <t>גבים אגח ז*</t>
  </si>
  <si>
    <t>7590144</t>
  </si>
  <si>
    <t>דה זראסאי אגח ב</t>
  </si>
  <si>
    <t>1131028</t>
  </si>
  <si>
    <t>הפניקס אגח ג</t>
  </si>
  <si>
    <t>1120807</t>
  </si>
  <si>
    <t>כללביט אגח י</t>
  </si>
  <si>
    <t>1136068</t>
  </si>
  <si>
    <t>קרסו אגח א</t>
  </si>
  <si>
    <t>1136464</t>
  </si>
  <si>
    <t>514065283</t>
  </si>
  <si>
    <t>טמפו משק  אגח א</t>
  </si>
  <si>
    <t>1118306</t>
  </si>
  <si>
    <t>520032848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</si>
  <si>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</si>
  <si>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</si>
  <si>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</si>
  <si>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</si>
  <si>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</si>
  <si>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</si>
  <si>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</si>
  <si>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ה</t>
  </si>
  <si>
    <t>1118843</t>
  </si>
  <si>
    <t>קרסו אגח ב</t>
  </si>
  <si>
    <t>1139591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</si>
  <si>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</si>
  <si>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</si>
  <si>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</si>
  <si>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</si>
  <si>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</si>
  <si>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</si>
  <si>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</si>
  <si>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</si>
  <si>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</si>
  <si>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</si>
  <si>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</si>
  <si>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</si>
  <si>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</si>
  <si>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</si>
  <si>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קבוצת דלק סדרה טו (15)</t>
  </si>
  <si>
    <t>1115070</t>
  </si>
  <si>
    <t>520044322</t>
  </si>
  <si>
    <t>אלבר 14</t>
  </si>
  <si>
    <t>1132562</t>
  </si>
  <si>
    <t>בזן 4</t>
  </si>
  <si>
    <t>2590362</t>
  </si>
  <si>
    <t>דור אלון אגח ג</t>
  </si>
  <si>
    <t>1115245</t>
  </si>
  <si>
    <t>520043878</t>
  </si>
  <si>
    <t>כלכלית ירושלים אגח יא</t>
  </si>
  <si>
    <t>1980341</t>
  </si>
  <si>
    <t>אלדן סדרה א</t>
  </si>
  <si>
    <t>1134840</t>
  </si>
  <si>
    <t>510454333</t>
  </si>
  <si>
    <t>אלדן סדרה ב</t>
  </si>
  <si>
    <t>1138254</t>
  </si>
  <si>
    <t>ישראמקו א*</t>
  </si>
  <si>
    <t>2320174</t>
  </si>
  <si>
    <t>550010003</t>
  </si>
  <si>
    <t>חיפוש נפט וגז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</si>
  <si>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</si>
  <si>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</si>
  <si>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</si>
  <si>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</si>
  <si>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</si>
  <si>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</si>
  <si>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</si>
  <si>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</si>
  <si>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</si>
  <si>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</si>
  <si>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ביטחוניות</t>
  </si>
  <si>
    <t>אלוני חץ*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</si>
  <si>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</si>
  <si>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</si>
  <si>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</si>
  <si>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</si>
  <si>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</si>
  <si>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</si>
  <si>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</si>
  <si>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</si>
  <si>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</si>
  <si>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</si>
  <si>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</si>
  <si>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</si>
  <si>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</si>
  <si>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</si>
  <si>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</si>
  <si>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</si>
  <si>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</si>
  <si>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</si>
  <si>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</si>
  <si>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</si>
  <si>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</si>
  <si>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</si>
  <si>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</si>
  <si>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</si>
  <si>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</si>
  <si>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</si>
  <si>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</si>
  <si>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</si>
  <si>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</si>
  <si>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</si>
  <si>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</si>
  <si>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</si>
  <si>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</si>
  <si>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</si>
  <si>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</si>
  <si>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</si>
  <si>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</si>
  <si>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</si>
  <si>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</si>
  <si>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</si>
  <si>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</si>
  <si>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</si>
  <si>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</si>
  <si>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</si>
  <si>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</si>
  <si>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</si>
  <si>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</si>
  <si>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</si>
  <si>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</si>
  <si>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</si>
  <si>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</si>
  <si>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</si>
  <si>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</si>
  <si>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</si>
  <si>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</si>
  <si>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</si>
  <si>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</si>
  <si>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שופרסל</t>
  </si>
  <si>
    <t>777037</t>
  </si>
  <si>
    <t>520022732</t>
  </si>
  <si>
    <t>שטראוס עלית*</t>
  </si>
  <si>
    <t>746016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</si>
  <si>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</si>
  <si>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</si>
  <si>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</si>
  <si>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</si>
  <si>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</si>
  <si>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</si>
  <si>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</si>
  <si>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</si>
  <si>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</si>
  <si>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</si>
  <si>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</si>
  <si>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</si>
  <si>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</si>
  <si>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</si>
  <si>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</si>
  <si>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</si>
  <si>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</si>
  <si>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</si>
  <si>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</si>
  <si>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</si>
  <si>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</si>
  <si>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</si>
  <si>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</si>
  <si>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</si>
  <si>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</si>
  <si>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</si>
  <si>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</si>
  <si>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</si>
  <si>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</si>
  <si>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</si>
  <si>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</si>
  <si>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</si>
  <si>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</si>
  <si>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</si>
  <si>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</si>
  <si>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</si>
  <si>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</si>
  <si>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</si>
  <si>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</si>
  <si>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</si>
  <si>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</si>
  <si>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</si>
  <si>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</si>
  <si>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</si>
  <si>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</si>
  <si>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</si>
  <si>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</si>
  <si>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</si>
  <si>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</si>
  <si>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</si>
  <si>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</si>
  <si>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</si>
  <si>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</si>
  <si>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</si>
  <si>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</si>
  <si>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</si>
  <si>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</si>
  <si>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</si>
  <si>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583013</t>
  </si>
  <si>
    <t>520033226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</si>
  <si>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</si>
  <si>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</si>
  <si>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</si>
  <si>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</si>
  <si>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</si>
  <si>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</si>
  <si>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</si>
  <si>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</si>
  <si>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</si>
  <si>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</si>
  <si>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</si>
  <si>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</si>
  <si>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</si>
  <si>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</si>
  <si>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</si>
  <si>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</si>
  <si>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</si>
  <si>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</si>
  <si>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</si>
  <si>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</si>
  <si>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</si>
  <si>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</si>
  <si>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</si>
  <si>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</si>
  <si>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</si>
  <si>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</si>
  <si>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</si>
  <si>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</si>
  <si>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</si>
  <si>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</si>
  <si>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</si>
  <si>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</si>
  <si>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</si>
  <si>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</si>
  <si>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1085166</t>
  </si>
  <si>
    <t>512352444</t>
  </si>
  <si>
    <t>ציוד תקשורת</t>
  </si>
  <si>
    <t>פוקס ויזל*</t>
  </si>
  <si>
    <t>1087022</t>
  </si>
  <si>
    <t>512157603</t>
  </si>
  <si>
    <t>פורמולה*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</si>
  <si>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</si>
  <si>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</si>
  <si>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</si>
  <si>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</si>
  <si>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</si>
  <si>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</si>
  <si>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</si>
  <si>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</si>
  <si>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</si>
  <si>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</si>
  <si>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</si>
  <si>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</si>
  <si>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</si>
  <si>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</si>
  <si>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</si>
  <si>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</si>
  <si>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</si>
  <si>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</si>
  <si>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</si>
  <si>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</si>
  <si>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</si>
  <si>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</si>
  <si>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</si>
  <si>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</si>
  <si>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</si>
  <si>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</si>
  <si>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</si>
  <si>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</si>
  <si>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</si>
  <si>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</si>
  <si>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 פי סי*</t>
  </si>
  <si>
    <t>1141571</t>
  </si>
  <si>
    <t>514401702</t>
  </si>
  <si>
    <t>ENERGY</t>
  </si>
  <si>
    <t>אוברסיז*</t>
  </si>
  <si>
    <t>1139617</t>
  </si>
  <si>
    <t>510490071</t>
  </si>
  <si>
    <t>1122415</t>
  </si>
  <si>
    <t>513787804</t>
  </si>
  <si>
    <t>אלוט תקשורת*</t>
  </si>
  <si>
    <t>1099654</t>
  </si>
  <si>
    <t>512394776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</si>
  <si>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</si>
  <si>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</si>
  <si>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</si>
  <si>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</si>
  <si>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</si>
  <si>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</si>
  <si>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</si>
  <si>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</si>
  <si>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</si>
  <si>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</si>
  <si>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</si>
  <si>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</si>
  <si>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</si>
  <si>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</si>
  <si>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</si>
  <si>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</si>
  <si>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</si>
  <si>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</si>
  <si>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</si>
  <si>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</si>
  <si>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513029974</t>
  </si>
  <si>
    <t>1096171</t>
  </si>
  <si>
    <t>512866971</t>
  </si>
  <si>
    <t>מדיקל קומפרישין סיסטם*</t>
  </si>
  <si>
    <t>1096890</t>
  </si>
  <si>
    <t>512565730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</si>
  <si>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</si>
  <si>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</si>
  <si>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</si>
  <si>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</si>
  <si>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</si>
  <si>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</si>
  <si>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</si>
  <si>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</si>
  <si>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</si>
  <si>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</si>
  <si>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</si>
  <si>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</si>
  <si>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</si>
  <si>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</si>
  <si>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</si>
  <si>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רבל אי.סי.אס בעמ*</t>
  </si>
  <si>
    <t>1103878</t>
  </si>
  <si>
    <t>513506329</t>
  </si>
  <si>
    <t>1122381</t>
  </si>
  <si>
    <t>514304005</t>
  </si>
  <si>
    <t>תדיר גן</t>
  </si>
  <si>
    <t>1090141</t>
  </si>
  <si>
    <t>511870891</t>
  </si>
  <si>
    <t>IL0010941198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</si>
  <si>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</si>
  <si>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</si>
  <si>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</si>
  <si>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</si>
  <si>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</si>
  <si>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</si>
  <si>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</si>
  <si>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CAESAR STONE SDO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</si>
  <si>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</si>
  <si>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</si>
  <si>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</si>
  <si>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</si>
  <si>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</si>
  <si>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</si>
  <si>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</si>
  <si>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</si>
  <si>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</si>
  <si>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</si>
  <si>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</si>
  <si>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</si>
  <si>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</si>
  <si>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</si>
  <si>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</si>
  <si>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</si>
  <si>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</si>
  <si>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</si>
  <si>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</si>
  <si>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</si>
  <si>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</si>
  <si>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</si>
  <si>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</si>
  <si>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</si>
  <si>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</si>
  <si>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</si>
  <si>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</si>
  <si>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</si>
  <si>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</si>
  <si>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</si>
  <si>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</si>
  <si>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</si>
  <si>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</si>
  <si>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</si>
  <si>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</si>
  <si>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</si>
  <si>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</si>
  <si>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</si>
  <si>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</si>
  <si>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</si>
  <si>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</si>
  <si>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</si>
  <si>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</si>
  <si>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</si>
  <si>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</si>
  <si>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</si>
  <si>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</si>
  <si>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</si>
  <si>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</si>
  <si>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</si>
  <si>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</si>
  <si>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</si>
  <si>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</si>
  <si>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</si>
  <si>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</si>
  <si>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</si>
  <si>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</si>
  <si>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</si>
  <si>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</si>
  <si>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</si>
  <si>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</si>
  <si>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</si>
  <si>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Real Estate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</si>
  <si>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</si>
  <si>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</si>
  <si>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</si>
  <si>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</si>
  <si>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</si>
  <si>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</si>
  <si>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</si>
  <si>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</si>
  <si>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</si>
  <si>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</si>
  <si>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</si>
  <si>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</si>
  <si>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</si>
  <si>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</si>
  <si>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APPLE INC</t>
  </si>
  <si>
    <t>US0378331005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</si>
  <si>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</si>
  <si>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</si>
  <si>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</si>
  <si>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</si>
  <si>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</si>
  <si>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</si>
  <si>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</si>
  <si>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</si>
  <si>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</si>
  <si>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</si>
  <si>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</si>
  <si>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</si>
  <si>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</si>
  <si>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</si>
  <si>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</si>
  <si>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</si>
  <si>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</si>
  <si>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</si>
  <si>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</si>
  <si>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</si>
  <si>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</si>
  <si>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</si>
  <si>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</si>
  <si>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</si>
  <si>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</si>
  <si>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</si>
  <si>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</si>
  <si>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</si>
  <si>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</si>
  <si>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</si>
  <si>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</si>
  <si>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</si>
  <si>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</si>
  <si>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</si>
  <si>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</si>
  <si>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</si>
  <si>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</si>
  <si>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</si>
  <si>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</si>
  <si>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</si>
  <si>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</si>
  <si>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</si>
  <si>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</si>
  <si>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</si>
  <si>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</si>
  <si>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</si>
  <si>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</si>
  <si>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</si>
  <si>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</si>
  <si>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</si>
  <si>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</si>
  <si>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</si>
  <si>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</si>
  <si>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</si>
  <si>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</si>
  <si>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</si>
  <si>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</si>
  <si>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</si>
  <si>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INDITEX</t>
  </si>
  <si>
    <t>ES0148396007</t>
  </si>
  <si>
    <t>BME</t>
  </si>
  <si>
    <t>INGENICO GROUP</t>
  </si>
  <si>
    <t>FR0000125346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</si>
  <si>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</si>
  <si>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</si>
  <si>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</si>
  <si>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</si>
  <si>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</si>
  <si>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</si>
  <si>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KONINKLIJKE PHILIPS NV</t>
  </si>
  <si>
    <t>NL0000009538</t>
  </si>
  <si>
    <t>LENOVO GROUP</t>
  </si>
  <si>
    <t>HK0992009065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</si>
  <si>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</si>
  <si>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</si>
  <si>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</si>
  <si>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</si>
  <si>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</si>
  <si>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</si>
  <si>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</si>
  <si>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</si>
  <si>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</si>
  <si>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</si>
  <si>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</si>
  <si>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NIKE INC CL B</t>
  </si>
  <si>
    <t>US6541061031</t>
  </si>
  <si>
    <t>ORACLE CORP</t>
  </si>
  <si>
    <t>US68389X1054</t>
  </si>
  <si>
    <t>ORANGE</t>
  </si>
  <si>
    <t>FR0000133308</t>
  </si>
  <si>
    <t>PFIZER INC</t>
  </si>
  <si>
    <t>US7170811035</t>
  </si>
  <si>
    <t>PRICELINE GROUP INC</t>
  </si>
  <si>
    <t>US7415034039</t>
  </si>
  <si>
    <t>PROLOGIS INC</t>
  </si>
  <si>
    <t>US74340W1036</t>
  </si>
  <si>
    <t>QUALCOMM INC</t>
  </si>
  <si>
    <t>US7475251036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</si>
  <si>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</si>
  <si>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</si>
  <si>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</si>
  <si>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</si>
  <si>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</si>
  <si>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</si>
  <si>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</si>
  <si>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</si>
  <si>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</si>
  <si>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</si>
  <si>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</si>
  <si>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</si>
  <si>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</si>
  <si>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</si>
  <si>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</si>
  <si>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</si>
  <si>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</si>
  <si>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</si>
  <si>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</si>
  <si>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</si>
  <si>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</si>
  <si>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STERICYCLE</t>
  </si>
  <si>
    <t>US8589121081</t>
  </si>
  <si>
    <t>Commercial &amp; Professional Sevi</t>
  </si>
  <si>
    <t>SYNCHRONY FINANCIAL</t>
  </si>
  <si>
    <t>US87165B1035</t>
  </si>
  <si>
    <t>THALES SA</t>
  </si>
  <si>
    <t>FR0000121329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</si>
  <si>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</si>
  <si>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</si>
  <si>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</si>
  <si>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</si>
  <si>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</si>
  <si>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</si>
  <si>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</si>
  <si>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</si>
  <si>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</si>
  <si>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</si>
  <si>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</si>
  <si>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</si>
  <si>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</si>
  <si>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</si>
  <si>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AMUNDI ETF MSCI EM ASIA UCIT</t>
  </si>
  <si>
    <t>FR0011018316</t>
  </si>
  <si>
    <t>מניות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</si>
  <si>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</si>
  <si>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</si>
  <si>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</si>
  <si>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</si>
  <si>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</si>
  <si>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</si>
  <si>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S&amp;P GLOBAL INFRASTRUC 1C</t>
  </si>
  <si>
    <t>LU0322253229</t>
  </si>
  <si>
    <t>DBX STXX EUROPE TECHNOLOGY 1C</t>
  </si>
  <si>
    <t>LU0292104469</t>
  </si>
  <si>
    <t>DEUTSCHE X TRACKERS MSCI EME</t>
  </si>
  <si>
    <t>US2330511013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</si>
  <si>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</si>
  <si>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</si>
  <si>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</si>
  <si>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</si>
  <si>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</si>
  <si>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</si>
  <si>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</si>
  <si>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</si>
  <si>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</si>
  <si>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</si>
  <si>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CORE EURO STOXX 50</t>
  </si>
  <si>
    <t>IE00B53L3W79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</si>
  <si>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</si>
  <si>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</si>
  <si>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</si>
  <si>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</si>
  <si>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</si>
  <si>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</si>
  <si>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</si>
  <si>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</si>
  <si>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</si>
  <si>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</si>
  <si>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</si>
  <si>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</si>
  <si>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</si>
  <si>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</si>
  <si>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</si>
  <si>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</si>
  <si>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</si>
  <si>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</si>
  <si>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</si>
  <si>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</si>
  <si>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</si>
  <si>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</si>
  <si>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</si>
  <si>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</si>
  <si>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</si>
  <si>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</si>
  <si>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</si>
  <si>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</si>
  <si>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</si>
  <si>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</si>
  <si>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</si>
  <si>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</si>
  <si>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</si>
  <si>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</si>
  <si>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</si>
  <si>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</si>
  <si>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</si>
  <si>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</si>
  <si>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</si>
  <si>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</si>
  <si>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</si>
  <si>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</si>
  <si>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</si>
  <si>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</si>
  <si>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</si>
  <si>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</si>
  <si>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</si>
  <si>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</si>
  <si>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</si>
  <si>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</si>
  <si>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</si>
  <si>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</si>
  <si>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</si>
  <si>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</si>
  <si>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</si>
  <si>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</si>
  <si>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</si>
  <si>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</si>
  <si>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</si>
  <si>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</si>
  <si>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תעודות השתתפות בקרנות נאמנות בחו"ל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</si>
  <si>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</si>
  <si>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</si>
  <si>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</si>
  <si>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</si>
  <si>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</si>
  <si>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</si>
  <si>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</si>
  <si>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</si>
  <si>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</si>
  <si>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</si>
  <si>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</si>
  <si>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</si>
  <si>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</si>
  <si>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</si>
  <si>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</si>
  <si>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</si>
  <si>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</si>
  <si>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</si>
  <si>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</si>
  <si>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</si>
  <si>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</si>
  <si>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</si>
  <si>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</si>
  <si>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</si>
  <si>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</si>
  <si>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</si>
  <si>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</si>
  <si>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</si>
  <si>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</si>
  <si>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</si>
  <si>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EURO STOXX 50 DEC17</t>
  </si>
  <si>
    <t>VGZ7</t>
  </si>
  <si>
    <t>ל.ר.</t>
  </si>
  <si>
    <t>EURO STOXX BANK DEC17</t>
  </si>
  <si>
    <t>CAZ7</t>
  </si>
  <si>
    <t>FTSE 100 IDX FUT DEC17</t>
  </si>
  <si>
    <t>Z Z7</t>
  </si>
  <si>
    <t>RUSSELL 2000 MINI DEC17</t>
  </si>
  <si>
    <t>RTYZ7</t>
  </si>
  <si>
    <t>S&amp;P500 EMINI FUT DEC17</t>
  </si>
  <si>
    <t>ESZ7</t>
  </si>
  <si>
    <t>TOPIX INDX FUTR DEC17</t>
  </si>
  <si>
    <t>TPZ7</t>
  </si>
  <si>
    <t>ערד   4.8%   סדרה  8714</t>
  </si>
  <si>
    <t>98715000</t>
  </si>
  <si>
    <t>ערד   4.8%   סדרה  8730</t>
  </si>
  <si>
    <t>8287302</t>
  </si>
  <si>
    <t>ערד   4.8%   סדרה  8733</t>
  </si>
  <si>
    <t>8287336</t>
  </si>
  <si>
    <t>ערד   4.8%   סדרה  8752   2024</t>
  </si>
  <si>
    <t>8287526</t>
  </si>
  <si>
    <t>ערד  8702 % 4.8  2018</t>
  </si>
  <si>
    <t>98720000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</si>
  <si>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</si>
  <si>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</si>
  <si>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</si>
  <si>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</si>
  <si>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</si>
  <si>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</si>
  <si>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</si>
  <si>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</si>
  <si>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</si>
  <si>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</si>
  <si>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8690 %4.8 2017</t>
  </si>
  <si>
    <t>98690000</t>
  </si>
  <si>
    <t>ערד 8691 %4.8 2018</t>
  </si>
  <si>
    <t>98691000</t>
  </si>
  <si>
    <t>ערד 8699 % 4.8  2018</t>
  </si>
  <si>
    <t>98699000</t>
  </si>
  <si>
    <t>ערד 8704 % 4.8</t>
  </si>
  <si>
    <t>98704000</t>
  </si>
  <si>
    <t>ערד 8786_1/2027</t>
  </si>
  <si>
    <t>71116487</t>
  </si>
  <si>
    <t>ערד 8790 2027 4.8%</t>
  </si>
  <si>
    <t>ערד 8793</t>
  </si>
  <si>
    <t>ערד 8794</t>
  </si>
  <si>
    <t>71120232</t>
  </si>
  <si>
    <t>ערד 8795</t>
  </si>
  <si>
    <t>71120356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</si>
  <si>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</si>
  <si>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</si>
  <si>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</si>
  <si>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</si>
  <si>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</si>
  <si>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</si>
  <si>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</si>
  <si>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</si>
  <si>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</si>
  <si>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</si>
  <si>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</si>
  <si>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</si>
  <si>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</si>
  <si>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</si>
  <si>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</si>
  <si>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</si>
  <si>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</si>
  <si>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</si>
  <si>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</si>
  <si>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</si>
  <si>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</si>
  <si>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</si>
  <si>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</si>
  <si>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</si>
  <si>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</si>
  <si>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</si>
  <si>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</si>
  <si>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</si>
  <si>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</si>
  <si>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</si>
  <si>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</si>
  <si>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</si>
  <si>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</si>
  <si>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</si>
  <si>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</si>
  <si>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</si>
  <si>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</si>
  <si>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</si>
  <si>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</si>
  <si>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</si>
  <si>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</si>
  <si>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</si>
  <si>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</si>
  <si>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</si>
  <si>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</si>
  <si>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</si>
  <si>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</si>
  <si>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</si>
  <si>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</si>
  <si>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</si>
  <si>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</si>
  <si>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</si>
  <si>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</si>
  <si>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</si>
  <si>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</si>
  <si>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</si>
  <si>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</si>
  <si>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</si>
  <si>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</si>
  <si>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</si>
  <si>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</si>
  <si>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</si>
  <si>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</si>
  <si>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</si>
  <si>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</si>
  <si>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</si>
  <si>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</si>
  <si>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</si>
  <si>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</si>
  <si>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</si>
  <si>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</si>
  <si>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</si>
  <si>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</si>
  <si>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</si>
  <si>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</si>
  <si>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</si>
  <si>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</si>
  <si>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</si>
  <si>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</si>
  <si>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</si>
  <si>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</si>
  <si>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</si>
  <si>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</si>
  <si>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</si>
  <si>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</si>
  <si>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</si>
  <si>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</si>
  <si>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</si>
  <si>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</si>
  <si>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</si>
  <si>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</si>
  <si>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</si>
  <si>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</si>
  <si>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8854</t>
  </si>
  <si>
    <t>8854000</t>
  </si>
  <si>
    <t>ערד סדרה 2024  8758  4.8%</t>
  </si>
  <si>
    <t>8287583</t>
  </si>
  <si>
    <t>ערד סדרה 8743  4.8%  2023</t>
  </si>
  <si>
    <t>8287435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</si>
  <si>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</si>
  <si>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</si>
  <si>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</si>
  <si>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</si>
  <si>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</si>
  <si>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</si>
  <si>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</si>
  <si>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</si>
  <si>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</si>
  <si>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</si>
  <si>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</si>
  <si>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</si>
  <si>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</si>
  <si>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</si>
  <si>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</si>
  <si>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</si>
  <si>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</si>
  <si>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</si>
  <si>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</si>
  <si>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</si>
  <si>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</si>
  <si>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</si>
  <si>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8776 2026 4.8%</t>
  </si>
  <si>
    <t>8287765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</si>
  <si>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</si>
  <si>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</si>
  <si>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</si>
  <si>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</si>
  <si>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</si>
  <si>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</si>
  <si>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</si>
  <si>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</si>
  <si>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</si>
  <si>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</si>
  <si>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</si>
  <si>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</si>
  <si>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</si>
  <si>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</si>
  <si>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</si>
  <si>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</si>
  <si>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</si>
  <si>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</si>
  <si>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</si>
  <si>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</si>
  <si>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</si>
  <si>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</si>
  <si>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</si>
  <si>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</si>
  <si>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</si>
  <si>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פועלים שטר הון 6  וחצי</t>
  </si>
  <si>
    <t>626279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</si>
  <si>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</si>
  <si>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</si>
  <si>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</si>
  <si>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</si>
  <si>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</si>
  <si>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</si>
  <si>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</si>
  <si>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</si>
  <si>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</si>
  <si>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</si>
  <si>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</si>
  <si>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</si>
  <si>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</si>
  <si>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</si>
  <si>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</si>
  <si>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</si>
  <si>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</si>
  <si>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</si>
  <si>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</si>
  <si>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</si>
  <si>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</si>
  <si>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</si>
  <si>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</si>
  <si>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</si>
  <si>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</si>
  <si>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</si>
  <si>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</si>
  <si>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</si>
  <si>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</si>
  <si>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</si>
  <si>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</si>
  <si>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</si>
  <si>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</si>
  <si>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</si>
  <si>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</si>
  <si>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TRANSED PARTNERS 3.951 09/50 12/37</t>
  </si>
  <si>
    <t>CA89366TAA57</t>
  </si>
  <si>
    <t>אנלייט Enlight מניה לא סחירה*</t>
  </si>
  <si>
    <t>550266274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</si>
  <si>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</si>
  <si>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</si>
  <si>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</si>
  <si>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</si>
  <si>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</si>
  <si>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</si>
  <si>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</si>
  <si>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</si>
  <si>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</si>
  <si>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</si>
  <si>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</si>
  <si>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</si>
  <si>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</si>
  <si>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</si>
  <si>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</si>
  <si>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</si>
  <si>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</si>
  <si>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Fenwick*</t>
  </si>
  <si>
    <t>330514</t>
  </si>
  <si>
    <t>MM Texas*</t>
  </si>
  <si>
    <t>386423</t>
  </si>
  <si>
    <t>Project Hush*</t>
  </si>
  <si>
    <t>Other</t>
  </si>
  <si>
    <t>Sacramento 353*</t>
  </si>
  <si>
    <t>Terraces*</t>
  </si>
  <si>
    <t>Walgreens*</t>
  </si>
  <si>
    <t>330511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</si>
  <si>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</si>
  <si>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</si>
  <si>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</si>
  <si>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</si>
  <si>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</si>
  <si>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סה"כ קרנות השקעה בחו"ל</t>
  </si>
  <si>
    <t>Horsley Bridge XII Ventures</t>
  </si>
  <si>
    <t>MAGMA GROWTH EQUITY I</t>
  </si>
  <si>
    <t>Strategic Investors Fund VIII LP</t>
  </si>
  <si>
    <t>Apollo Fund IX</t>
  </si>
  <si>
    <t>Apollo Natural Resources Partners II LP</t>
  </si>
  <si>
    <t>Ares PCS LP*</t>
  </si>
  <si>
    <t>Crescent MPVIIC LP</t>
  </si>
  <si>
    <t>Cruise.co.uk Holdings Ltd</t>
  </si>
  <si>
    <t>Dover Street IX LP</t>
  </si>
  <si>
    <t>HarbourVest Co Inv DNLD</t>
  </si>
  <si>
    <t>Harbourvest co inv perston</t>
  </si>
  <si>
    <t>harbourvest Sec gridiron</t>
  </si>
  <si>
    <t>Permira CSIII LP</t>
  </si>
  <si>
    <t>Senior Loan Fund I A SLP</t>
  </si>
  <si>
    <t>Thoma Bravo Fund XII A  L 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</si>
  <si>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</si>
  <si>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</si>
  <si>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</si>
  <si>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</si>
  <si>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</si>
  <si>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</si>
  <si>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</si>
  <si>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10001868</t>
  </si>
  <si>
    <t>₪ / מט"ח</t>
  </si>
  <si>
    <t>+EUR/-ILS 4.2071 09-11-17 (10) +51</t>
  </si>
  <si>
    <t>10002322</t>
  </si>
  <si>
    <t>+ILS/-EUR 4.2205 09-11-17 (10) +45</t>
  </si>
  <si>
    <t>10002284</t>
  </si>
  <si>
    <t>+ILS/-USD 3.5045 24-10-17 (10) --165</t>
  </si>
  <si>
    <t>10002260</t>
  </si>
  <si>
    <t>+ILS/-USD 3.5057 03-10-17 (10) --143</t>
  </si>
  <si>
    <t>10002226</t>
  </si>
  <si>
    <t>+ILS/-USD 3.5149 22-11-17 (10) --76</t>
  </si>
  <si>
    <t>10002328</t>
  </si>
  <si>
    <t>+ILS/-USD 3.5286 19-10-17 (10) --164</t>
  </si>
  <si>
    <t>10002230</t>
  </si>
  <si>
    <t>+ILS/-USD 3.53 01-11-17 (12) --159</t>
  </si>
  <si>
    <t>10002272</t>
  </si>
  <si>
    <t>+ILS/-USD 3.5361 22-11-17 (10) --169</t>
  </si>
  <si>
    <t>10002282</t>
  </si>
  <si>
    <t>+USD/-ILS 3.5469 03-10-17 (10) --1</t>
  </si>
  <si>
    <t>10002346</t>
  </si>
  <si>
    <t>+USD/-ILS 3.5791 03-10-17 (10) --59</t>
  </si>
  <si>
    <t>10002291</t>
  </si>
  <si>
    <t>+EUR/-USD 1.1522 16-10-17 (10) +54.8</t>
  </si>
  <si>
    <t>10002278</t>
  </si>
  <si>
    <t>+EUR/-USD 1.1836 21-12-17 (10) +50</t>
  </si>
  <si>
    <t>10002350</t>
  </si>
  <si>
    <t>+EUR/-USD 1.19 16-10-17 (10) +20.2</t>
  </si>
  <si>
    <t>10002320</t>
  </si>
  <si>
    <t>+EUR/-USD 1.1902 16-10-17 (10) +14</t>
  </si>
  <si>
    <t>10002338</t>
  </si>
  <si>
    <t>+EUR/-USD 1.1902 16-10-17 (10) +15</t>
  </si>
  <si>
    <t>10002337</t>
  </si>
  <si>
    <t>+GBP/-USD 1.3453 28-11-17 (10) +23</t>
  </si>
  <si>
    <t>10002351</t>
  </si>
  <si>
    <t>+JPY/-USD 112.07 10-01-18 (26) -0.6</t>
  </si>
  <si>
    <t>10002349</t>
  </si>
  <si>
    <t>+JPY/-USD 112.55 10-01-18 (26) --63</t>
  </si>
  <si>
    <t>10002344</t>
  </si>
  <si>
    <t>+USD/-EUR 1.1237 16-10-17 (10) +72.2</t>
  </si>
  <si>
    <t>10002215</t>
  </si>
  <si>
    <t>+USD/-EUR 1.1448 16-10-17 (10) +57.8</t>
  </si>
  <si>
    <t>10002274</t>
  </si>
  <si>
    <t>+USD/-EUR 1.1468 07-11-17 (12) +71</t>
  </si>
  <si>
    <t>10002270</t>
  </si>
  <si>
    <t>+USD/-EUR 1.202 21-12-17 (10) +58</t>
  </si>
  <si>
    <t>10002329</t>
  </si>
  <si>
    <t>+USD/-EUR 1.2022 21-12-17 (10) +62</t>
  </si>
  <si>
    <t>10002303</t>
  </si>
  <si>
    <t>+USD/-EUR 1.204 21-12-17 (10) +58</t>
  </si>
  <si>
    <t>10002330</t>
  </si>
  <si>
    <t>+USD/-GBP 1.3036 28-11-17 (10) +46.2</t>
  </si>
  <si>
    <t>10002290</t>
  </si>
  <si>
    <t>+USD/-GBP 1.3417 28-11-17 (10) +26.4</t>
  </si>
  <si>
    <t>10002345</t>
  </si>
  <si>
    <t>+USD/-GBP 1.354 28-11-17 (10) +28</t>
  </si>
  <si>
    <t>10002332</t>
  </si>
  <si>
    <t>+USD/-GBP 1.3548 08-01-18 (10) +45.45</t>
  </si>
  <si>
    <t>10002340</t>
  </si>
  <si>
    <t>+USD/-GBP 1.3606 08-01-18 (10) +46.4</t>
  </si>
  <si>
    <t>10002324</t>
  </si>
  <si>
    <t>+USD/-GBP 1.3606 08-01-18 (12) +46.4</t>
  </si>
  <si>
    <t>10002326</t>
  </si>
  <si>
    <t>+USD/-JPY 111.982 30-11-17 (10) --33.8</t>
  </si>
  <si>
    <t>10002341</t>
  </si>
  <si>
    <t>+USD/-JPY 112.15 10-01-18 (26) --62</t>
  </si>
  <si>
    <t>10002343</t>
  </si>
  <si>
    <t/>
  </si>
  <si>
    <t>דולר ניו-זילנד</t>
  </si>
  <si>
    <t>כתר נורבגי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</si>
  <si>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</si>
  <si>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</si>
  <si>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</si>
  <si>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</si>
  <si>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</si>
  <si>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</si>
  <si>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פועלים סהר</t>
  </si>
  <si>
    <t>30395000</t>
  </si>
  <si>
    <t>31795000</t>
  </si>
  <si>
    <t>30312000</t>
  </si>
  <si>
    <t>30212000</t>
  </si>
  <si>
    <t>32012000</t>
  </si>
  <si>
    <t>30210000</t>
  </si>
  <si>
    <t>32010000</t>
  </si>
  <si>
    <t>31710000</t>
  </si>
  <si>
    <t>30310000</t>
  </si>
  <si>
    <t>30326000</t>
  </si>
  <si>
    <t>35195000</t>
  </si>
  <si>
    <t>UBS</t>
  </si>
  <si>
    <t>31791000</t>
  </si>
  <si>
    <t>Aa3</t>
  </si>
  <si>
    <t>MOODY'S</t>
  </si>
  <si>
    <t>30891000</t>
  </si>
  <si>
    <t>31191000</t>
  </si>
  <si>
    <t>30791000</t>
  </si>
  <si>
    <t>30391000</t>
  </si>
  <si>
    <t>30291000</t>
  </si>
  <si>
    <t>31091000</t>
  </si>
  <si>
    <t>32691000</t>
  </si>
  <si>
    <t>32091000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</si>
  <si>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</si>
  <si>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</si>
  <si>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</si>
  <si>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</si>
  <si>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</si>
  <si>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</si>
  <si>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</si>
  <si>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</si>
  <si>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92321020</t>
  </si>
  <si>
    <t>לא</t>
  </si>
  <si>
    <t>455531</t>
  </si>
  <si>
    <t>14811160</t>
  </si>
  <si>
    <t>14760843</t>
  </si>
  <si>
    <t>472710</t>
  </si>
  <si>
    <t>454099</t>
  </si>
  <si>
    <t>90145563</t>
  </si>
  <si>
    <t>455954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</si>
  <si>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</si>
  <si>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</si>
  <si>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</si>
  <si>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</si>
  <si>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</si>
  <si>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</si>
  <si>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</si>
  <si>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</si>
  <si>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</si>
  <si>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</si>
  <si>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</si>
  <si>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</si>
  <si>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</si>
  <si>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</si>
  <si>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</si>
  <si>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</si>
  <si>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</si>
  <si>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</si>
  <si>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</si>
  <si>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</si>
  <si>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</si>
  <si>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</si>
  <si>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</si>
  <si>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</si>
  <si>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</si>
  <si>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</si>
  <si>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</si>
  <si>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</si>
  <si>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</si>
  <si>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</si>
  <si>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</si>
  <si>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</si>
  <si>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</si>
  <si>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</si>
  <si>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</si>
  <si>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</si>
  <si>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</si>
  <si>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</si>
  <si>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</si>
  <si>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</si>
  <si>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</si>
  <si>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</si>
  <si>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</si>
  <si>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</si>
  <si>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</si>
  <si>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</si>
  <si>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</si>
  <si>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</si>
  <si>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91050001</t>
  </si>
  <si>
    <t>91050003</t>
  </si>
  <si>
    <t>91050004</t>
  </si>
  <si>
    <t>91050005</t>
  </si>
  <si>
    <t>91050006</t>
  </si>
  <si>
    <t>91102799</t>
  </si>
  <si>
    <t>91102798</t>
  </si>
  <si>
    <t>90840001</t>
  </si>
  <si>
    <t>90840000</t>
  </si>
  <si>
    <t>414968</t>
  </si>
  <si>
    <t>439284</t>
  </si>
  <si>
    <t>453772</t>
  </si>
  <si>
    <t>90240690</t>
  </si>
  <si>
    <t>90240692</t>
  </si>
  <si>
    <t>90240693</t>
  </si>
  <si>
    <t>90240694</t>
  </si>
  <si>
    <t>90240695</t>
  </si>
  <si>
    <t>90240790</t>
  </si>
  <si>
    <t>90240792</t>
  </si>
  <si>
    <t>90240793</t>
  </si>
  <si>
    <t>90240794</t>
  </si>
  <si>
    <t>90240795</t>
  </si>
  <si>
    <t>90145362</t>
  </si>
  <si>
    <t>90141407</t>
  </si>
  <si>
    <t>90800100</t>
  </si>
  <si>
    <t>470854</t>
  </si>
  <si>
    <t>466647</t>
  </si>
  <si>
    <t>462480</t>
  </si>
  <si>
    <t>475109</t>
  </si>
  <si>
    <t>468299</t>
  </si>
  <si>
    <t>462906</t>
  </si>
  <si>
    <t>477786</t>
  </si>
  <si>
    <t>482395</t>
  </si>
  <si>
    <t>439880</t>
  </si>
  <si>
    <t>451488</t>
  </si>
  <si>
    <t>474437</t>
  </si>
  <si>
    <t>474436</t>
  </si>
  <si>
    <t>415761</t>
  </si>
  <si>
    <t>445549</t>
  </si>
  <si>
    <t>465781</t>
  </si>
  <si>
    <t>467403</t>
  </si>
  <si>
    <t>470541</t>
  </si>
  <si>
    <t>474487</t>
  </si>
  <si>
    <t>477302</t>
  </si>
  <si>
    <t>482280</t>
  </si>
  <si>
    <t>פקדון טפחות 6.22% 09.01.2018</t>
  </si>
  <si>
    <t>שפיצר טפחות שנה 6.15% 2.10.015</t>
  </si>
  <si>
    <t>נדלן מקרקעין להשכרה - מגדל צ'מפיון</t>
  </si>
  <si>
    <t>השכרה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</si>
  <si>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</si>
  <si>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</si>
  <si>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</si>
  <si>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</si>
  <si>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</si>
  <si>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</si>
  <si>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</si>
  <si>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</si>
  <si>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</si>
  <si>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</si>
  <si>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</si>
  <si>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</si>
  <si>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</si>
  <si>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</si>
  <si>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</si>
  <si>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מגדלי הסיבים פת-עלות-לא מניב</t>
  </si>
  <si>
    <t>נדלן פסגות ירושלים</t>
  </si>
  <si>
    <t>מרכז מסחרי, שכונת רוממה, ירושלים</t>
  </si>
  <si>
    <t>נדלן טרמינל  פארק אור יהודה בניין B</t>
  </si>
  <si>
    <t>אלון דלק אגח א רמ חש 01/17</t>
  </si>
  <si>
    <t>1139930</t>
  </si>
  <si>
    <t>Citymark Building*</t>
  </si>
  <si>
    <t>מעלות S&amp;P</t>
  </si>
  <si>
    <t>AAA.IL</t>
  </si>
  <si>
    <t>AA+.IL</t>
  </si>
  <si>
    <t>AA.IL</t>
  </si>
  <si>
    <t>AA-.IL</t>
  </si>
  <si>
    <t>A+.IL</t>
  </si>
  <si>
    <t>A.IL</t>
  </si>
  <si>
    <t>A-.IL</t>
  </si>
  <si>
    <t>B.IL</t>
  </si>
  <si>
    <t>D.IL</t>
  </si>
  <si>
    <t>BBB+.IL</t>
  </si>
  <si>
    <t>אנלייט</t>
  </si>
  <si>
    <t>סה"כ יתרות התחייבות להשקעה</t>
  </si>
  <si>
    <t>סה"כ בחו"ל</t>
  </si>
  <si>
    <t>Orbimed  II</t>
  </si>
  <si>
    <t>THOMA BRAVO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</si>
  <si>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</si>
  <si>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</si>
  <si>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</si>
  <si>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</si>
  <si>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</si>
  <si>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</si>
  <si>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</si>
  <si>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</si>
  <si>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</si>
  <si>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waterton</t>
  </si>
  <si>
    <t>SVB</t>
  </si>
  <si>
    <t>שחר</t>
  </si>
  <si>
    <t>קבוצת עזריאלי</t>
  </si>
  <si>
    <t>יואל</t>
  </si>
  <si>
    <t>מזור</t>
  </si>
  <si>
    <t>סרגון</t>
  </si>
  <si>
    <t>קמהדע</t>
  </si>
  <si>
    <t>אייסקיור מדיקל</t>
  </si>
  <si>
    <t>מדיגוס</t>
  </si>
  <si>
    <t>רדהיל</t>
  </si>
  <si>
    <t>KAMADA LTD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</si>
  <si>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</si>
  <si>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</si>
  <si>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</si>
  <si>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</si>
  <si>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</si>
  <si>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</si>
  <si>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</si>
  <si>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</si>
  <si>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</si>
  <si>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</si>
  <si>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</si>
  <si>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</si>
  <si>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</si>
  <si>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</si>
  <si>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</si>
  <si>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</si>
  <si>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</si>
  <si>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</si>
  <si>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</si>
  <si>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</si>
  <si>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</si>
  <si>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98</t>
  </si>
  <si>
    <t>בבטחונות אחרים - 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</si>
  <si>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</si>
  <si>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</si>
  <si>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</si>
  <si>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</si>
  <si>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</si>
  <si>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90</t>
  </si>
  <si>
    <t>בבטחונות אחרים - גורם 70</t>
  </si>
  <si>
    <t>בבטחונות אחרים - גורם 14*</t>
  </si>
  <si>
    <t>בבטחונות אחרים - גורם 105</t>
  </si>
  <si>
    <t>בשיעבוד כלי רכב - גורם 68</t>
  </si>
  <si>
    <t>בשיעבוד כלי רכב - גורם 01</t>
  </si>
  <si>
    <t>בבטחונות אחרים - גורם 95</t>
  </si>
  <si>
    <t>בבטחונות אחרים - גורם 84</t>
  </si>
  <si>
    <t>בבטחונות אחרים - גורם 91</t>
  </si>
  <si>
    <t>בבטחונות אחרים - גורם 93</t>
  </si>
  <si>
    <t>בבטחונות אחרים - גורם 79</t>
  </si>
  <si>
    <t>בבטחונות אחרים - גורם 86</t>
  </si>
  <si>
    <t>גורם 95</t>
  </si>
  <si>
    <t>גורם 105</t>
  </si>
  <si>
    <t>גורם 80</t>
  </si>
  <si>
    <t>גורם 98</t>
  </si>
  <si>
    <t>גורם 48</t>
  </si>
  <si>
    <t>גורם 77</t>
  </si>
  <si>
    <t>גורם 67</t>
  </si>
  <si>
    <t>גורם 49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</si>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</sst>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0.000%"/>
  </numFmts>
  <fonts count="3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20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7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49" fontId="7" fillId="0" borderId="0" xfId="0" applyNumberFormat="1" applyFont="1" applyFill="1" applyBorder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164" fontId="31" fillId="0" borderId="0" xfId="0" applyNumberFormat="1" applyFont="1" applyFill="1" applyBorder="1" applyAlignment="1">
      <alignment horizontal="right"/>
    </xf>
    <xf numFmtId="0" fontId="33" fillId="0" borderId="32" xfId="0" applyFont="1" applyBorder="1" applyAlignment="1">
      <alignment horizontal="right"/>
    </xf>
    <xf numFmtId="164" fontId="7" fillId="0" borderId="31" xfId="13" applyFont="1" applyFill="1" applyBorder="1" applyAlignment="1">
      <alignment horizontal="right"/>
    </xf>
    <xf numFmtId="169" fontId="7" fillId="0" borderId="31" xfId="7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2" fontId="32" fillId="0" borderId="0" xfId="0" applyNumberFormat="1" applyFont="1" applyFill="1" applyAlignment="1">
      <alignment horizontal="right"/>
    </xf>
    <xf numFmtId="4" fontId="32" fillId="0" borderId="0" xfId="0" applyNumberFormat="1" applyFont="1" applyFill="1" applyAlignment="1">
      <alignment horizontal="right"/>
    </xf>
    <xf numFmtId="0" fontId="29" fillId="0" borderId="0" xfId="18" applyFont="1" applyFill="1" applyBorder="1" applyAlignment="1">
      <alignment horizontal="right" indent="3"/>
    </xf>
    <xf numFmtId="10" fontId="31" fillId="0" borderId="0" xfId="17" applyNumberFormat="1" applyFont="1" applyFill="1" applyBorder="1" applyAlignment="1">
      <alignment horizontal="right"/>
    </xf>
    <xf numFmtId="10" fontId="29" fillId="0" borderId="0" xfId="17" applyNumberFormat="1" applyFont="1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0" fillId="0" borderId="0" xfId="0" applyFill="1" applyBorder="1" applyAlignment="1">
      <alignment horizontal="right"/>
    </xf>
    <xf numFmtId="0" fontId="33" fillId="0" borderId="32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33" xfId="0" applyFont="1" applyFill="1" applyBorder="1" applyAlignment="1">
      <alignment horizontal="right"/>
    </xf>
    <xf numFmtId="164" fontId="23" fillId="0" borderId="0" xfId="0" applyNumberFormat="1" applyFont="1" applyFill="1"/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6">
    <cellStyle name="Comma" xfId="13" builtinId="3"/>
    <cellStyle name="Comma 2" xfId="1"/>
    <cellStyle name="Comma 2 2" xfId="20"/>
    <cellStyle name="Comma 3" xfId="24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5"/>
    <cellStyle name="Normal 11 3" xfId="21"/>
    <cellStyle name="Normal 15" xfId="18"/>
    <cellStyle name="Normal 2" xfId="5"/>
    <cellStyle name="Normal 2 2" xfId="16"/>
    <cellStyle name="Normal 3" xfId="6"/>
    <cellStyle name="Normal 3 2" xfId="22"/>
    <cellStyle name="Normal 4" xfId="12"/>
    <cellStyle name="Normal_2007-16618" xfId="7"/>
    <cellStyle name="Percent" xfId="14" builtinId="5"/>
    <cellStyle name="Percent 10" xfId="19"/>
    <cellStyle name="Percent 2" xfId="8"/>
    <cellStyle name="Percent 2 2" xfId="23"/>
    <cellStyle name="Percent 3" xfId="17"/>
    <cellStyle name="Text" xfId="9"/>
    <cellStyle name="Total" xfId="10"/>
    <cellStyle name="היפר-קישור" xfId="11" builtinId="8"/>
  </cellStyles>
  <dxfs count="12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pane ySplit="9" topLeftCell="A10" activePane="bottomLeft" state="frozen"/>
      <selection pane="bottomLeft" activeCell="H17" sqref="H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7" t="s">
        <v>188</v>
      </c>
      <c r="C1" s="78" t="s" vm="1">
        <v>262</v>
      </c>
    </row>
    <row r="2" spans="1:31">
      <c r="B2" s="57" t="s">
        <v>187</v>
      </c>
      <c r="C2" s="78" t="s">
        <v>263</v>
      </c>
    </row>
    <row r="3" spans="1:31">
      <c r="B3" s="57" t="s">
        <v>189</v>
      </c>
      <c r="C3" s="78" t="s">
        <v>264</v>
      </c>
    </row>
    <row r="4" spans="1:31">
      <c r="B4" s="57" t="s">
        <v>190</v>
      </c>
      <c r="C4" s="78">
        <v>2207</v>
      </c>
    </row>
    <row r="6" spans="1:31" ht="26.25" customHeight="1">
      <c r="B6" s="185" t="s">
        <v>204</v>
      </c>
      <c r="C6" s="186"/>
      <c r="D6" s="187"/>
    </row>
    <row r="7" spans="1:31" s="10" customFormat="1">
      <c r="B7" s="22"/>
      <c r="C7" s="23" t="s">
        <v>118</v>
      </c>
      <c r="D7" s="24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7" t="s">
        <v>118</v>
      </c>
    </row>
    <row r="8" spans="1:31" s="10" customFormat="1">
      <c r="B8" s="22"/>
      <c r="C8" s="25" t="s">
        <v>251</v>
      </c>
      <c r="D8" s="26" t="s">
        <v>20</v>
      </c>
      <c r="AE8" s="37" t="s">
        <v>119</v>
      </c>
    </row>
    <row r="9" spans="1:31" s="11" customFormat="1" ht="18" customHeight="1">
      <c r="B9" s="36"/>
      <c r="C9" s="19" t="s">
        <v>1</v>
      </c>
      <c r="D9" s="27" t="s">
        <v>2</v>
      </c>
      <c r="AE9" s="37" t="s">
        <v>128</v>
      </c>
    </row>
    <row r="10" spans="1:31" s="11" customFormat="1" ht="18" customHeight="1">
      <c r="B10" s="68" t="s">
        <v>203</v>
      </c>
      <c r="C10" s="113">
        <f>C11+C12+C23+C33+C34+C35+C37</f>
        <v>3689582.6230299999</v>
      </c>
      <c r="D10" s="114">
        <f>C10/$C$42</f>
        <v>1</v>
      </c>
      <c r="AE10" s="67"/>
    </row>
    <row r="11" spans="1:31">
      <c r="A11" s="45" t="s">
        <v>151</v>
      </c>
      <c r="B11" s="28" t="s">
        <v>205</v>
      </c>
      <c r="C11" s="113">
        <f>מזומנים!J10</f>
        <v>137171.96977</v>
      </c>
      <c r="D11" s="114">
        <f t="shared" ref="D11:D13" si="0">C11/$C$42</f>
        <v>3.7178180782234414E-2</v>
      </c>
    </row>
    <row r="12" spans="1:31">
      <c r="B12" s="28" t="s">
        <v>206</v>
      </c>
      <c r="C12" s="113">
        <f>C13+C15+C16+C17+C18+C19+C21</f>
        <v>1113801.2928299999</v>
      </c>
      <c r="D12" s="114">
        <f t="shared" si="0"/>
        <v>0.30187731421916547</v>
      </c>
    </row>
    <row r="13" spans="1:31">
      <c r="A13" s="55" t="s">
        <v>151</v>
      </c>
      <c r="B13" s="29" t="s">
        <v>73</v>
      </c>
      <c r="C13" s="113">
        <f>'תעודות התחייבות ממשלתיות'!N11</f>
        <v>916122.23404999997</v>
      </c>
      <c r="D13" s="114">
        <f t="shared" si="0"/>
        <v>0.24829969339395142</v>
      </c>
    </row>
    <row r="14" spans="1:31">
      <c r="A14" s="55" t="s">
        <v>151</v>
      </c>
      <c r="B14" s="29" t="s">
        <v>74</v>
      </c>
      <c r="C14" s="113" t="s" vm="2">
        <v>1642</v>
      </c>
      <c r="D14" s="114" t="s" vm="3">
        <v>1642</v>
      </c>
    </row>
    <row r="15" spans="1:31">
      <c r="A15" s="55" t="s">
        <v>151</v>
      </c>
      <c r="B15" s="29" t="s">
        <v>75</v>
      </c>
      <c r="C15" s="113">
        <f>'אג"ח קונצרני'!R11</f>
        <v>132230.19949000003</v>
      </c>
      <c r="D15" s="114">
        <f t="shared" ref="D15:D19" si="1">C15/$C$42</f>
        <v>3.5838796145838438E-2</v>
      </c>
    </row>
    <row r="16" spans="1:31">
      <c r="A16" s="55" t="s">
        <v>151</v>
      </c>
      <c r="B16" s="29" t="s">
        <v>76</v>
      </c>
      <c r="C16" s="113">
        <f>מניות!K11</f>
        <v>45265.594890000008</v>
      </c>
      <c r="D16" s="114">
        <f t="shared" si="1"/>
        <v>1.226848657825326E-2</v>
      </c>
    </row>
    <row r="17" spans="1:4">
      <c r="A17" s="55" t="s">
        <v>151</v>
      </c>
      <c r="B17" s="29" t="s">
        <v>77</v>
      </c>
      <c r="C17" s="113">
        <f>'תעודות סל'!K11</f>
        <v>15902.892600000101</v>
      </c>
      <c r="D17" s="114">
        <f t="shared" si="1"/>
        <v>4.3102145214843164E-3</v>
      </c>
    </row>
    <row r="18" spans="1:4">
      <c r="A18" s="55" t="s">
        <v>151</v>
      </c>
      <c r="B18" s="29" t="s">
        <v>78</v>
      </c>
      <c r="C18" s="113">
        <f>'קרנות נאמנות'!L11</f>
        <v>3710.0127900000002</v>
      </c>
      <c r="D18" s="114">
        <f t="shared" si="1"/>
        <v>1.0055372569359139E-3</v>
      </c>
    </row>
    <row r="19" spans="1:4">
      <c r="A19" s="55" t="s">
        <v>151</v>
      </c>
      <c r="B19" s="29" t="s">
        <v>79</v>
      </c>
      <c r="C19" s="113">
        <f>'כתבי אופציה'!I11</f>
        <v>20.32386</v>
      </c>
      <c r="D19" s="114">
        <f t="shared" si="1"/>
        <v>5.5084441999321365E-6</v>
      </c>
    </row>
    <row r="20" spans="1:4">
      <c r="A20" s="55" t="s">
        <v>151</v>
      </c>
      <c r="B20" s="29" t="s">
        <v>80</v>
      </c>
      <c r="C20" s="113" t="s" vm="4">
        <v>1642</v>
      </c>
      <c r="D20" s="114" t="s" vm="5">
        <v>1642</v>
      </c>
    </row>
    <row r="21" spans="1:4">
      <c r="A21" s="55" t="s">
        <v>151</v>
      </c>
      <c r="B21" s="29" t="s">
        <v>81</v>
      </c>
      <c r="C21" s="113">
        <f>'חוזים עתידיים'!I11</f>
        <v>550.03514999999993</v>
      </c>
      <c r="D21" s="114">
        <f>C21/$C$42</f>
        <v>1.4907787850222852E-4</v>
      </c>
    </row>
    <row r="22" spans="1:4">
      <c r="A22" s="55" t="s">
        <v>151</v>
      </c>
      <c r="B22" s="29" t="s">
        <v>82</v>
      </c>
      <c r="C22" s="113" t="s" vm="6">
        <v>1642</v>
      </c>
      <c r="D22" s="114" t="s" vm="7">
        <v>1642</v>
      </c>
    </row>
    <row r="23" spans="1:4">
      <c r="B23" s="28" t="s">
        <v>207</v>
      </c>
      <c r="C23" s="113">
        <f>C24+C26+C27+C28+C29+C31</f>
        <v>2319583.36583</v>
      </c>
      <c r="D23" s="114">
        <f t="shared" ref="D23:D24" si="2">C23/$C$42</f>
        <v>0.62868448895856033</v>
      </c>
    </row>
    <row r="24" spans="1:4">
      <c r="A24" s="55" t="s">
        <v>151</v>
      </c>
      <c r="B24" s="29" t="s">
        <v>83</v>
      </c>
      <c r="C24" s="113">
        <f>'לא סחיר- תעודות התחייבות ממשלתי'!M11</f>
        <v>2244767.2663699999</v>
      </c>
      <c r="D24" s="114">
        <f t="shared" si="2"/>
        <v>0.60840682963931758</v>
      </c>
    </row>
    <row r="25" spans="1:4">
      <c r="A25" s="55" t="s">
        <v>151</v>
      </c>
      <c r="B25" s="29" t="s">
        <v>84</v>
      </c>
      <c r="C25" s="113" t="s" vm="8">
        <v>1642</v>
      </c>
      <c r="D25" s="114" t="s" vm="9">
        <v>1642</v>
      </c>
    </row>
    <row r="26" spans="1:4">
      <c r="A26" s="55" t="s">
        <v>151</v>
      </c>
      <c r="B26" s="29" t="s">
        <v>75</v>
      </c>
      <c r="C26" s="113">
        <f>'לא סחיר - אג"ח קונצרני'!P11</f>
        <v>45674.098250000003</v>
      </c>
      <c r="D26" s="114">
        <f t="shared" ref="D26:D29" si="3">C26/$C$42</f>
        <v>1.2379204619218152E-2</v>
      </c>
    </row>
    <row r="27" spans="1:4">
      <c r="A27" s="55" t="s">
        <v>151</v>
      </c>
      <c r="B27" s="29" t="s">
        <v>85</v>
      </c>
      <c r="C27" s="113">
        <f>'לא סחיר - מניות'!J11</f>
        <v>20589.362240000002</v>
      </c>
      <c r="D27" s="114">
        <f t="shared" si="3"/>
        <v>5.5804041659030194E-3</v>
      </c>
    </row>
    <row r="28" spans="1:4">
      <c r="A28" s="55" t="s">
        <v>151</v>
      </c>
      <c r="B28" s="29" t="s">
        <v>86</v>
      </c>
      <c r="C28" s="113">
        <f>'לא סחיר - קרנות השקעה'!H11</f>
        <v>8959.9877799999995</v>
      </c>
      <c r="D28" s="114">
        <f t="shared" si="3"/>
        <v>2.428455653512857E-3</v>
      </c>
    </row>
    <row r="29" spans="1:4">
      <c r="A29" s="55" t="s">
        <v>151</v>
      </c>
      <c r="B29" s="29" t="s">
        <v>87</v>
      </c>
      <c r="C29" s="113">
        <f>'לא סחיר - כתבי אופציה'!I11</f>
        <v>13.93465</v>
      </c>
      <c r="D29" s="114">
        <f t="shared" si="3"/>
        <v>3.7767551031440061E-6</v>
      </c>
    </row>
    <row r="30" spans="1:4">
      <c r="A30" s="55" t="s">
        <v>151</v>
      </c>
      <c r="B30" s="29" t="s">
        <v>230</v>
      </c>
      <c r="C30" s="113" t="s" vm="10">
        <v>1642</v>
      </c>
      <c r="D30" s="114" t="s" vm="11">
        <v>1642</v>
      </c>
    </row>
    <row r="31" spans="1:4">
      <c r="A31" s="55" t="s">
        <v>151</v>
      </c>
      <c r="B31" s="29" t="s">
        <v>112</v>
      </c>
      <c r="C31" s="113">
        <f>'לא סחיר - חוזים עתידיים'!I11</f>
        <v>-421.2834600000001</v>
      </c>
      <c r="D31" s="114">
        <f>C31/$C$42</f>
        <v>-1.1418187449452726E-4</v>
      </c>
    </row>
    <row r="32" spans="1:4">
      <c r="A32" s="55" t="s">
        <v>151</v>
      </c>
      <c r="B32" s="29" t="s">
        <v>88</v>
      </c>
      <c r="C32" s="113" t="s" vm="12">
        <v>1642</v>
      </c>
      <c r="D32" s="114" t="s" vm="13">
        <v>1642</v>
      </c>
    </row>
    <row r="33" spans="1:4">
      <c r="A33" s="55" t="s">
        <v>151</v>
      </c>
      <c r="B33" s="28" t="s">
        <v>208</v>
      </c>
      <c r="C33" s="113">
        <f>הלוואות!O10</f>
        <v>103638.04908</v>
      </c>
      <c r="D33" s="114">
        <f t="shared" ref="D33:D35" si="4">C33/$C$42</f>
        <v>2.8089369359315015E-2</v>
      </c>
    </row>
    <row r="34" spans="1:4">
      <c r="A34" s="55" t="s">
        <v>151</v>
      </c>
      <c r="B34" s="28" t="s">
        <v>209</v>
      </c>
      <c r="C34" s="113">
        <f>'פקדונות מעל 3 חודשים'!M10</f>
        <v>93.156629999999979</v>
      </c>
      <c r="D34" s="114">
        <f t="shared" si="4"/>
        <v>2.5248555058375916E-5</v>
      </c>
    </row>
    <row r="35" spans="1:4">
      <c r="A35" s="55" t="s">
        <v>151</v>
      </c>
      <c r="B35" s="28" t="s">
        <v>210</v>
      </c>
      <c r="C35" s="113">
        <f>'זכויות מקרקעין'!G10</f>
        <v>15291.255720000001</v>
      </c>
      <c r="D35" s="114">
        <f t="shared" si="4"/>
        <v>4.1444405187062447E-3</v>
      </c>
    </row>
    <row r="36" spans="1:4">
      <c r="A36" s="55" t="s">
        <v>151</v>
      </c>
      <c r="B36" s="56" t="s">
        <v>211</v>
      </c>
      <c r="C36" s="113" t="s" vm="14">
        <v>1642</v>
      </c>
      <c r="D36" s="114" t="s" vm="15">
        <v>1642</v>
      </c>
    </row>
    <row r="37" spans="1:4">
      <c r="A37" s="55" t="s">
        <v>151</v>
      </c>
      <c r="B37" s="28" t="s">
        <v>212</v>
      </c>
      <c r="C37" s="113">
        <f>'השקעות אחרות '!I10</f>
        <v>3.5331700000000001</v>
      </c>
      <c r="D37" s="114"/>
    </row>
    <row r="38" spans="1:4">
      <c r="A38" s="55"/>
      <c r="B38" s="69" t="s">
        <v>214</v>
      </c>
      <c r="C38" s="113">
        <v>0</v>
      </c>
      <c r="D38" s="114">
        <f>C38/$C$42</f>
        <v>0</v>
      </c>
    </row>
    <row r="39" spans="1:4">
      <c r="A39" s="55" t="s">
        <v>151</v>
      </c>
      <c r="B39" s="70" t="s">
        <v>215</v>
      </c>
      <c r="C39" s="113" t="s" vm="16">
        <v>1642</v>
      </c>
      <c r="D39" s="114" t="s" vm="17">
        <v>1642</v>
      </c>
    </row>
    <row r="40" spans="1:4">
      <c r="A40" s="55" t="s">
        <v>151</v>
      </c>
      <c r="B40" s="70" t="s">
        <v>249</v>
      </c>
      <c r="C40" s="113" t="s" vm="18">
        <v>1642</v>
      </c>
      <c r="D40" s="114" t="s" vm="19">
        <v>1642</v>
      </c>
    </row>
    <row r="41" spans="1:4">
      <c r="A41" s="55" t="s">
        <v>151</v>
      </c>
      <c r="B41" s="70" t="s">
        <v>216</v>
      </c>
      <c r="C41" s="113" t="s" vm="20">
        <v>1642</v>
      </c>
      <c r="D41" s="114" t="s" vm="21">
        <v>1642</v>
      </c>
    </row>
    <row r="42" spans="1:4">
      <c r="B42" s="70" t="s">
        <v>89</v>
      </c>
      <c r="C42" s="113">
        <f>C38+C10</f>
        <v>3689582.6230299999</v>
      </c>
      <c r="D42" s="114">
        <f>C42/$C$42</f>
        <v>1</v>
      </c>
    </row>
    <row r="43" spans="1:4">
      <c r="A43" s="55" t="s">
        <v>151</v>
      </c>
      <c r="B43" s="70" t="s">
        <v>213</v>
      </c>
      <c r="C43" s="136">
        <f>'יתרת התחייבות להשקעה'!C10</f>
        <v>83428.855908491867</v>
      </c>
      <c r="D43" s="114"/>
    </row>
    <row r="44" spans="1:4">
      <c r="B44" s="6" t="s">
        <v>117</v>
      </c>
    </row>
    <row r="45" spans="1:4">
      <c r="C45" s="76" t="s">
        <v>195</v>
      </c>
      <c r="D45" s="35" t="s">
        <v>111</v>
      </c>
    </row>
    <row r="46" spans="1:4">
      <c r="C46" s="77" t="s">
        <v>1</v>
      </c>
      <c r="D46" s="24" t="s">
        <v>2</v>
      </c>
    </row>
    <row r="47" spans="1:4">
      <c r="C47" s="115" t="s">
        <v>176</v>
      </c>
      <c r="D47" s="116" vm="22">
        <v>2.7612000000000001</v>
      </c>
    </row>
    <row r="48" spans="1:4">
      <c r="C48" s="115" t="s">
        <v>185</v>
      </c>
      <c r="D48" s="137">
        <v>1.1092</v>
      </c>
    </row>
    <row r="49" spans="2:4">
      <c r="C49" s="115" t="s">
        <v>181</v>
      </c>
      <c r="D49" s="137" vm="23">
        <v>2.8287</v>
      </c>
    </row>
    <row r="50" spans="2:4">
      <c r="B50" s="12"/>
      <c r="C50" s="115" t="s">
        <v>1002</v>
      </c>
      <c r="D50" s="137" vm="24">
        <v>3.6273</v>
      </c>
    </row>
    <row r="51" spans="2:4">
      <c r="C51" s="115" t="s">
        <v>174</v>
      </c>
      <c r="D51" s="137" vm="25">
        <v>4.1569000000000003</v>
      </c>
    </row>
    <row r="52" spans="2:4">
      <c r="C52" s="115" t="s">
        <v>175</v>
      </c>
      <c r="D52" s="137" vm="26">
        <v>4.7356999999999996</v>
      </c>
    </row>
    <row r="53" spans="2:4">
      <c r="C53" s="115" t="s">
        <v>177</v>
      </c>
      <c r="D53" s="137">
        <v>0.45176404321777863</v>
      </c>
    </row>
    <row r="54" spans="2:4">
      <c r="C54" s="115" t="s">
        <v>182</v>
      </c>
      <c r="D54" s="137" vm="27">
        <v>3.1328999999999998</v>
      </c>
    </row>
    <row r="55" spans="2:4">
      <c r="C55" s="115" t="s">
        <v>183</v>
      </c>
      <c r="D55" s="137">
        <v>0.1943</v>
      </c>
    </row>
    <row r="56" spans="2:4">
      <c r="C56" s="115" t="s">
        <v>180</v>
      </c>
      <c r="D56" s="137" vm="28">
        <v>0.55869999999999997</v>
      </c>
    </row>
    <row r="57" spans="2:4">
      <c r="C57" s="115" t="s">
        <v>1643</v>
      </c>
      <c r="D57" s="137">
        <v>2.5518000000000001</v>
      </c>
    </row>
    <row r="58" spans="2:4">
      <c r="C58" s="115" t="s">
        <v>179</v>
      </c>
      <c r="D58" s="137" vm="29">
        <v>0.43369999999999997</v>
      </c>
    </row>
    <row r="59" spans="2:4">
      <c r="C59" s="115" t="s">
        <v>172</v>
      </c>
      <c r="D59" s="137" vm="30">
        <v>3.5289999999999999</v>
      </c>
    </row>
    <row r="60" spans="2:4">
      <c r="C60" s="115" t="s">
        <v>186</v>
      </c>
      <c r="D60" s="116" vm="31">
        <v>0.26</v>
      </c>
    </row>
    <row r="61" spans="2:4">
      <c r="C61" s="115" t="s">
        <v>1644</v>
      </c>
      <c r="D61" s="116" vm="32">
        <v>0.44369999999999998</v>
      </c>
    </row>
    <row r="62" spans="2:4">
      <c r="C62" s="115" t="s">
        <v>173</v>
      </c>
      <c r="D62" s="116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262</v>
      </c>
    </row>
    <row r="2" spans="2:60">
      <c r="B2" s="57" t="s">
        <v>187</v>
      </c>
      <c r="C2" s="78" t="s">
        <v>263</v>
      </c>
    </row>
    <row r="3" spans="2:60">
      <c r="B3" s="57" t="s">
        <v>189</v>
      </c>
      <c r="C3" s="78" t="s">
        <v>264</v>
      </c>
    </row>
    <row r="4" spans="2:60">
      <c r="B4" s="57" t="s">
        <v>190</v>
      </c>
      <c r="C4" s="78">
        <v>2207</v>
      </c>
    </row>
    <row r="6" spans="2:60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60" ht="26.25" customHeight="1">
      <c r="B7" s="199" t="s">
        <v>100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BH7" s="3"/>
    </row>
    <row r="8" spans="2:60" s="3" customFormat="1" ht="78.75">
      <c r="B8" s="22" t="s">
        <v>125</v>
      </c>
      <c r="C8" s="30" t="s">
        <v>48</v>
      </c>
      <c r="D8" s="30" t="s">
        <v>129</v>
      </c>
      <c r="E8" s="30" t="s">
        <v>68</v>
      </c>
      <c r="F8" s="30" t="s">
        <v>109</v>
      </c>
      <c r="G8" s="30" t="s">
        <v>248</v>
      </c>
      <c r="H8" s="30" t="s">
        <v>247</v>
      </c>
      <c r="I8" s="30" t="s">
        <v>65</v>
      </c>
      <c r="J8" s="30" t="s">
        <v>62</v>
      </c>
      <c r="K8" s="30" t="s">
        <v>191</v>
      </c>
      <c r="L8" s="30" t="s">
        <v>193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257</v>
      </c>
      <c r="H9" s="16"/>
      <c r="I9" s="16" t="s">
        <v>251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2" t="s">
        <v>51</v>
      </c>
      <c r="C11" s="123"/>
      <c r="D11" s="123"/>
      <c r="E11" s="123"/>
      <c r="F11" s="123"/>
      <c r="G11" s="124"/>
      <c r="H11" s="126"/>
      <c r="I11" s="124">
        <v>20.32386</v>
      </c>
      <c r="J11" s="123"/>
      <c r="K11" s="125">
        <v>1</v>
      </c>
      <c r="L11" s="125">
        <f>I11/'סכום נכסי הקרן'!$C$42</f>
        <v>5.5084441999321365E-6</v>
      </c>
      <c r="BC11" s="95"/>
      <c r="BD11" s="3"/>
      <c r="BE11" s="95"/>
      <c r="BG11" s="95"/>
    </row>
    <row r="12" spans="2:60" s="4" customFormat="1" ht="18" customHeight="1">
      <c r="B12" s="122" t="s">
        <v>25</v>
      </c>
      <c r="C12" s="123"/>
      <c r="D12" s="123"/>
      <c r="E12" s="123"/>
      <c r="F12" s="123"/>
      <c r="G12" s="124"/>
      <c r="H12" s="126"/>
      <c r="I12" s="124">
        <v>20.32386</v>
      </c>
      <c r="J12" s="123"/>
      <c r="K12" s="125">
        <v>1</v>
      </c>
      <c r="L12" s="125">
        <f>I12/'סכום נכסי הקרן'!$C$42</f>
        <v>5.5084441999321365E-6</v>
      </c>
      <c r="BC12" s="95"/>
      <c r="BD12" s="3"/>
      <c r="BE12" s="95"/>
      <c r="BG12" s="95"/>
    </row>
    <row r="13" spans="2:60" s="95" customFormat="1">
      <c r="B13" s="122" t="s">
        <v>1276</v>
      </c>
      <c r="C13" s="123"/>
      <c r="D13" s="123"/>
      <c r="E13" s="123"/>
      <c r="F13" s="123"/>
      <c r="G13" s="124"/>
      <c r="H13" s="126"/>
      <c r="I13" s="124">
        <v>20.32386</v>
      </c>
      <c r="J13" s="123"/>
      <c r="K13" s="125">
        <v>1</v>
      </c>
      <c r="L13" s="125">
        <f>I13/'סכום נכסי הקרן'!$C$42</f>
        <v>5.5084441999321365E-6</v>
      </c>
      <c r="BD13" s="3"/>
    </row>
    <row r="14" spans="2:60" ht="20.25">
      <c r="B14" s="121" t="s">
        <v>1277</v>
      </c>
      <c r="C14" s="80" t="s">
        <v>1278</v>
      </c>
      <c r="D14" s="92" t="s">
        <v>130</v>
      </c>
      <c r="E14" s="92" t="s">
        <v>327</v>
      </c>
      <c r="F14" s="92" t="s">
        <v>173</v>
      </c>
      <c r="G14" s="86">
        <v>5580</v>
      </c>
      <c r="H14" s="88">
        <v>192.1</v>
      </c>
      <c r="I14" s="86">
        <v>10.71918</v>
      </c>
      <c r="J14" s="87">
        <v>1.0031736603271963E-3</v>
      </c>
      <c r="K14" s="87">
        <v>0.52741851203462331</v>
      </c>
      <c r="L14" s="87">
        <f>I14/'סכום נכסי הקרן'!$C$42</f>
        <v>2.9052554435539585E-6</v>
      </c>
      <c r="BD14" s="4"/>
    </row>
    <row r="15" spans="2:60">
      <c r="B15" s="121" t="s">
        <v>1279</v>
      </c>
      <c r="C15" s="80" t="s">
        <v>1280</v>
      </c>
      <c r="D15" s="92" t="s">
        <v>130</v>
      </c>
      <c r="E15" s="92" t="s">
        <v>815</v>
      </c>
      <c r="F15" s="92" t="s">
        <v>173</v>
      </c>
      <c r="G15" s="86">
        <v>8234</v>
      </c>
      <c r="H15" s="88">
        <v>105.3</v>
      </c>
      <c r="I15" s="86">
        <v>8.670399999999999</v>
      </c>
      <c r="J15" s="87">
        <v>1.2789384282943304E-3</v>
      </c>
      <c r="K15" s="87">
        <v>0.42661187392552397</v>
      </c>
      <c r="L15" s="87">
        <f>I15/'סכום נכסי הקרן'!$C$42</f>
        <v>2.3499677025472319E-6</v>
      </c>
    </row>
    <row r="16" spans="2:60">
      <c r="B16" s="121" t="s">
        <v>1281</v>
      </c>
      <c r="C16" s="80" t="s">
        <v>1282</v>
      </c>
      <c r="D16" s="92" t="s">
        <v>130</v>
      </c>
      <c r="E16" s="92" t="s">
        <v>859</v>
      </c>
      <c r="F16" s="92" t="s">
        <v>173</v>
      </c>
      <c r="G16" s="86">
        <v>46714</v>
      </c>
      <c r="H16" s="88">
        <v>2</v>
      </c>
      <c r="I16" s="86">
        <v>0.93428</v>
      </c>
      <c r="J16" s="87">
        <v>1.3247500886210564E-3</v>
      </c>
      <c r="K16" s="87">
        <v>4.5969614039852669E-2</v>
      </c>
      <c r="L16" s="87">
        <f>I16/'סכום נכסי הקרן'!$C$42</f>
        <v>2.532210538309453E-7</v>
      </c>
    </row>
    <row r="17" spans="2:56">
      <c r="B17" s="83"/>
      <c r="C17" s="80"/>
      <c r="D17" s="80"/>
      <c r="E17" s="80"/>
      <c r="F17" s="80"/>
      <c r="G17" s="86"/>
      <c r="H17" s="88"/>
      <c r="I17" s="80"/>
      <c r="J17" s="80"/>
      <c r="K17" s="87"/>
      <c r="L17" s="80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4" t="s">
        <v>261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4" t="s">
        <v>121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94" t="s">
        <v>246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94" t="s">
        <v>256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8" t="s" vm="1">
        <v>262</v>
      </c>
    </row>
    <row r="2" spans="2:61">
      <c r="B2" s="57" t="s">
        <v>187</v>
      </c>
      <c r="C2" s="78" t="s">
        <v>263</v>
      </c>
    </row>
    <row r="3" spans="2:61">
      <c r="B3" s="57" t="s">
        <v>189</v>
      </c>
      <c r="C3" s="78" t="s">
        <v>264</v>
      </c>
    </row>
    <row r="4" spans="2:61">
      <c r="B4" s="57" t="s">
        <v>190</v>
      </c>
      <c r="C4" s="78">
        <v>2207</v>
      </c>
    </row>
    <row r="6" spans="2:61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61" ht="26.25" customHeight="1">
      <c r="B7" s="199" t="s">
        <v>101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BI7" s="3"/>
    </row>
    <row r="8" spans="2:61" s="3" customFormat="1" ht="78.75">
      <c r="B8" s="22" t="s">
        <v>125</v>
      </c>
      <c r="C8" s="30" t="s">
        <v>48</v>
      </c>
      <c r="D8" s="30" t="s">
        <v>129</v>
      </c>
      <c r="E8" s="30" t="s">
        <v>68</v>
      </c>
      <c r="F8" s="30" t="s">
        <v>109</v>
      </c>
      <c r="G8" s="30" t="s">
        <v>248</v>
      </c>
      <c r="H8" s="30" t="s">
        <v>247</v>
      </c>
      <c r="I8" s="30" t="s">
        <v>65</v>
      </c>
      <c r="J8" s="30" t="s">
        <v>62</v>
      </c>
      <c r="K8" s="30" t="s">
        <v>191</v>
      </c>
      <c r="L8" s="31" t="s">
        <v>193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257</v>
      </c>
      <c r="H9" s="16"/>
      <c r="I9" s="16" t="s">
        <v>251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4" t="s">
        <v>261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4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4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4" t="s">
        <v>256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K11" sqref="K11"/>
    </sheetView>
  </sheetViews>
  <sheetFormatPr defaultColWidth="9.140625" defaultRowHeight="18"/>
  <cols>
    <col min="1" max="1" width="6.28515625" style="2" customWidth="1"/>
    <col min="2" max="2" width="32.42578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8" t="s" vm="1">
        <v>262</v>
      </c>
    </row>
    <row r="2" spans="1:60">
      <c r="B2" s="57" t="s">
        <v>187</v>
      </c>
      <c r="C2" s="78" t="s">
        <v>263</v>
      </c>
    </row>
    <row r="3" spans="1:60">
      <c r="B3" s="57" t="s">
        <v>189</v>
      </c>
      <c r="C3" s="78" t="s">
        <v>264</v>
      </c>
    </row>
    <row r="4" spans="1:60">
      <c r="B4" s="57" t="s">
        <v>190</v>
      </c>
      <c r="C4" s="78">
        <v>2207</v>
      </c>
    </row>
    <row r="6" spans="1:60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0"/>
      <c r="K6" s="201"/>
      <c r="BD6" s="1" t="s">
        <v>130</v>
      </c>
      <c r="BF6" s="1" t="s">
        <v>196</v>
      </c>
      <c r="BH6" s="3" t="s">
        <v>173</v>
      </c>
    </row>
    <row r="7" spans="1:60" ht="26.25" customHeight="1">
      <c r="B7" s="199" t="s">
        <v>102</v>
      </c>
      <c r="C7" s="200"/>
      <c r="D7" s="200"/>
      <c r="E7" s="200"/>
      <c r="F7" s="200"/>
      <c r="G7" s="200"/>
      <c r="H7" s="200"/>
      <c r="I7" s="200"/>
      <c r="J7" s="200"/>
      <c r="K7" s="201"/>
      <c r="BD7" s="3" t="s">
        <v>132</v>
      </c>
      <c r="BF7" s="1" t="s">
        <v>152</v>
      </c>
      <c r="BH7" s="3" t="s">
        <v>172</v>
      </c>
    </row>
    <row r="8" spans="1:60" s="3" customFormat="1" ht="78.75">
      <c r="A8" s="2"/>
      <c r="B8" s="22" t="s">
        <v>125</v>
      </c>
      <c r="C8" s="30" t="s">
        <v>48</v>
      </c>
      <c r="D8" s="30" t="s">
        <v>129</v>
      </c>
      <c r="E8" s="30" t="s">
        <v>68</v>
      </c>
      <c r="F8" s="30" t="s">
        <v>109</v>
      </c>
      <c r="G8" s="30" t="s">
        <v>248</v>
      </c>
      <c r="H8" s="30" t="s">
        <v>247</v>
      </c>
      <c r="I8" s="30" t="s">
        <v>65</v>
      </c>
      <c r="J8" s="30" t="s">
        <v>191</v>
      </c>
      <c r="K8" s="30" t="s">
        <v>193</v>
      </c>
      <c r="BC8" s="1" t="s">
        <v>145</v>
      </c>
      <c r="BD8" s="1" t="s">
        <v>146</v>
      </c>
      <c r="BE8" s="1" t="s">
        <v>153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257</v>
      </c>
      <c r="H9" s="16"/>
      <c r="I9" s="16" t="s">
        <v>251</v>
      </c>
      <c r="J9" s="32" t="s">
        <v>20</v>
      </c>
      <c r="K9" s="58" t="s">
        <v>20</v>
      </c>
      <c r="BC9" s="1" t="s">
        <v>142</v>
      </c>
      <c r="BE9" s="1" t="s">
        <v>154</v>
      </c>
      <c r="BG9" s="4" t="s">
        <v>175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138</v>
      </c>
      <c r="BD10" s="3"/>
      <c r="BE10" s="1" t="s">
        <v>197</v>
      </c>
      <c r="BG10" s="1" t="s">
        <v>181</v>
      </c>
    </row>
    <row r="11" spans="1:60" s="4" customFormat="1" ht="18" customHeight="1">
      <c r="A11" s="112"/>
      <c r="B11" s="127" t="s">
        <v>52</v>
      </c>
      <c r="C11" s="123"/>
      <c r="D11" s="123"/>
      <c r="E11" s="123"/>
      <c r="F11" s="123"/>
      <c r="G11" s="124"/>
      <c r="H11" s="126"/>
      <c r="I11" s="124">
        <v>550.03514999999993</v>
      </c>
      <c r="J11" s="125">
        <v>1</v>
      </c>
      <c r="K11" s="125">
        <f>I11/'סכום נכסי הקרן'!$C$42</f>
        <v>1.4907787850222852E-4</v>
      </c>
      <c r="L11" s="3"/>
      <c r="M11" s="3"/>
      <c r="N11" s="3"/>
      <c r="O11" s="3"/>
      <c r="BC11" s="95" t="s">
        <v>137</v>
      </c>
      <c r="BD11" s="3"/>
      <c r="BE11" s="95" t="s">
        <v>155</v>
      </c>
      <c r="BG11" s="95" t="s">
        <v>176</v>
      </c>
    </row>
    <row r="12" spans="1:60" s="95" customFormat="1" ht="20.25">
      <c r="A12" s="112"/>
      <c r="B12" s="127" t="s">
        <v>244</v>
      </c>
      <c r="C12" s="123"/>
      <c r="D12" s="123"/>
      <c r="E12" s="123"/>
      <c r="F12" s="123"/>
      <c r="G12" s="124"/>
      <c r="H12" s="126"/>
      <c r="I12" s="124">
        <v>550.03514999999993</v>
      </c>
      <c r="J12" s="125">
        <v>1</v>
      </c>
      <c r="K12" s="125">
        <f>I12/'סכום נכסי הקרן'!$C$42</f>
        <v>1.4907787850222852E-4</v>
      </c>
      <c r="L12" s="3"/>
      <c r="M12" s="3"/>
      <c r="N12" s="3"/>
      <c r="O12" s="3"/>
      <c r="BC12" s="95" t="s">
        <v>135</v>
      </c>
      <c r="BD12" s="4"/>
      <c r="BE12" s="95" t="s">
        <v>156</v>
      </c>
      <c r="BG12" s="95" t="s">
        <v>177</v>
      </c>
    </row>
    <row r="13" spans="1:60">
      <c r="B13" s="79" t="s">
        <v>1283</v>
      </c>
      <c r="C13" s="80" t="s">
        <v>1284</v>
      </c>
      <c r="D13" s="92" t="s">
        <v>27</v>
      </c>
      <c r="E13" s="92" t="s">
        <v>1285</v>
      </c>
      <c r="F13" s="92" t="s">
        <v>174</v>
      </c>
      <c r="G13" s="86">
        <v>20</v>
      </c>
      <c r="H13" s="88">
        <v>357600</v>
      </c>
      <c r="I13" s="86">
        <v>50.303730000000002</v>
      </c>
      <c r="J13" s="87">
        <v>9.1455482435986155E-2</v>
      </c>
      <c r="K13" s="87">
        <f>I13/'סכום נכסי הקרן'!$C$42</f>
        <v>1.3633989298954638E-5</v>
      </c>
      <c r="P13" s="1"/>
      <c r="BC13" s="1" t="s">
        <v>139</v>
      </c>
      <c r="BE13" s="1" t="s">
        <v>157</v>
      </c>
      <c r="BG13" s="1" t="s">
        <v>178</v>
      </c>
    </row>
    <row r="14" spans="1:60">
      <c r="B14" s="79" t="s">
        <v>1286</v>
      </c>
      <c r="C14" s="80" t="s">
        <v>1287</v>
      </c>
      <c r="D14" s="92" t="s">
        <v>27</v>
      </c>
      <c r="E14" s="92" t="s">
        <v>1285</v>
      </c>
      <c r="F14" s="92" t="s">
        <v>174</v>
      </c>
      <c r="G14" s="86">
        <v>10</v>
      </c>
      <c r="H14" s="88">
        <v>13760</v>
      </c>
      <c r="I14" s="86">
        <v>8.4777000000000005</v>
      </c>
      <c r="J14" s="87">
        <v>1.5413014968225214E-2</v>
      </c>
      <c r="K14" s="87">
        <f>I14/'סכום נכסי הקרן'!$C$42</f>
        <v>2.297739572786108E-6</v>
      </c>
      <c r="P14" s="1"/>
      <c r="BC14" s="1" t="s">
        <v>136</v>
      </c>
      <c r="BE14" s="1" t="s">
        <v>158</v>
      </c>
      <c r="BG14" s="1" t="s">
        <v>180</v>
      </c>
    </row>
    <row r="15" spans="1:60">
      <c r="B15" s="79" t="s">
        <v>1288</v>
      </c>
      <c r="C15" s="80" t="s">
        <v>1289</v>
      </c>
      <c r="D15" s="92" t="s">
        <v>27</v>
      </c>
      <c r="E15" s="92" t="s">
        <v>1285</v>
      </c>
      <c r="F15" s="92" t="s">
        <v>175</v>
      </c>
      <c r="G15" s="86">
        <v>5</v>
      </c>
      <c r="H15" s="88">
        <v>732950</v>
      </c>
      <c r="I15" s="86">
        <v>-13.082370000000001</v>
      </c>
      <c r="J15" s="87">
        <v>-2.378460722010221E-2</v>
      </c>
      <c r="K15" s="87">
        <f>I15/'סכום נכסי הקרן'!$C$42</f>
        <v>-3.5457587853816247E-6</v>
      </c>
      <c r="P15" s="1"/>
      <c r="BC15" s="1" t="s">
        <v>147</v>
      </c>
      <c r="BE15" s="1" t="s">
        <v>198</v>
      </c>
      <c r="BG15" s="1" t="s">
        <v>182</v>
      </c>
    </row>
    <row r="16" spans="1:60" ht="20.25">
      <c r="B16" s="79" t="s">
        <v>1290</v>
      </c>
      <c r="C16" s="80" t="s">
        <v>1291</v>
      </c>
      <c r="D16" s="92" t="s">
        <v>27</v>
      </c>
      <c r="E16" s="92" t="s">
        <v>1285</v>
      </c>
      <c r="F16" s="92" t="s">
        <v>172</v>
      </c>
      <c r="G16" s="86">
        <v>2</v>
      </c>
      <c r="H16" s="88">
        <v>149290</v>
      </c>
      <c r="I16" s="86">
        <v>25.628830000000001</v>
      </c>
      <c r="J16" s="87">
        <v>4.6594894889899319E-2</v>
      </c>
      <c r="K16" s="87">
        <f>I16/'סכום נכסי הקרן'!$C$42</f>
        <v>6.9462680792205189E-6</v>
      </c>
      <c r="P16" s="1"/>
      <c r="BC16" s="4" t="s">
        <v>133</v>
      </c>
      <c r="BD16" s="1" t="s">
        <v>148</v>
      </c>
      <c r="BE16" s="1" t="s">
        <v>159</v>
      </c>
      <c r="BG16" s="1" t="s">
        <v>183</v>
      </c>
    </row>
    <row r="17" spans="2:60">
      <c r="B17" s="79" t="s">
        <v>1292</v>
      </c>
      <c r="C17" s="80" t="s">
        <v>1293</v>
      </c>
      <c r="D17" s="92" t="s">
        <v>27</v>
      </c>
      <c r="E17" s="92" t="s">
        <v>1285</v>
      </c>
      <c r="F17" s="92" t="s">
        <v>172</v>
      </c>
      <c r="G17" s="86">
        <v>39</v>
      </c>
      <c r="H17" s="88">
        <v>251600</v>
      </c>
      <c r="I17" s="86">
        <v>378.14116999999999</v>
      </c>
      <c r="J17" s="87">
        <v>0.68748546342901906</v>
      </c>
      <c r="K17" s="87">
        <f>I17/'סכום נכסי הקרן'!$C$42</f>
        <v>1.0248887438911958E-4</v>
      </c>
      <c r="P17" s="1"/>
      <c r="BC17" s="1" t="s">
        <v>143</v>
      </c>
      <c r="BE17" s="1" t="s">
        <v>160</v>
      </c>
      <c r="BG17" s="1" t="s">
        <v>184</v>
      </c>
    </row>
    <row r="18" spans="2:60">
      <c r="B18" s="79" t="s">
        <v>1294</v>
      </c>
      <c r="C18" s="80" t="s">
        <v>1295</v>
      </c>
      <c r="D18" s="92" t="s">
        <v>27</v>
      </c>
      <c r="E18" s="92" t="s">
        <v>1285</v>
      </c>
      <c r="F18" s="92" t="s">
        <v>182</v>
      </c>
      <c r="G18" s="86">
        <v>6</v>
      </c>
      <c r="H18" s="88">
        <v>167500</v>
      </c>
      <c r="I18" s="86">
        <v>100.56609</v>
      </c>
      <c r="J18" s="87">
        <v>0.18283575149697254</v>
      </c>
      <c r="K18" s="87">
        <f>I18/'סכום נכסי הקרן'!$C$42</f>
        <v>2.7256765947529318E-5</v>
      </c>
      <c r="BD18" s="1" t="s">
        <v>131</v>
      </c>
      <c r="BF18" s="1" t="s">
        <v>161</v>
      </c>
      <c r="BH18" s="1" t="s">
        <v>27</v>
      </c>
    </row>
    <row r="19" spans="2:60">
      <c r="B19" s="109"/>
      <c r="C19" s="80"/>
      <c r="D19" s="80"/>
      <c r="E19" s="80"/>
      <c r="F19" s="80"/>
      <c r="G19" s="86"/>
      <c r="H19" s="88"/>
      <c r="I19" s="80"/>
      <c r="J19" s="87"/>
      <c r="K19" s="80"/>
      <c r="BD19" s="1" t="s">
        <v>144</v>
      </c>
      <c r="BF19" s="1" t="s">
        <v>162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149</v>
      </c>
      <c r="BF20" s="1" t="s">
        <v>163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134</v>
      </c>
      <c r="BE21" s="1" t="s">
        <v>150</v>
      </c>
      <c r="BF21" s="1" t="s">
        <v>164</v>
      </c>
    </row>
    <row r="22" spans="2:60">
      <c r="B22" s="94" t="s">
        <v>261</v>
      </c>
      <c r="C22" s="79"/>
      <c r="D22" s="79"/>
      <c r="E22" s="79"/>
      <c r="F22" s="79"/>
      <c r="G22" s="79"/>
      <c r="H22" s="79"/>
      <c r="I22" s="79"/>
      <c r="J22" s="79"/>
      <c r="K22" s="79"/>
      <c r="BD22" s="1" t="s">
        <v>140</v>
      </c>
      <c r="BF22" s="1" t="s">
        <v>165</v>
      </c>
    </row>
    <row r="23" spans="2:60">
      <c r="B23" s="94" t="s">
        <v>121</v>
      </c>
      <c r="C23" s="79"/>
      <c r="D23" s="79"/>
      <c r="E23" s="79"/>
      <c r="F23" s="79"/>
      <c r="G23" s="79"/>
      <c r="H23" s="79"/>
      <c r="I23" s="79"/>
      <c r="J23" s="79"/>
      <c r="K23" s="79"/>
      <c r="BD23" s="1" t="s">
        <v>27</v>
      </c>
      <c r="BE23" s="1" t="s">
        <v>141</v>
      </c>
      <c r="BF23" s="1" t="s">
        <v>199</v>
      </c>
    </row>
    <row r="24" spans="2:60">
      <c r="B24" s="94" t="s">
        <v>246</v>
      </c>
      <c r="C24" s="79"/>
      <c r="D24" s="79"/>
      <c r="E24" s="79"/>
      <c r="F24" s="79"/>
      <c r="G24" s="79"/>
      <c r="H24" s="79"/>
      <c r="I24" s="79"/>
      <c r="J24" s="79"/>
      <c r="K24" s="79"/>
      <c r="BF24" s="1" t="s">
        <v>202</v>
      </c>
    </row>
    <row r="25" spans="2:60">
      <c r="B25" s="94" t="s">
        <v>256</v>
      </c>
      <c r="C25" s="79"/>
      <c r="D25" s="79"/>
      <c r="E25" s="79"/>
      <c r="F25" s="79"/>
      <c r="G25" s="79"/>
      <c r="H25" s="79"/>
      <c r="I25" s="79"/>
      <c r="J25" s="79"/>
      <c r="K25" s="79"/>
      <c r="BF25" s="1" t="s">
        <v>166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167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201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168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169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200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27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188</v>
      </c>
      <c r="C1" s="78" t="s" vm="1">
        <v>262</v>
      </c>
    </row>
    <row r="2" spans="2:81">
      <c r="B2" s="57" t="s">
        <v>187</v>
      </c>
      <c r="C2" s="78" t="s">
        <v>263</v>
      </c>
    </row>
    <row r="3" spans="2:81">
      <c r="B3" s="57" t="s">
        <v>189</v>
      </c>
      <c r="C3" s="78" t="s">
        <v>264</v>
      </c>
      <c r="E3" s="2"/>
    </row>
    <row r="4" spans="2:81">
      <c r="B4" s="57" t="s">
        <v>190</v>
      </c>
      <c r="C4" s="78">
        <v>2207</v>
      </c>
    </row>
    <row r="6" spans="2:81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81" ht="26.25" customHeight="1">
      <c r="B7" s="199" t="s">
        <v>103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1"/>
    </row>
    <row r="8" spans="2:81" s="3" customFormat="1" ht="47.25">
      <c r="B8" s="22" t="s">
        <v>125</v>
      </c>
      <c r="C8" s="30" t="s">
        <v>48</v>
      </c>
      <c r="D8" s="13" t="s">
        <v>53</v>
      </c>
      <c r="E8" s="30" t="s">
        <v>15</v>
      </c>
      <c r="F8" s="30" t="s">
        <v>69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65</v>
      </c>
      <c r="O8" s="30" t="s">
        <v>62</v>
      </c>
      <c r="P8" s="30" t="s">
        <v>191</v>
      </c>
      <c r="Q8" s="31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257</v>
      </c>
      <c r="M9" s="32"/>
      <c r="N9" s="32" t="s">
        <v>251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4" t="s">
        <v>261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4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4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4" t="s">
        <v>256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O12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34" width="5.7109375" style="3" customWidth="1"/>
    <col min="35" max="42" width="5.7109375" style="1" customWidth="1"/>
    <col min="43" max="16384" width="9.140625" style="1"/>
  </cols>
  <sheetData>
    <row r="1" spans="2:67">
      <c r="B1" s="57" t="s">
        <v>188</v>
      </c>
      <c r="C1" s="78" t="s" vm="1">
        <v>262</v>
      </c>
    </row>
    <row r="2" spans="2:67">
      <c r="B2" s="57" t="s">
        <v>187</v>
      </c>
      <c r="C2" s="78" t="s">
        <v>263</v>
      </c>
    </row>
    <row r="3" spans="2:67">
      <c r="B3" s="57" t="s">
        <v>189</v>
      </c>
      <c r="C3" s="78" t="s">
        <v>264</v>
      </c>
    </row>
    <row r="4" spans="2:67">
      <c r="B4" s="57" t="s">
        <v>190</v>
      </c>
      <c r="C4" s="78">
        <v>2207</v>
      </c>
    </row>
    <row r="6" spans="2:67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67" ht="26.25" customHeight="1">
      <c r="B7" s="199" t="s">
        <v>94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1"/>
    </row>
    <row r="8" spans="2:67" s="3" customFormat="1" ht="78.75">
      <c r="B8" s="22" t="s">
        <v>125</v>
      </c>
      <c r="C8" s="30" t="s">
        <v>48</v>
      </c>
      <c r="D8" s="30" t="s">
        <v>15</v>
      </c>
      <c r="E8" s="30" t="s">
        <v>69</v>
      </c>
      <c r="F8" s="30" t="s">
        <v>110</v>
      </c>
      <c r="G8" s="30" t="s">
        <v>18</v>
      </c>
      <c r="H8" s="30" t="s">
        <v>109</v>
      </c>
      <c r="I8" s="30" t="s">
        <v>17</v>
      </c>
      <c r="J8" s="30" t="s">
        <v>19</v>
      </c>
      <c r="K8" s="30" t="s">
        <v>248</v>
      </c>
      <c r="L8" s="30" t="s">
        <v>247</v>
      </c>
      <c r="M8" s="30" t="s">
        <v>118</v>
      </c>
      <c r="N8" s="30" t="s">
        <v>62</v>
      </c>
      <c r="O8" s="30" t="s">
        <v>191</v>
      </c>
      <c r="P8" s="31" t="s">
        <v>193</v>
      </c>
    </row>
    <row r="9" spans="2:67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257</v>
      </c>
      <c r="L9" s="32"/>
      <c r="M9" s="32" t="s">
        <v>251</v>
      </c>
      <c r="N9" s="32" t="s">
        <v>20</v>
      </c>
      <c r="O9" s="32" t="s">
        <v>20</v>
      </c>
      <c r="P9" s="33" t="s">
        <v>20</v>
      </c>
    </row>
    <row r="10" spans="2:6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67" s="133" customFormat="1" ht="18" customHeight="1">
      <c r="B11" s="96" t="s">
        <v>26</v>
      </c>
      <c r="C11" s="97"/>
      <c r="D11" s="97"/>
      <c r="E11" s="97"/>
      <c r="F11" s="97"/>
      <c r="G11" s="99">
        <v>8.2690291453924178</v>
      </c>
      <c r="H11" s="97"/>
      <c r="I11" s="97"/>
      <c r="J11" s="100">
        <v>4.8577590104355729E-2</v>
      </c>
      <c r="K11" s="99"/>
      <c r="L11" s="97"/>
      <c r="M11" s="99">
        <v>2244767.2663699999</v>
      </c>
      <c r="N11" s="97"/>
      <c r="O11" s="102">
        <v>1</v>
      </c>
      <c r="P11" s="102">
        <f>M11/'סכום נכסי הקרן'!$C$42</f>
        <v>0.60840682963931758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BO11" s="138"/>
    </row>
    <row r="12" spans="2:67" s="138" customFormat="1" ht="21.75" customHeight="1">
      <c r="B12" s="81" t="s">
        <v>242</v>
      </c>
      <c r="C12" s="82"/>
      <c r="D12" s="82"/>
      <c r="E12" s="82"/>
      <c r="F12" s="82"/>
      <c r="G12" s="89">
        <v>8.2690291453924178</v>
      </c>
      <c r="H12" s="82"/>
      <c r="I12" s="82"/>
      <c r="J12" s="103">
        <v>4.8577590104355729E-2</v>
      </c>
      <c r="K12" s="89"/>
      <c r="L12" s="82"/>
      <c r="M12" s="89">
        <v>2244767.2663699999</v>
      </c>
      <c r="N12" s="82"/>
      <c r="O12" s="90">
        <v>1</v>
      </c>
      <c r="P12" s="90">
        <f>M12/'סכום נכסי הקרן'!$C$42</f>
        <v>0.60840682963931758</v>
      </c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</row>
    <row r="13" spans="2:67" s="138" customFormat="1">
      <c r="B13" s="98" t="s">
        <v>71</v>
      </c>
      <c r="C13" s="82"/>
      <c r="D13" s="82"/>
      <c r="E13" s="82"/>
      <c r="F13" s="82"/>
      <c r="G13" s="89">
        <v>8.2690291453924178</v>
      </c>
      <c r="H13" s="82"/>
      <c r="I13" s="82"/>
      <c r="J13" s="103">
        <v>4.8577590104355729E-2</v>
      </c>
      <c r="K13" s="89"/>
      <c r="L13" s="82"/>
      <c r="M13" s="89">
        <v>2244767.2663699999</v>
      </c>
      <c r="N13" s="82"/>
      <c r="O13" s="90">
        <v>1</v>
      </c>
      <c r="P13" s="90">
        <f>M13/'סכום נכסי הקרן'!$C$42</f>
        <v>0.60840682963931758</v>
      </c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</row>
    <row r="14" spans="2:67" s="138" customFormat="1">
      <c r="B14" s="85" t="s">
        <v>1296</v>
      </c>
      <c r="C14" s="80" t="s">
        <v>1297</v>
      </c>
      <c r="D14" s="80" t="s">
        <v>267</v>
      </c>
      <c r="E14" s="80"/>
      <c r="F14" s="110">
        <v>38718</v>
      </c>
      <c r="G14" s="86">
        <v>3.02</v>
      </c>
      <c r="H14" s="92" t="s">
        <v>173</v>
      </c>
      <c r="I14" s="93">
        <v>4.8000000000000001E-2</v>
      </c>
      <c r="J14" s="93">
        <v>4.8499999999999995E-2</v>
      </c>
      <c r="K14" s="86">
        <v>84116</v>
      </c>
      <c r="L14" s="111">
        <v>120.67910000000001</v>
      </c>
      <c r="M14" s="86">
        <v>101.50427999999999</v>
      </c>
      <c r="N14" s="80"/>
      <c r="O14" s="87">
        <v>4.5218175407618971E-5</v>
      </c>
      <c r="P14" s="87">
        <f>M14/'סכום נכסי הקרן'!$C$42</f>
        <v>2.7511046741824019E-5</v>
      </c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</row>
    <row r="15" spans="2:67" s="138" customFormat="1">
      <c r="B15" s="85" t="s">
        <v>1298</v>
      </c>
      <c r="C15" s="80" t="s">
        <v>1299</v>
      </c>
      <c r="D15" s="80" t="s">
        <v>267</v>
      </c>
      <c r="E15" s="80"/>
      <c r="F15" s="110">
        <v>39203</v>
      </c>
      <c r="G15" s="86">
        <v>4.0900000000000007</v>
      </c>
      <c r="H15" s="92" t="s">
        <v>173</v>
      </c>
      <c r="I15" s="93">
        <v>4.8000000000000001E-2</v>
      </c>
      <c r="J15" s="93">
        <v>4.8500000000000015E-2</v>
      </c>
      <c r="K15" s="86">
        <v>7430124</v>
      </c>
      <c r="L15" s="111">
        <v>122.2779</v>
      </c>
      <c r="M15" s="86">
        <v>9085.8099199999997</v>
      </c>
      <c r="N15" s="80"/>
      <c r="O15" s="87">
        <v>4.0475509671399519E-3</v>
      </c>
      <c r="P15" s="87">
        <f>M15/'סכום נכסי הקרן'!$C$42</f>
        <v>2.4625576517211725E-3</v>
      </c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</row>
    <row r="16" spans="2:67" s="138" customFormat="1">
      <c r="B16" s="85" t="s">
        <v>1300</v>
      </c>
      <c r="C16" s="80" t="s">
        <v>1301</v>
      </c>
      <c r="D16" s="80" t="s">
        <v>267</v>
      </c>
      <c r="E16" s="80"/>
      <c r="F16" s="110">
        <v>39295</v>
      </c>
      <c r="G16" s="86">
        <v>4.34</v>
      </c>
      <c r="H16" s="92" t="s">
        <v>173</v>
      </c>
      <c r="I16" s="93">
        <v>4.8000000000000001E-2</v>
      </c>
      <c r="J16" s="93">
        <v>4.8500000000000008E-2</v>
      </c>
      <c r="K16" s="86">
        <v>6727677</v>
      </c>
      <c r="L16" s="111">
        <v>119.39190000000001</v>
      </c>
      <c r="M16" s="86">
        <v>8032.6971399999993</v>
      </c>
      <c r="N16" s="80"/>
      <c r="O16" s="87">
        <v>3.5784097800880834E-3</v>
      </c>
      <c r="P16" s="87">
        <f>M16/'סכום נכסי הקרן'!$C$42</f>
        <v>2.1771289494537187E-3</v>
      </c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</row>
    <row r="17" spans="2:34" s="138" customFormat="1">
      <c r="B17" s="85" t="s">
        <v>1302</v>
      </c>
      <c r="C17" s="80" t="s">
        <v>1303</v>
      </c>
      <c r="D17" s="80" t="s">
        <v>267</v>
      </c>
      <c r="E17" s="80"/>
      <c r="F17" s="110">
        <v>39873</v>
      </c>
      <c r="G17" s="86">
        <v>5.5799999999999992</v>
      </c>
      <c r="H17" s="92" t="s">
        <v>173</v>
      </c>
      <c r="I17" s="93">
        <v>4.8000000000000001E-2</v>
      </c>
      <c r="J17" s="93">
        <v>4.8499999999999988E-2</v>
      </c>
      <c r="K17" s="86">
        <v>2931318</v>
      </c>
      <c r="L17" s="111">
        <v>112.47539999999999</v>
      </c>
      <c r="M17" s="86">
        <v>3297.4157400000004</v>
      </c>
      <c r="N17" s="80"/>
      <c r="O17" s="87">
        <v>1.4689343476271518E-3</v>
      </c>
      <c r="P17" s="87">
        <f>M17/'סכום נכסי הקרן'!$C$42</f>
        <v>8.937096893881347E-4</v>
      </c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</row>
    <row r="18" spans="2:34" s="138" customFormat="1">
      <c r="B18" s="85" t="s">
        <v>1304</v>
      </c>
      <c r="C18" s="80" t="s">
        <v>1305</v>
      </c>
      <c r="D18" s="80" t="s">
        <v>267</v>
      </c>
      <c r="E18" s="80"/>
      <c r="F18" s="110">
        <v>37956</v>
      </c>
      <c r="G18" s="86">
        <v>1.1300000000000001</v>
      </c>
      <c r="H18" s="92" t="s">
        <v>173</v>
      </c>
      <c r="I18" s="93">
        <v>4.8000000000000001E-2</v>
      </c>
      <c r="J18" s="93">
        <v>5.1599999999999993E-2</v>
      </c>
      <c r="K18" s="86">
        <v>32754904</v>
      </c>
      <c r="L18" s="111">
        <v>124.97029999999999</v>
      </c>
      <c r="M18" s="86">
        <v>40898.936909999997</v>
      </c>
      <c r="N18" s="80"/>
      <c r="O18" s="87">
        <v>1.8219678058713603E-2</v>
      </c>
      <c r="P18" s="87">
        <f>M18/'סכום נכסי הקרן'!$C$42</f>
        <v>1.108497656475098E-2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</row>
    <row r="19" spans="2:34" s="138" customFormat="1">
      <c r="B19" s="85" t="s">
        <v>1306</v>
      </c>
      <c r="C19" s="80" t="s">
        <v>1307</v>
      </c>
      <c r="D19" s="80" t="s">
        <v>267</v>
      </c>
      <c r="E19" s="80"/>
      <c r="F19" s="110">
        <v>39448</v>
      </c>
      <c r="G19" s="86">
        <v>4.6599999999999993</v>
      </c>
      <c r="H19" s="92" t="s">
        <v>173</v>
      </c>
      <c r="I19" s="93">
        <v>4.8000000000000001E-2</v>
      </c>
      <c r="J19" s="93">
        <v>4.8499999999999995E-2</v>
      </c>
      <c r="K19" s="86">
        <v>2727906</v>
      </c>
      <c r="L19" s="111">
        <v>117.7469</v>
      </c>
      <c r="M19" s="86">
        <v>3212.4013300000001</v>
      </c>
      <c r="N19" s="80"/>
      <c r="O19" s="87">
        <v>1.431062087427333E-3</v>
      </c>
      <c r="P19" s="87">
        <f>M19/'סכום נכסי הקרן'!$C$42</f>
        <v>8.7066794762868775E-4</v>
      </c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</row>
    <row r="20" spans="2:34" s="138" customFormat="1">
      <c r="B20" s="85" t="s">
        <v>1308</v>
      </c>
      <c r="C20" s="80" t="s">
        <v>1309</v>
      </c>
      <c r="D20" s="80" t="s">
        <v>267</v>
      </c>
      <c r="E20" s="80"/>
      <c r="F20" s="110">
        <v>40148</v>
      </c>
      <c r="G20" s="86">
        <v>6.0600000000000005</v>
      </c>
      <c r="H20" s="92" t="s">
        <v>173</v>
      </c>
      <c r="I20" s="93">
        <v>4.8000000000000001E-2</v>
      </c>
      <c r="J20" s="93">
        <v>4.8500000000000008E-2</v>
      </c>
      <c r="K20" s="86">
        <v>4008000</v>
      </c>
      <c r="L20" s="111">
        <v>109.2572</v>
      </c>
      <c r="M20" s="86">
        <v>4378.5848099999994</v>
      </c>
      <c r="N20" s="80"/>
      <c r="O20" s="87">
        <v>1.9505740642238531E-3</v>
      </c>
      <c r="P20" s="87">
        <f>M20/'סכום נכסי הקרן'!$C$42</f>
        <v>1.1867425823911132E-3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</row>
    <row r="21" spans="2:34" s="138" customFormat="1">
      <c r="B21" s="85" t="s">
        <v>1310</v>
      </c>
      <c r="C21" s="80" t="s">
        <v>1311</v>
      </c>
      <c r="D21" s="80" t="s">
        <v>267</v>
      </c>
      <c r="E21" s="80"/>
      <c r="F21" s="110">
        <v>40269</v>
      </c>
      <c r="G21" s="86">
        <v>6.24</v>
      </c>
      <c r="H21" s="92" t="s">
        <v>173</v>
      </c>
      <c r="I21" s="93">
        <v>4.8000000000000001E-2</v>
      </c>
      <c r="J21" s="93">
        <v>4.8499999999999995E-2</v>
      </c>
      <c r="K21" s="86">
        <v>27130000</v>
      </c>
      <c r="L21" s="111">
        <v>110.8613</v>
      </c>
      <c r="M21" s="86">
        <v>30077.565739999998</v>
      </c>
      <c r="N21" s="80"/>
      <c r="O21" s="87">
        <v>1.3398968432321386E-2</v>
      </c>
      <c r="P21" s="87">
        <f>M21/'סכום נכסי הקרן'!$C$42</f>
        <v>8.1520239043459519E-3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</row>
    <row r="22" spans="2:34" s="138" customFormat="1">
      <c r="B22" s="85" t="s">
        <v>1312</v>
      </c>
      <c r="C22" s="80" t="s">
        <v>1313</v>
      </c>
      <c r="D22" s="80" t="s">
        <v>267</v>
      </c>
      <c r="E22" s="80"/>
      <c r="F22" s="110">
        <v>40391</v>
      </c>
      <c r="G22" s="86">
        <v>6.5799999999999992</v>
      </c>
      <c r="H22" s="92" t="s">
        <v>173</v>
      </c>
      <c r="I22" s="93">
        <v>4.8000000000000001E-2</v>
      </c>
      <c r="J22" s="93">
        <v>4.8499999999999995E-2</v>
      </c>
      <c r="K22" s="86">
        <v>6327000</v>
      </c>
      <c r="L22" s="111">
        <v>107.3742</v>
      </c>
      <c r="M22" s="86">
        <v>6793.3696500000005</v>
      </c>
      <c r="N22" s="80"/>
      <c r="O22" s="87">
        <v>3.0263135745851816E-3</v>
      </c>
      <c r="P22" s="87">
        <f>M22/'סכום נכסי הקרן'!$C$42</f>
        <v>1.8412298474078008E-3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</row>
    <row r="23" spans="2:34" s="138" customFormat="1">
      <c r="B23" s="85" t="s">
        <v>1314</v>
      </c>
      <c r="C23" s="80" t="s">
        <v>1315</v>
      </c>
      <c r="D23" s="80" t="s">
        <v>267</v>
      </c>
      <c r="E23" s="80"/>
      <c r="F23" s="110">
        <v>40452</v>
      </c>
      <c r="G23" s="86">
        <v>6.59</v>
      </c>
      <c r="H23" s="92" t="s">
        <v>173</v>
      </c>
      <c r="I23" s="93">
        <v>4.8000000000000001E-2</v>
      </c>
      <c r="J23" s="93">
        <v>4.8600000000000004E-2</v>
      </c>
      <c r="K23" s="86">
        <v>6348000</v>
      </c>
      <c r="L23" s="111">
        <v>108.0244</v>
      </c>
      <c r="M23" s="86">
        <v>6857.6977100000004</v>
      </c>
      <c r="N23" s="80"/>
      <c r="O23" s="87">
        <v>3.0549704696512005E-3</v>
      </c>
      <c r="P23" s="87">
        <f>M23/'סכום נכסי הקרן'!$C$42</f>
        <v>1.8586648980822241E-3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</row>
    <row r="24" spans="2:34" s="138" customFormat="1">
      <c r="B24" s="85" t="s">
        <v>1316</v>
      </c>
      <c r="C24" s="80" t="s">
        <v>1317</v>
      </c>
      <c r="D24" s="80" t="s">
        <v>267</v>
      </c>
      <c r="E24" s="80"/>
      <c r="F24" s="110">
        <v>37591</v>
      </c>
      <c r="G24" s="86">
        <v>0.17</v>
      </c>
      <c r="H24" s="92" t="s">
        <v>173</v>
      </c>
      <c r="I24" s="93">
        <v>4.8000000000000001E-2</v>
      </c>
      <c r="J24" s="93">
        <v>4.9200000000000008E-2</v>
      </c>
      <c r="K24" s="86">
        <v>200200</v>
      </c>
      <c r="L24" s="111">
        <v>122.04049999999999</v>
      </c>
      <c r="M24" s="86">
        <v>244.32483999999999</v>
      </c>
      <c r="N24" s="80"/>
      <c r="O24" s="87">
        <v>1.0884194707413756E-4</v>
      </c>
      <c r="P24" s="87">
        <f>M24/'סכום נכסי הקרן'!$C$42</f>
        <v>6.6220183951146443E-5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</row>
    <row r="25" spans="2:34" s="138" customFormat="1">
      <c r="B25" s="85" t="s">
        <v>1318</v>
      </c>
      <c r="C25" s="80" t="s">
        <v>1319</v>
      </c>
      <c r="D25" s="80" t="s">
        <v>267</v>
      </c>
      <c r="E25" s="80"/>
      <c r="F25" s="110">
        <v>37622</v>
      </c>
      <c r="G25" s="86">
        <v>0.26</v>
      </c>
      <c r="H25" s="92" t="s">
        <v>173</v>
      </c>
      <c r="I25" s="93">
        <v>4.8000000000000001E-2</v>
      </c>
      <c r="J25" s="93">
        <v>4.880000000000001E-2</v>
      </c>
      <c r="K25" s="86">
        <v>1035000</v>
      </c>
      <c r="L25" s="111">
        <v>122.55240000000001</v>
      </c>
      <c r="M25" s="86">
        <v>1268.5211299999999</v>
      </c>
      <c r="N25" s="80"/>
      <c r="O25" s="87">
        <v>5.6510140227201283E-4</v>
      </c>
      <c r="P25" s="87">
        <f>M25/'סכום נכסי הקרן'!$C$42</f>
        <v>3.43811552581048E-4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</row>
    <row r="26" spans="2:34" s="138" customFormat="1">
      <c r="B26" s="85" t="s">
        <v>1320</v>
      </c>
      <c r="C26" s="80" t="s">
        <v>1321</v>
      </c>
      <c r="D26" s="80" t="s">
        <v>267</v>
      </c>
      <c r="E26" s="80"/>
      <c r="F26" s="110">
        <v>37865</v>
      </c>
      <c r="G26" s="86">
        <v>0.91</v>
      </c>
      <c r="H26" s="92" t="s">
        <v>173</v>
      </c>
      <c r="I26" s="93">
        <v>4.8000000000000001E-2</v>
      </c>
      <c r="J26" s="93">
        <v>4.9899999999999993E-2</v>
      </c>
      <c r="K26" s="86">
        <v>63474</v>
      </c>
      <c r="L26" s="111">
        <v>123.2731</v>
      </c>
      <c r="M26" s="86">
        <v>78.247140000000002</v>
      </c>
      <c r="N26" s="80"/>
      <c r="O26" s="87">
        <v>3.4857573509851204E-5</v>
      </c>
      <c r="P26" s="87">
        <f>M26/'סכום נכסי הקרן'!$C$42</f>
        <v>2.1207585788048032E-5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</row>
    <row r="27" spans="2:34" s="138" customFormat="1">
      <c r="B27" s="85" t="s">
        <v>1322</v>
      </c>
      <c r="C27" s="80" t="s">
        <v>1323</v>
      </c>
      <c r="D27" s="80" t="s">
        <v>267</v>
      </c>
      <c r="E27" s="80"/>
      <c r="F27" s="110">
        <v>38384</v>
      </c>
      <c r="G27" s="86">
        <v>2.23</v>
      </c>
      <c r="H27" s="92" t="s">
        <v>173</v>
      </c>
      <c r="I27" s="93">
        <v>4.8000000000000001E-2</v>
      </c>
      <c r="J27" s="93">
        <v>4.8400000000000006E-2</v>
      </c>
      <c r="K27" s="86">
        <v>815824</v>
      </c>
      <c r="L27" s="111">
        <v>123.348</v>
      </c>
      <c r="M27" s="86">
        <v>1006.04495</v>
      </c>
      <c r="N27" s="80"/>
      <c r="O27" s="87">
        <v>4.4817338753645915E-4</v>
      </c>
      <c r="P27" s="87">
        <f>M27/'סכום נכסי הקרן'!$C$42</f>
        <v>2.726717498397704E-4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</row>
    <row r="28" spans="2:34" s="138" customFormat="1">
      <c r="B28" s="85" t="s">
        <v>1324</v>
      </c>
      <c r="C28" s="80" t="s">
        <v>1325</v>
      </c>
      <c r="D28" s="80" t="s">
        <v>267</v>
      </c>
      <c r="E28" s="80"/>
      <c r="F28" s="110">
        <v>40909</v>
      </c>
      <c r="G28" s="86">
        <v>7.5</v>
      </c>
      <c r="H28" s="92" t="s">
        <v>173</v>
      </c>
      <c r="I28" s="93">
        <v>4.8000000000000001E-2</v>
      </c>
      <c r="J28" s="93">
        <v>4.8500000000000008E-2</v>
      </c>
      <c r="K28" s="86">
        <v>44209000</v>
      </c>
      <c r="L28" s="111">
        <v>103.4639</v>
      </c>
      <c r="M28" s="86">
        <v>45738.17972</v>
      </c>
      <c r="N28" s="80"/>
      <c r="O28" s="87">
        <v>2.0375466270034732E-2</v>
      </c>
      <c r="P28" s="87">
        <f>M28/'סכום נכסי הקרן'!$C$42</f>
        <v>1.2396572835774684E-2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</row>
    <row r="29" spans="2:34" s="138" customFormat="1">
      <c r="B29" s="85" t="s">
        <v>1326</v>
      </c>
      <c r="C29" s="80">
        <v>8790</v>
      </c>
      <c r="D29" s="80" t="s">
        <v>267</v>
      </c>
      <c r="E29" s="80"/>
      <c r="F29" s="110">
        <v>41030</v>
      </c>
      <c r="G29" s="86">
        <v>7.65</v>
      </c>
      <c r="H29" s="92" t="s">
        <v>173</v>
      </c>
      <c r="I29" s="93">
        <v>4.8000000000000001E-2</v>
      </c>
      <c r="J29" s="93">
        <v>4.8599999999999997E-2</v>
      </c>
      <c r="K29" s="86">
        <v>105876000</v>
      </c>
      <c r="L29" s="111">
        <v>103.869</v>
      </c>
      <c r="M29" s="86">
        <v>109973.17312000001</v>
      </c>
      <c r="N29" s="80"/>
      <c r="O29" s="87">
        <v>4.8990901982385454E-2</v>
      </c>
      <c r="P29" s="87">
        <f>M29/'סכום נכסי הקרן'!$C$42</f>
        <v>2.9806399356273695E-2</v>
      </c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</row>
    <row r="30" spans="2:34" s="138" customFormat="1">
      <c r="B30" s="85" t="s">
        <v>1327</v>
      </c>
      <c r="C30" s="80">
        <v>8793</v>
      </c>
      <c r="D30" s="80" t="s">
        <v>267</v>
      </c>
      <c r="E30" s="80"/>
      <c r="F30" s="110">
        <v>41122</v>
      </c>
      <c r="G30" s="86">
        <v>7.8999999999999986</v>
      </c>
      <c r="H30" s="92" t="s">
        <v>173</v>
      </c>
      <c r="I30" s="93">
        <v>4.8000000000000001E-2</v>
      </c>
      <c r="J30" s="93">
        <v>4.8499999999999995E-2</v>
      </c>
      <c r="K30" s="86">
        <v>19359000</v>
      </c>
      <c r="L30" s="111">
        <v>102.0645</v>
      </c>
      <c r="M30" s="86">
        <v>19758.675030000002</v>
      </c>
      <c r="N30" s="80"/>
      <c r="O30" s="87">
        <v>8.8021040425948667E-3</v>
      </c>
      <c r="P30" s="87">
        <f>M30/'סכום נכסי הקרן'!$C$42</f>
        <v>5.3552602147105641E-3</v>
      </c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</row>
    <row r="31" spans="2:34" s="138" customFormat="1">
      <c r="B31" s="85" t="s">
        <v>1328</v>
      </c>
      <c r="C31" s="80" t="s">
        <v>1329</v>
      </c>
      <c r="D31" s="80" t="s">
        <v>267</v>
      </c>
      <c r="E31" s="80"/>
      <c r="F31" s="110">
        <v>41154</v>
      </c>
      <c r="G31" s="86">
        <v>7.9799999999999995</v>
      </c>
      <c r="H31" s="92" t="s">
        <v>173</v>
      </c>
      <c r="I31" s="93">
        <v>4.8000000000000001E-2</v>
      </c>
      <c r="J31" s="93">
        <v>4.8599999999999997E-2</v>
      </c>
      <c r="K31" s="86">
        <v>5375000</v>
      </c>
      <c r="L31" s="111">
        <v>101.5553</v>
      </c>
      <c r="M31" s="86">
        <v>5458.5988799999996</v>
      </c>
      <c r="N31" s="80"/>
      <c r="O31" s="87">
        <v>2.4316992508658006E-3</v>
      </c>
      <c r="P31" s="87">
        <f>M31/'סכום נכסי הקרן'!$C$42</f>
        <v>1.4794624318555654E-3</v>
      </c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</row>
    <row r="32" spans="2:34" s="138" customFormat="1">
      <c r="B32" s="85" t="s">
        <v>1330</v>
      </c>
      <c r="C32" s="80" t="s">
        <v>1331</v>
      </c>
      <c r="D32" s="80" t="s">
        <v>267</v>
      </c>
      <c r="E32" s="80"/>
      <c r="F32" s="110">
        <v>41184</v>
      </c>
      <c r="G32" s="86">
        <v>7.879999999999999</v>
      </c>
      <c r="H32" s="92" t="s">
        <v>173</v>
      </c>
      <c r="I32" s="93">
        <v>4.8000000000000001E-2</v>
      </c>
      <c r="J32" s="93">
        <v>4.8600000000000004E-2</v>
      </c>
      <c r="K32" s="86">
        <v>7085000</v>
      </c>
      <c r="L32" s="111">
        <v>102.5001</v>
      </c>
      <c r="M32" s="86">
        <v>7262.1305199999997</v>
      </c>
      <c r="N32" s="80"/>
      <c r="O32" s="87">
        <v>3.2351373921019212E-3</v>
      </c>
      <c r="P32" s="87">
        <f>M32/'סכום נכסי הקרן'!$C$42</f>
        <v>1.96827968417634E-3</v>
      </c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</row>
    <row r="33" spans="2:34" s="138" customFormat="1">
      <c r="B33" s="85" t="s">
        <v>1332</v>
      </c>
      <c r="C33" s="80" t="s">
        <v>1333</v>
      </c>
      <c r="D33" s="80" t="s">
        <v>267</v>
      </c>
      <c r="E33" s="80"/>
      <c r="F33" s="110">
        <v>41245</v>
      </c>
      <c r="G33" s="86">
        <v>8.0399999999999974</v>
      </c>
      <c r="H33" s="92" t="s">
        <v>173</v>
      </c>
      <c r="I33" s="93">
        <v>4.8000000000000001E-2</v>
      </c>
      <c r="J33" s="93">
        <v>4.8600000000000004E-2</v>
      </c>
      <c r="K33" s="86">
        <v>2909000</v>
      </c>
      <c r="L33" s="111">
        <v>101.8922</v>
      </c>
      <c r="M33" s="86">
        <v>2964.0451000000003</v>
      </c>
      <c r="N33" s="80"/>
      <c r="O33" s="87">
        <v>1.3204242347996905E-3</v>
      </c>
      <c r="P33" s="87">
        <f>M33/'סכום נכסי הקרן'!$C$42</f>
        <v>8.0335512247340171E-4</v>
      </c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</row>
    <row r="34" spans="2:34" s="138" customFormat="1">
      <c r="B34" s="85" t="s">
        <v>1334</v>
      </c>
      <c r="C34" s="80" t="s">
        <v>1335</v>
      </c>
      <c r="D34" s="80" t="s">
        <v>267</v>
      </c>
      <c r="E34" s="80"/>
      <c r="F34" s="110">
        <v>41275</v>
      </c>
      <c r="G34" s="86">
        <v>8.129999999999999</v>
      </c>
      <c r="H34" s="92" t="s">
        <v>173</v>
      </c>
      <c r="I34" s="93">
        <v>4.8000000000000001E-2</v>
      </c>
      <c r="J34" s="93">
        <v>4.8499999999999995E-2</v>
      </c>
      <c r="K34" s="86">
        <v>10748000</v>
      </c>
      <c r="L34" s="111">
        <v>101.9812</v>
      </c>
      <c r="M34" s="86">
        <v>10960.941640000001</v>
      </c>
      <c r="N34" s="80"/>
      <c r="O34" s="87">
        <v>4.8828855464044946E-3</v>
      </c>
      <c r="P34" s="87">
        <f>M34/'סכום נכסי הקרן'!$C$42</f>
        <v>2.9707809147796059E-3</v>
      </c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</row>
    <row r="35" spans="2:34" s="138" customFormat="1">
      <c r="B35" s="85" t="s">
        <v>1336</v>
      </c>
      <c r="C35" s="80" t="s">
        <v>1337</v>
      </c>
      <c r="D35" s="80" t="s">
        <v>267</v>
      </c>
      <c r="E35" s="80"/>
      <c r="F35" s="110">
        <v>41306</v>
      </c>
      <c r="G35" s="86">
        <v>8.2100000000000009</v>
      </c>
      <c r="H35" s="92" t="s">
        <v>173</v>
      </c>
      <c r="I35" s="93">
        <v>4.8000000000000001E-2</v>
      </c>
      <c r="J35" s="93">
        <v>4.8500000000000008E-2</v>
      </c>
      <c r="K35" s="86">
        <v>6369000</v>
      </c>
      <c r="L35" s="111">
        <v>101.387</v>
      </c>
      <c r="M35" s="86">
        <v>6457.5865100000001</v>
      </c>
      <c r="N35" s="80"/>
      <c r="O35" s="87">
        <v>2.8767287400989793E-3</v>
      </c>
      <c r="P35" s="87">
        <f>M35/'סכום נכסי הקרן'!$C$42</f>
        <v>1.7502214124959286E-3</v>
      </c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</row>
    <row r="36" spans="2:34" s="138" customFormat="1">
      <c r="B36" s="85" t="s">
        <v>1338</v>
      </c>
      <c r="C36" s="80" t="s">
        <v>1339</v>
      </c>
      <c r="D36" s="80" t="s">
        <v>267</v>
      </c>
      <c r="E36" s="80"/>
      <c r="F36" s="110">
        <v>41334</v>
      </c>
      <c r="G36" s="86">
        <v>8.2900000000000009</v>
      </c>
      <c r="H36" s="92" t="s">
        <v>173</v>
      </c>
      <c r="I36" s="93">
        <v>4.8000000000000001E-2</v>
      </c>
      <c r="J36" s="93">
        <v>4.8600000000000004E-2</v>
      </c>
      <c r="K36" s="86">
        <v>8061000</v>
      </c>
      <c r="L36" s="111">
        <v>101.16330000000001</v>
      </c>
      <c r="M36" s="86">
        <v>8154.7771399999992</v>
      </c>
      <c r="N36" s="80"/>
      <c r="O36" s="87">
        <v>3.6327940371239653E-3</v>
      </c>
      <c r="P36" s="87">
        <f>M36/'סכום נכסי הקרן'!$C$42</f>
        <v>2.2102167028592093E-3</v>
      </c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</row>
    <row r="37" spans="2:34" s="138" customFormat="1">
      <c r="B37" s="85" t="s">
        <v>1340</v>
      </c>
      <c r="C37" s="80" t="s">
        <v>1341</v>
      </c>
      <c r="D37" s="80" t="s">
        <v>267</v>
      </c>
      <c r="E37" s="80"/>
      <c r="F37" s="110">
        <v>41366</v>
      </c>
      <c r="G37" s="86">
        <v>8.18</v>
      </c>
      <c r="H37" s="92" t="s">
        <v>173</v>
      </c>
      <c r="I37" s="93">
        <v>4.8000000000000001E-2</v>
      </c>
      <c r="J37" s="93">
        <v>4.8600000000000004E-2</v>
      </c>
      <c r="K37" s="86">
        <v>11098000</v>
      </c>
      <c r="L37" s="111">
        <v>103.1713</v>
      </c>
      <c r="M37" s="86">
        <v>11450.20336</v>
      </c>
      <c r="N37" s="80"/>
      <c r="O37" s="87">
        <v>5.1008420924259362E-3</v>
      </c>
      <c r="P37" s="87">
        <f>M37/'סכום נכסי הקרן'!$C$42</f>
        <v>3.1033871659436473E-3</v>
      </c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</row>
    <row r="38" spans="2:34" s="138" customFormat="1">
      <c r="B38" s="85" t="s">
        <v>1342</v>
      </c>
      <c r="C38" s="80">
        <v>2704</v>
      </c>
      <c r="D38" s="80" t="s">
        <v>267</v>
      </c>
      <c r="E38" s="80"/>
      <c r="F38" s="110">
        <v>41395</v>
      </c>
      <c r="G38" s="86">
        <v>8.26</v>
      </c>
      <c r="H38" s="92" t="s">
        <v>173</v>
      </c>
      <c r="I38" s="93">
        <v>4.8000000000000001E-2</v>
      </c>
      <c r="J38" s="93">
        <v>4.8600000000000004E-2</v>
      </c>
      <c r="K38" s="86">
        <v>2895000</v>
      </c>
      <c r="L38" s="111">
        <v>102.57040000000001</v>
      </c>
      <c r="M38" s="86">
        <v>2969.41156</v>
      </c>
      <c r="N38" s="80"/>
      <c r="O38" s="87">
        <v>1.3228148879780388E-3</v>
      </c>
      <c r="P38" s="87">
        <f>M38/'סכום נכסי הקרן'!$C$42</f>
        <v>8.0480961219440777E-4</v>
      </c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</row>
    <row r="39" spans="2:34" s="138" customFormat="1">
      <c r="B39" s="85" t="s">
        <v>1343</v>
      </c>
      <c r="C39" s="80" t="s">
        <v>1344</v>
      </c>
      <c r="D39" s="80" t="s">
        <v>267</v>
      </c>
      <c r="E39" s="80"/>
      <c r="F39" s="110">
        <v>41427</v>
      </c>
      <c r="G39" s="86">
        <v>8.35</v>
      </c>
      <c r="H39" s="92" t="s">
        <v>173</v>
      </c>
      <c r="I39" s="93">
        <v>4.8000000000000001E-2</v>
      </c>
      <c r="J39" s="93">
        <v>4.8600000000000004E-2</v>
      </c>
      <c r="K39" s="86">
        <v>26187000</v>
      </c>
      <c r="L39" s="111">
        <v>101.7505</v>
      </c>
      <c r="M39" s="86">
        <v>26645.407600000002</v>
      </c>
      <c r="N39" s="80"/>
      <c r="O39" s="87">
        <v>1.1870008975624513E-2</v>
      </c>
      <c r="P39" s="87">
        <f>M39/'סכום נכסי הקרן'!$C$42</f>
        <v>7.2217945286499547E-3</v>
      </c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</row>
    <row r="40" spans="2:34" s="138" customFormat="1">
      <c r="B40" s="85" t="s">
        <v>1345</v>
      </c>
      <c r="C40" s="80">
        <v>8805</v>
      </c>
      <c r="D40" s="80" t="s">
        <v>267</v>
      </c>
      <c r="E40" s="80"/>
      <c r="F40" s="110">
        <v>41487</v>
      </c>
      <c r="G40" s="86">
        <v>8.52</v>
      </c>
      <c r="H40" s="92" t="s">
        <v>173</v>
      </c>
      <c r="I40" s="93">
        <v>4.8000000000000001E-2</v>
      </c>
      <c r="J40" s="93">
        <v>4.8499999999999995E-2</v>
      </c>
      <c r="K40" s="86">
        <v>4833000</v>
      </c>
      <c r="L40" s="111">
        <v>100.7809</v>
      </c>
      <c r="M40" s="86">
        <v>4870.88508</v>
      </c>
      <c r="N40" s="80"/>
      <c r="O40" s="87">
        <v>2.1698842249587326E-3</v>
      </c>
      <c r="P40" s="87">
        <f>M40/'סכום נכסי הקרן'!$C$42</f>
        <v>1.3201723819915104E-3</v>
      </c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</row>
    <row r="41" spans="2:34" s="138" customFormat="1">
      <c r="B41" s="85" t="s">
        <v>1346</v>
      </c>
      <c r="C41" s="80">
        <v>8806</v>
      </c>
      <c r="D41" s="80" t="s">
        <v>267</v>
      </c>
      <c r="E41" s="80"/>
      <c r="F41" s="110">
        <v>41518</v>
      </c>
      <c r="G41" s="86">
        <v>8.6000000000000014</v>
      </c>
      <c r="H41" s="92" t="s">
        <v>173</v>
      </c>
      <c r="I41" s="93">
        <v>4.8000000000000001E-2</v>
      </c>
      <c r="J41" s="93">
        <v>4.8499999999999995E-2</v>
      </c>
      <c r="K41" s="86">
        <v>13753000</v>
      </c>
      <c r="L41" s="111">
        <v>100.38290000000001</v>
      </c>
      <c r="M41" s="86">
        <v>13805.657569999999</v>
      </c>
      <c r="N41" s="80"/>
      <c r="O41" s="87">
        <v>6.1501509652379461E-3</v>
      </c>
      <c r="P41" s="87">
        <f>M41/'סכום נכסי הקרן'!$C$42</f>
        <v>3.7417938505636076E-3</v>
      </c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</row>
    <row r="42" spans="2:34" s="138" customFormat="1">
      <c r="B42" s="85" t="s">
        <v>1347</v>
      </c>
      <c r="C42" s="80" t="s">
        <v>1348</v>
      </c>
      <c r="D42" s="80" t="s">
        <v>267</v>
      </c>
      <c r="E42" s="80"/>
      <c r="F42" s="110">
        <v>41548</v>
      </c>
      <c r="G42" s="86">
        <v>8.48</v>
      </c>
      <c r="H42" s="92" t="s">
        <v>173</v>
      </c>
      <c r="I42" s="93">
        <v>4.8000000000000001E-2</v>
      </c>
      <c r="J42" s="93">
        <v>4.8499999999999995E-2</v>
      </c>
      <c r="K42" s="86">
        <v>2774000</v>
      </c>
      <c r="L42" s="111">
        <v>102.38849999999999</v>
      </c>
      <c r="M42" s="86">
        <v>2840.2563100000002</v>
      </c>
      <c r="N42" s="80"/>
      <c r="O42" s="87">
        <v>1.2652787451738648E-3</v>
      </c>
      <c r="P42" s="87">
        <f>M42/'סכום נכסי הקרן'!$C$42</f>
        <v>7.6980422996124516E-4</v>
      </c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</row>
    <row r="43" spans="2:34" s="138" customFormat="1">
      <c r="B43" s="85" t="s">
        <v>1349</v>
      </c>
      <c r="C43" s="80" t="s">
        <v>1350</v>
      </c>
      <c r="D43" s="80" t="s">
        <v>267</v>
      </c>
      <c r="E43" s="80"/>
      <c r="F43" s="110">
        <v>41579</v>
      </c>
      <c r="G43" s="86">
        <v>8.56</v>
      </c>
      <c r="H43" s="92" t="s">
        <v>173</v>
      </c>
      <c r="I43" s="93">
        <v>4.8000000000000001E-2</v>
      </c>
      <c r="J43" s="93">
        <v>4.8500000000000008E-2</v>
      </c>
      <c r="K43" s="86">
        <v>20700000</v>
      </c>
      <c r="L43" s="111">
        <v>101.9845</v>
      </c>
      <c r="M43" s="86">
        <v>21110.801789999998</v>
      </c>
      <c r="N43" s="80"/>
      <c r="O43" s="87">
        <v>9.4044501210756477E-3</v>
      </c>
      <c r="P43" s="87">
        <f>M43/'סכום נכסי הקרן'!$C$42</f>
        <v>5.7217316826647319E-3</v>
      </c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</row>
    <row r="44" spans="2:34" s="138" customFormat="1">
      <c r="B44" s="85" t="s">
        <v>1351</v>
      </c>
      <c r="C44" s="80" t="s">
        <v>1352</v>
      </c>
      <c r="D44" s="80" t="s">
        <v>267</v>
      </c>
      <c r="E44" s="80"/>
      <c r="F44" s="110">
        <v>41609</v>
      </c>
      <c r="G44" s="86">
        <v>8.64</v>
      </c>
      <c r="H44" s="92" t="s">
        <v>173</v>
      </c>
      <c r="I44" s="93">
        <v>4.8000000000000001E-2</v>
      </c>
      <c r="J44" s="93">
        <v>4.8499999999999988E-2</v>
      </c>
      <c r="K44" s="86">
        <v>13454000</v>
      </c>
      <c r="L44" s="111">
        <v>101.5819</v>
      </c>
      <c r="M44" s="86">
        <v>13666.83373</v>
      </c>
      <c r="N44" s="80"/>
      <c r="O44" s="87">
        <v>6.0883076543166801E-3</v>
      </c>
      <c r="P44" s="87">
        <f>M44/'סכום נכסי הקרן'!$C$42</f>
        <v>3.7041679578316022E-3</v>
      </c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</row>
    <row r="45" spans="2:34" s="138" customFormat="1">
      <c r="B45" s="85" t="s">
        <v>1353</v>
      </c>
      <c r="C45" s="80" t="s">
        <v>1354</v>
      </c>
      <c r="D45" s="80" t="s">
        <v>267</v>
      </c>
      <c r="E45" s="80"/>
      <c r="F45" s="110">
        <v>41672</v>
      </c>
      <c r="G45" s="86">
        <v>8.8099999999999987</v>
      </c>
      <c r="H45" s="92" t="s">
        <v>173</v>
      </c>
      <c r="I45" s="93">
        <v>4.8000000000000001E-2</v>
      </c>
      <c r="J45" s="93">
        <v>4.8500000000000008E-2</v>
      </c>
      <c r="K45" s="86">
        <v>2888000</v>
      </c>
      <c r="L45" s="111">
        <v>100.7723</v>
      </c>
      <c r="M45" s="86">
        <v>2910.2640200000001</v>
      </c>
      <c r="N45" s="80"/>
      <c r="O45" s="87">
        <v>1.2964658134498599E-3</v>
      </c>
      <c r="P45" s="87">
        <f>M45/'סכום נכסי הקרן'!$C$42</f>
        <v>7.8877865529678826E-4</v>
      </c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</row>
    <row r="46" spans="2:34" s="138" customFormat="1">
      <c r="B46" s="85" t="s">
        <v>1355</v>
      </c>
      <c r="C46" s="80" t="s">
        <v>1356</v>
      </c>
      <c r="D46" s="80" t="s">
        <v>267</v>
      </c>
      <c r="E46" s="80"/>
      <c r="F46" s="110">
        <v>41700</v>
      </c>
      <c r="G46" s="86">
        <v>8.8899999999999988</v>
      </c>
      <c r="H46" s="92" t="s">
        <v>173</v>
      </c>
      <c r="I46" s="93">
        <v>4.8000000000000001E-2</v>
      </c>
      <c r="J46" s="93">
        <v>4.8599999999999997E-2</v>
      </c>
      <c r="K46" s="86">
        <v>4281000</v>
      </c>
      <c r="L46" s="111">
        <v>100.3736</v>
      </c>
      <c r="M46" s="86">
        <v>4297.13598</v>
      </c>
      <c r="N46" s="80"/>
      <c r="O46" s="87">
        <v>1.914290200315008E-3</v>
      </c>
      <c r="P46" s="87">
        <f>M46/'סכום נכסי הקרן'!$C$42</f>
        <v>1.1646672317832682E-3</v>
      </c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</row>
    <row r="47" spans="2:34" s="138" customFormat="1">
      <c r="B47" s="85" t="s">
        <v>1357</v>
      </c>
      <c r="C47" s="80" t="s">
        <v>1358</v>
      </c>
      <c r="D47" s="80" t="s">
        <v>267</v>
      </c>
      <c r="E47" s="80"/>
      <c r="F47" s="110">
        <v>41730</v>
      </c>
      <c r="G47" s="86">
        <v>8.77</v>
      </c>
      <c r="H47" s="92" t="s">
        <v>173</v>
      </c>
      <c r="I47" s="93">
        <v>4.8000000000000001E-2</v>
      </c>
      <c r="J47" s="93">
        <v>4.8499999999999995E-2</v>
      </c>
      <c r="K47" s="86">
        <v>497000</v>
      </c>
      <c r="L47" s="111">
        <v>102.3884</v>
      </c>
      <c r="M47" s="86">
        <v>508.96276</v>
      </c>
      <c r="N47" s="80"/>
      <c r="O47" s="87">
        <v>2.2673297478319023E-4</v>
      </c>
      <c r="P47" s="87">
        <f>M47/'סכום נכסי הקרן'!$C$42</f>
        <v>1.379458903625321E-4</v>
      </c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</row>
    <row r="48" spans="2:34" s="138" customFormat="1">
      <c r="B48" s="85" t="s">
        <v>1359</v>
      </c>
      <c r="C48" s="80" t="s">
        <v>1360</v>
      </c>
      <c r="D48" s="80" t="s">
        <v>267</v>
      </c>
      <c r="E48" s="80"/>
      <c r="F48" s="110">
        <v>41791</v>
      </c>
      <c r="G48" s="86">
        <v>8.93</v>
      </c>
      <c r="H48" s="92" t="s">
        <v>173</v>
      </c>
      <c r="I48" s="93">
        <v>4.8000000000000001E-2</v>
      </c>
      <c r="J48" s="93">
        <v>4.8499999999999995E-2</v>
      </c>
      <c r="K48" s="86">
        <v>33531000</v>
      </c>
      <c r="L48" s="111">
        <v>101.58159999999999</v>
      </c>
      <c r="M48" s="86">
        <v>34060.685600000004</v>
      </c>
      <c r="N48" s="80"/>
      <c r="O48" s="87">
        <v>1.5173370580674648E-2</v>
      </c>
      <c r="P48" s="87">
        <f>M48/'סכום נכסי הקרן'!$C$42</f>
        <v>9.2315822899307533E-3</v>
      </c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</row>
    <row r="49" spans="2:34" s="138" customFormat="1">
      <c r="B49" s="85" t="s">
        <v>1361</v>
      </c>
      <c r="C49" s="80" t="s">
        <v>1362</v>
      </c>
      <c r="D49" s="80" t="s">
        <v>267</v>
      </c>
      <c r="E49" s="80"/>
      <c r="F49" s="110">
        <v>41821</v>
      </c>
      <c r="G49" s="86">
        <v>9.0200000000000014</v>
      </c>
      <c r="H49" s="92" t="s">
        <v>173</v>
      </c>
      <c r="I49" s="93">
        <v>4.8000000000000001E-2</v>
      </c>
      <c r="J49" s="93">
        <v>4.8500000000000008E-2</v>
      </c>
      <c r="K49" s="86">
        <v>7513000</v>
      </c>
      <c r="L49" s="111">
        <v>101.1811</v>
      </c>
      <c r="M49" s="86">
        <v>7601.73614</v>
      </c>
      <c r="N49" s="80"/>
      <c r="O49" s="87">
        <v>3.3864250668144869E-3</v>
      </c>
      <c r="P49" s="87">
        <f>M49/'סכום נכסי הקרן'!$C$42</f>
        <v>2.0603241387117163E-3</v>
      </c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</row>
    <row r="50" spans="2:34" s="138" customFormat="1">
      <c r="B50" s="85" t="s">
        <v>1363</v>
      </c>
      <c r="C50" s="80" t="s">
        <v>1364</v>
      </c>
      <c r="D50" s="80" t="s">
        <v>267</v>
      </c>
      <c r="E50" s="80"/>
      <c r="F50" s="110">
        <v>41852</v>
      </c>
      <c r="G50" s="86">
        <v>9.1</v>
      </c>
      <c r="H50" s="92" t="s">
        <v>173</v>
      </c>
      <c r="I50" s="93">
        <v>4.8000000000000001E-2</v>
      </c>
      <c r="J50" s="93">
        <v>4.8499999999999995E-2</v>
      </c>
      <c r="K50" s="86">
        <v>11831000</v>
      </c>
      <c r="L50" s="111">
        <v>100.782</v>
      </c>
      <c r="M50" s="86">
        <v>11923.579250000001</v>
      </c>
      <c r="N50" s="80"/>
      <c r="O50" s="87">
        <v>5.3117218112689038E-3</v>
      </c>
      <c r="P50" s="87">
        <f>M50/'סכום נכסי הקרן'!$C$42</f>
        <v>3.2316878271201276E-3</v>
      </c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</row>
    <row r="51" spans="2:34" s="138" customFormat="1">
      <c r="B51" s="85" t="s">
        <v>1365</v>
      </c>
      <c r="C51" s="80" t="s">
        <v>1366</v>
      </c>
      <c r="D51" s="80" t="s">
        <v>267</v>
      </c>
      <c r="E51" s="80"/>
      <c r="F51" s="110">
        <v>41883</v>
      </c>
      <c r="G51" s="86">
        <v>9.1900000000000013</v>
      </c>
      <c r="H51" s="92" t="s">
        <v>173</v>
      </c>
      <c r="I51" s="93">
        <v>4.8000000000000001E-2</v>
      </c>
      <c r="J51" s="93">
        <v>4.8499999999999995E-2</v>
      </c>
      <c r="K51" s="86">
        <v>30275000</v>
      </c>
      <c r="L51" s="111">
        <v>100.3845</v>
      </c>
      <c r="M51" s="86">
        <v>30391.592920000003</v>
      </c>
      <c r="N51" s="80"/>
      <c r="O51" s="87">
        <v>1.3538861411297249E-2</v>
      </c>
      <c r="P51" s="87">
        <f>M51/'סכום נכסי הקרן'!$C$42</f>
        <v>8.2371357481734568E-3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</row>
    <row r="52" spans="2:34" s="138" customFormat="1">
      <c r="B52" s="85" t="s">
        <v>1367</v>
      </c>
      <c r="C52" s="80" t="s">
        <v>1368</v>
      </c>
      <c r="D52" s="80" t="s">
        <v>267</v>
      </c>
      <c r="E52" s="80"/>
      <c r="F52" s="110">
        <v>41913</v>
      </c>
      <c r="G52" s="86">
        <v>9.0500000000000007</v>
      </c>
      <c r="H52" s="92" t="s">
        <v>173</v>
      </c>
      <c r="I52" s="93">
        <v>4.8000000000000001E-2</v>
      </c>
      <c r="J52" s="93">
        <v>4.8500000000000008E-2</v>
      </c>
      <c r="K52" s="86">
        <v>6882000</v>
      </c>
      <c r="L52" s="111">
        <v>102.38849999999999</v>
      </c>
      <c r="M52" s="86">
        <v>7046.7594500000005</v>
      </c>
      <c r="N52" s="80"/>
      <c r="O52" s="87">
        <v>3.1391937843940829E-3</v>
      </c>
      <c r="P52" s="87">
        <f>M52/'סכום נכסי הקרן'!$C$42</f>
        <v>1.9099069379866556E-3</v>
      </c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</row>
    <row r="53" spans="2:34" s="138" customFormat="1">
      <c r="B53" s="85" t="s">
        <v>1369</v>
      </c>
      <c r="C53" s="80" t="s">
        <v>1370</v>
      </c>
      <c r="D53" s="80" t="s">
        <v>267</v>
      </c>
      <c r="E53" s="80"/>
      <c r="F53" s="110">
        <v>41945</v>
      </c>
      <c r="G53" s="86">
        <v>9.14</v>
      </c>
      <c r="H53" s="92" t="s">
        <v>173</v>
      </c>
      <c r="I53" s="93">
        <v>4.8000000000000001E-2</v>
      </c>
      <c r="J53" s="93">
        <v>4.8499999999999995E-2</v>
      </c>
      <c r="K53" s="86">
        <v>7386000</v>
      </c>
      <c r="L53" s="111">
        <v>101.971</v>
      </c>
      <c r="M53" s="86">
        <v>7531.5743000000002</v>
      </c>
      <c r="N53" s="80"/>
      <c r="O53" s="87">
        <v>3.3551693366320624E-3</v>
      </c>
      <c r="P53" s="87">
        <f>M53/'סכום נכסי הקרן'!$C$42</f>
        <v>2.0413079390033655E-3</v>
      </c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</row>
    <row r="54" spans="2:34" s="138" customFormat="1">
      <c r="B54" s="85" t="s">
        <v>1371</v>
      </c>
      <c r="C54" s="80" t="s">
        <v>1372</v>
      </c>
      <c r="D54" s="80" t="s">
        <v>267</v>
      </c>
      <c r="E54" s="80"/>
      <c r="F54" s="110">
        <v>41974</v>
      </c>
      <c r="G54" s="86">
        <v>9.2200000000000006</v>
      </c>
      <c r="H54" s="92" t="s">
        <v>173</v>
      </c>
      <c r="I54" s="93">
        <v>4.8000000000000001E-2</v>
      </c>
      <c r="J54" s="93">
        <v>4.8499999999999995E-2</v>
      </c>
      <c r="K54" s="86">
        <v>29294000</v>
      </c>
      <c r="L54" s="111">
        <v>101.5819</v>
      </c>
      <c r="M54" s="86">
        <v>29757.679820000001</v>
      </c>
      <c r="N54" s="80"/>
      <c r="O54" s="87">
        <v>1.3256465499036332E-2</v>
      </c>
      <c r="P54" s="87">
        <f>M54/'סכום נכסי הקרן'!$C$42</f>
        <v>8.065324146491689E-3</v>
      </c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</row>
    <row r="55" spans="2:34" s="138" customFormat="1">
      <c r="B55" s="85" t="s">
        <v>1373</v>
      </c>
      <c r="C55" s="80" t="s">
        <v>1374</v>
      </c>
      <c r="D55" s="80" t="s">
        <v>267</v>
      </c>
      <c r="E55" s="80"/>
      <c r="F55" s="110">
        <v>42005</v>
      </c>
      <c r="G55" s="86">
        <v>9.3000000000000007</v>
      </c>
      <c r="H55" s="92" t="s">
        <v>173</v>
      </c>
      <c r="I55" s="93">
        <v>4.8000000000000001E-2</v>
      </c>
      <c r="J55" s="93">
        <v>4.8500000000000008E-2</v>
      </c>
      <c r="K55" s="86">
        <v>4523000</v>
      </c>
      <c r="L55" s="111">
        <v>101.181</v>
      </c>
      <c r="M55" s="86">
        <v>4576.4176299999999</v>
      </c>
      <c r="N55" s="80"/>
      <c r="O55" s="87">
        <v>2.0387047238979469E-3</v>
      </c>
      <c r="P55" s="87">
        <f>M55/'סכום נכסי הקרן'!$C$42</f>
        <v>1.2403618776374503E-3</v>
      </c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</row>
    <row r="56" spans="2:34" s="138" customFormat="1">
      <c r="B56" s="85" t="s">
        <v>1375</v>
      </c>
      <c r="C56" s="80" t="s">
        <v>1376</v>
      </c>
      <c r="D56" s="80" t="s">
        <v>267</v>
      </c>
      <c r="E56" s="80"/>
      <c r="F56" s="110">
        <v>42036</v>
      </c>
      <c r="G56" s="86">
        <v>9.39</v>
      </c>
      <c r="H56" s="92" t="s">
        <v>173</v>
      </c>
      <c r="I56" s="93">
        <v>4.8000000000000001E-2</v>
      </c>
      <c r="J56" s="93">
        <v>4.8500000000000008E-2</v>
      </c>
      <c r="K56" s="86">
        <v>23460000</v>
      </c>
      <c r="L56" s="111">
        <v>100.78189999999999</v>
      </c>
      <c r="M56" s="86">
        <v>23643.42354</v>
      </c>
      <c r="N56" s="80"/>
      <c r="O56" s="87">
        <v>1.0532683674701674E-2</v>
      </c>
      <c r="P56" s="87">
        <f>M56/'סכום נכסי הקרן'!$C$42</f>
        <v>6.4081566821190426E-3</v>
      </c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</row>
    <row r="57" spans="2:34" s="138" customFormat="1">
      <c r="B57" s="85" t="s">
        <v>1377</v>
      </c>
      <c r="C57" s="80" t="s">
        <v>1378</v>
      </c>
      <c r="D57" s="80" t="s">
        <v>267</v>
      </c>
      <c r="E57" s="80"/>
      <c r="F57" s="110">
        <v>42064</v>
      </c>
      <c r="G57" s="86">
        <v>9.4699999999999989</v>
      </c>
      <c r="H57" s="92" t="s">
        <v>173</v>
      </c>
      <c r="I57" s="93">
        <v>4.8000000000000001E-2</v>
      </c>
      <c r="J57" s="93">
        <v>4.8499999999999995E-2</v>
      </c>
      <c r="K57" s="86">
        <v>15659000</v>
      </c>
      <c r="L57" s="111">
        <v>100.3809</v>
      </c>
      <c r="M57" s="86">
        <v>15718.648090000001</v>
      </c>
      <c r="N57" s="80"/>
      <c r="O57" s="87">
        <v>7.002350900910336E-3</v>
      </c>
      <c r="P57" s="87">
        <f>M57/'סכום נכסי הקרן'!$C$42</f>
        <v>4.2602781116448775E-3</v>
      </c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</row>
    <row r="58" spans="2:34" s="138" customFormat="1">
      <c r="B58" s="85" t="s">
        <v>1379</v>
      </c>
      <c r="C58" s="80" t="s">
        <v>1380</v>
      </c>
      <c r="D58" s="80" t="s">
        <v>267</v>
      </c>
      <c r="E58" s="80"/>
      <c r="F58" s="110">
        <v>42095</v>
      </c>
      <c r="G58" s="86">
        <v>9.32</v>
      </c>
      <c r="H58" s="92" t="s">
        <v>173</v>
      </c>
      <c r="I58" s="93">
        <v>4.8000000000000001E-2</v>
      </c>
      <c r="J58" s="93">
        <v>4.8499999999999995E-2</v>
      </c>
      <c r="K58" s="86">
        <v>30858000</v>
      </c>
      <c r="L58" s="111">
        <v>103.0097</v>
      </c>
      <c r="M58" s="86">
        <v>31786.728719999999</v>
      </c>
      <c r="N58" s="80"/>
      <c r="O58" s="87">
        <v>1.4160367177574776E-2</v>
      </c>
      <c r="P58" s="87">
        <f>M58/'סכום נכסי הקרן'!$C$42</f>
        <v>8.6152641010369211E-3</v>
      </c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</row>
    <row r="59" spans="2:34" s="138" customFormat="1">
      <c r="B59" s="85" t="s">
        <v>1381</v>
      </c>
      <c r="C59" s="80" t="s">
        <v>1382</v>
      </c>
      <c r="D59" s="80" t="s">
        <v>267</v>
      </c>
      <c r="E59" s="80"/>
      <c r="F59" s="110">
        <v>42125</v>
      </c>
      <c r="G59" s="86">
        <v>9.4099999999999984</v>
      </c>
      <c r="H59" s="92" t="s">
        <v>173</v>
      </c>
      <c r="I59" s="93">
        <v>4.8000000000000001E-2</v>
      </c>
      <c r="J59" s="93">
        <v>4.8499999999999995E-2</v>
      </c>
      <c r="K59" s="86">
        <v>3766000</v>
      </c>
      <c r="L59" s="111">
        <v>102.29179999999999</v>
      </c>
      <c r="M59" s="86">
        <v>3852.3074900000001</v>
      </c>
      <c r="N59" s="80"/>
      <c r="O59" s="87">
        <v>1.7161277909355584E-3</v>
      </c>
      <c r="P59" s="87">
        <f>M59/'סכום נכסי הקרן'!$C$42</f>
        <v>1.0441038685390289E-3</v>
      </c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</row>
    <row r="60" spans="2:34" s="138" customFormat="1">
      <c r="B60" s="85" t="s">
        <v>1383</v>
      </c>
      <c r="C60" s="80" t="s">
        <v>1384</v>
      </c>
      <c r="D60" s="80" t="s">
        <v>267</v>
      </c>
      <c r="E60" s="80"/>
      <c r="F60" s="110">
        <v>42156</v>
      </c>
      <c r="G60" s="86">
        <v>9.49</v>
      </c>
      <c r="H60" s="92" t="s">
        <v>173</v>
      </c>
      <c r="I60" s="93">
        <v>4.8000000000000001E-2</v>
      </c>
      <c r="J60" s="93">
        <v>4.8499999999999995E-2</v>
      </c>
      <c r="K60" s="86">
        <v>33682000</v>
      </c>
      <c r="L60" s="111">
        <v>101.5825</v>
      </c>
      <c r="M60" s="86">
        <v>34215.413719999997</v>
      </c>
      <c r="N60" s="80"/>
      <c r="O60" s="87">
        <v>1.5242298937889247E-2</v>
      </c>
      <c r="P60" s="87">
        <f>M60/'סכום נכסי הקרן'!$C$42</f>
        <v>9.2735187732159354E-3</v>
      </c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</row>
    <row r="61" spans="2:34" s="138" customFormat="1">
      <c r="B61" s="85" t="s">
        <v>1385</v>
      </c>
      <c r="C61" s="80" t="s">
        <v>1386</v>
      </c>
      <c r="D61" s="80" t="s">
        <v>267</v>
      </c>
      <c r="E61" s="80"/>
      <c r="F61" s="110">
        <v>42218</v>
      </c>
      <c r="G61" s="86">
        <v>9.6599999999999984</v>
      </c>
      <c r="H61" s="92" t="s">
        <v>173</v>
      </c>
      <c r="I61" s="93">
        <v>4.8000000000000001E-2</v>
      </c>
      <c r="J61" s="93">
        <v>4.8500000000000008E-2</v>
      </c>
      <c r="K61" s="86">
        <v>14923000</v>
      </c>
      <c r="L61" s="111">
        <v>100.76860000000001</v>
      </c>
      <c r="M61" s="86">
        <v>15037.697960000001</v>
      </c>
      <c r="N61" s="80"/>
      <c r="O61" s="87">
        <v>6.6990009099328037E-3</v>
      </c>
      <c r="P61" s="87">
        <f>M61/'סכום נכסי הקרן'!$C$42</f>
        <v>4.0757179053631208E-3</v>
      </c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</row>
    <row r="62" spans="2:34" s="138" customFormat="1">
      <c r="B62" s="85" t="s">
        <v>1387</v>
      </c>
      <c r="C62" s="80" t="s">
        <v>1388</v>
      </c>
      <c r="D62" s="80" t="s">
        <v>267</v>
      </c>
      <c r="E62" s="80"/>
      <c r="F62" s="110">
        <v>42309</v>
      </c>
      <c r="G62" s="86">
        <v>9.68</v>
      </c>
      <c r="H62" s="92" t="s">
        <v>173</v>
      </c>
      <c r="I62" s="93">
        <v>4.8000000000000001E-2</v>
      </c>
      <c r="J62" s="93">
        <v>4.8500000000000008E-2</v>
      </c>
      <c r="K62" s="86">
        <v>14985000</v>
      </c>
      <c r="L62" s="111">
        <v>101.9841</v>
      </c>
      <c r="M62" s="86">
        <v>15282.312519999999</v>
      </c>
      <c r="N62" s="80"/>
      <c r="O62" s="87">
        <v>6.8079719216116953E-3</v>
      </c>
      <c r="P62" s="87">
        <f>M62/'סכום נכסי הקרן'!$C$42</f>
        <v>4.1420166131012643E-3</v>
      </c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</row>
    <row r="63" spans="2:34" s="138" customFormat="1">
      <c r="B63" s="85" t="s">
        <v>1389</v>
      </c>
      <c r="C63" s="80" t="s">
        <v>1390</v>
      </c>
      <c r="D63" s="80" t="s">
        <v>267</v>
      </c>
      <c r="E63" s="80"/>
      <c r="F63" s="110">
        <v>42339</v>
      </c>
      <c r="G63" s="86">
        <v>9.759999999999998</v>
      </c>
      <c r="H63" s="92" t="s">
        <v>173</v>
      </c>
      <c r="I63" s="93">
        <v>4.8000000000000001E-2</v>
      </c>
      <c r="J63" s="93">
        <v>4.8500000000000008E-2</v>
      </c>
      <c r="K63" s="86">
        <v>25372000</v>
      </c>
      <c r="L63" s="111">
        <v>101.58159999999999</v>
      </c>
      <c r="M63" s="86">
        <v>25773.294289999998</v>
      </c>
      <c r="N63" s="80"/>
      <c r="O63" s="87">
        <v>1.1481499519403561E-2</v>
      </c>
      <c r="P63" s="87">
        <f>M63/'סכום נכסי הקרן'!$C$42</f>
        <v>6.9854227221056693E-3</v>
      </c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</row>
    <row r="64" spans="2:34" s="138" customFormat="1">
      <c r="B64" s="85" t="s">
        <v>1391</v>
      </c>
      <c r="C64" s="80" t="s">
        <v>1392</v>
      </c>
      <c r="D64" s="80" t="s">
        <v>267</v>
      </c>
      <c r="E64" s="80"/>
      <c r="F64" s="110">
        <v>42370</v>
      </c>
      <c r="G64" s="86">
        <v>9.85</v>
      </c>
      <c r="H64" s="92" t="s">
        <v>173</v>
      </c>
      <c r="I64" s="93">
        <v>4.8000000000000001E-2</v>
      </c>
      <c r="J64" s="93">
        <v>4.8500000000000008E-2</v>
      </c>
      <c r="K64" s="86">
        <v>15147000</v>
      </c>
      <c r="L64" s="111">
        <v>101.1808</v>
      </c>
      <c r="M64" s="86">
        <v>15325.85658</v>
      </c>
      <c r="N64" s="80"/>
      <c r="O64" s="87">
        <v>6.8273699503750129E-3</v>
      </c>
      <c r="P64" s="87">
        <f>M64/'סכום נכסי הקרן'!$C$42</f>
        <v>4.1538185062824067E-3</v>
      </c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</row>
    <row r="65" spans="2:34" s="138" customFormat="1">
      <c r="B65" s="85" t="s">
        <v>1393</v>
      </c>
      <c r="C65" s="80" t="s">
        <v>1394</v>
      </c>
      <c r="D65" s="80" t="s">
        <v>267</v>
      </c>
      <c r="E65" s="80"/>
      <c r="F65" s="110">
        <v>42461</v>
      </c>
      <c r="G65" s="86">
        <v>9.86</v>
      </c>
      <c r="H65" s="92" t="s">
        <v>173</v>
      </c>
      <c r="I65" s="93">
        <v>4.8000000000000001E-2</v>
      </c>
      <c r="J65" s="93">
        <v>4.8499999999999995E-2</v>
      </c>
      <c r="K65" s="86">
        <v>36491000</v>
      </c>
      <c r="L65" s="111">
        <v>103.2188</v>
      </c>
      <c r="M65" s="86">
        <v>37665.565119999999</v>
      </c>
      <c r="N65" s="80"/>
      <c r="O65" s="87">
        <v>1.6779274040693209E-2</v>
      </c>
      <c r="P65" s="87">
        <f>M65/'סכום נכסי הקרן'!$C$42</f>
        <v>1.020862492274746E-2</v>
      </c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</row>
    <row r="66" spans="2:34" s="138" customFormat="1">
      <c r="B66" s="85" t="s">
        <v>1395</v>
      </c>
      <c r="C66" s="80" t="s">
        <v>1396</v>
      </c>
      <c r="D66" s="80" t="s">
        <v>267</v>
      </c>
      <c r="E66" s="80"/>
      <c r="F66" s="110">
        <v>42491</v>
      </c>
      <c r="G66" s="86">
        <v>9.9400000000000013</v>
      </c>
      <c r="H66" s="92" t="s">
        <v>173</v>
      </c>
      <c r="I66" s="93">
        <v>4.8000000000000001E-2</v>
      </c>
      <c r="J66" s="93">
        <v>4.8599999999999997E-2</v>
      </c>
      <c r="K66" s="86">
        <v>15511000</v>
      </c>
      <c r="L66" s="111">
        <v>103.0211</v>
      </c>
      <c r="M66" s="86">
        <v>15979.60103</v>
      </c>
      <c r="N66" s="80"/>
      <c r="O66" s="87">
        <v>7.1186003419590662E-3</v>
      </c>
      <c r="P66" s="87">
        <f>M66/'סכום נכסי הקרן'!$C$42</f>
        <v>4.331005065520678E-3</v>
      </c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</row>
    <row r="67" spans="2:34" s="138" customFormat="1">
      <c r="B67" s="85" t="s">
        <v>1397</v>
      </c>
      <c r="C67" s="80" t="s">
        <v>1398</v>
      </c>
      <c r="D67" s="80" t="s">
        <v>267</v>
      </c>
      <c r="E67" s="80"/>
      <c r="F67" s="110">
        <v>42522</v>
      </c>
      <c r="G67" s="86">
        <v>10.029999999999999</v>
      </c>
      <c r="H67" s="92" t="s">
        <v>173</v>
      </c>
      <c r="I67" s="93">
        <v>4.8000000000000001E-2</v>
      </c>
      <c r="J67" s="93">
        <v>4.8499999999999995E-2</v>
      </c>
      <c r="K67" s="86">
        <v>13911000</v>
      </c>
      <c r="L67" s="111">
        <v>102.1979</v>
      </c>
      <c r="M67" s="86">
        <v>14216.74466</v>
      </c>
      <c r="N67" s="80"/>
      <c r="O67" s="87">
        <v>6.3332822395391645E-3</v>
      </c>
      <c r="P67" s="87">
        <f>M67/'סכום נכסי הקרן'!$C$42</f>
        <v>3.8532121685690202E-3</v>
      </c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</row>
    <row r="68" spans="2:34" s="138" customFormat="1">
      <c r="B68" s="85" t="s">
        <v>1399</v>
      </c>
      <c r="C68" s="80" t="s">
        <v>1400</v>
      </c>
      <c r="D68" s="80" t="s">
        <v>267</v>
      </c>
      <c r="E68" s="80"/>
      <c r="F68" s="110">
        <v>42552</v>
      </c>
      <c r="G68" s="86">
        <v>10.11</v>
      </c>
      <c r="H68" s="92" t="s">
        <v>173</v>
      </c>
      <c r="I68" s="93">
        <v>4.8000000000000001E-2</v>
      </c>
      <c r="J68" s="93">
        <v>4.8499999999999995E-2</v>
      </c>
      <c r="K68" s="86">
        <v>15879000</v>
      </c>
      <c r="L68" s="111">
        <v>101.4849</v>
      </c>
      <c r="M68" s="86">
        <v>16114.882710000002</v>
      </c>
      <c r="N68" s="80"/>
      <c r="O68" s="87">
        <v>7.1788656897422091E-3</v>
      </c>
      <c r="P68" s="87">
        <f>M68/'סכום נכסי הקרן'!$C$42</f>
        <v>4.3676709147025304E-3</v>
      </c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</row>
    <row r="69" spans="2:34" s="138" customFormat="1">
      <c r="B69" s="85" t="s">
        <v>1401</v>
      </c>
      <c r="C69" s="80" t="s">
        <v>1402</v>
      </c>
      <c r="D69" s="80" t="s">
        <v>267</v>
      </c>
      <c r="E69" s="80"/>
      <c r="F69" s="110">
        <v>42583</v>
      </c>
      <c r="G69" s="86">
        <v>10.200000000000001</v>
      </c>
      <c r="H69" s="92" t="s">
        <v>173</v>
      </c>
      <c r="I69" s="93">
        <v>4.8000000000000001E-2</v>
      </c>
      <c r="J69" s="93">
        <v>4.8500000000000008E-2</v>
      </c>
      <c r="K69" s="86">
        <v>26211000</v>
      </c>
      <c r="L69" s="111">
        <v>100.79389999999999</v>
      </c>
      <c r="M69" s="86">
        <v>26419.272199999999</v>
      </c>
      <c r="N69" s="80"/>
      <c r="O69" s="87">
        <v>1.1769270069018092E-2</v>
      </c>
      <c r="P69" s="87">
        <f>M69/'סכום נכסי הקרן'!$C$42</f>
        <v>7.1605042898602094E-3</v>
      </c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</row>
    <row r="70" spans="2:34" s="138" customFormat="1">
      <c r="B70" s="85" t="s">
        <v>1403</v>
      </c>
      <c r="C70" s="80" t="s">
        <v>1404</v>
      </c>
      <c r="D70" s="80" t="s">
        <v>267</v>
      </c>
      <c r="E70" s="80"/>
      <c r="F70" s="110">
        <v>42614</v>
      </c>
      <c r="G70" s="86">
        <v>10.280000000000001</v>
      </c>
      <c r="H70" s="92" t="s">
        <v>173</v>
      </c>
      <c r="I70" s="93">
        <v>4.8000000000000001E-2</v>
      </c>
      <c r="J70" s="93">
        <v>4.8500000000000008E-2</v>
      </c>
      <c r="K70" s="86">
        <v>10891000</v>
      </c>
      <c r="L70" s="111">
        <v>100.3844</v>
      </c>
      <c r="M70" s="86">
        <v>10934.032029999998</v>
      </c>
      <c r="N70" s="80"/>
      <c r="O70" s="87">
        <v>4.8708978404168194E-3</v>
      </c>
      <c r="P70" s="87">
        <f>M70/'סכום נכסי הקרן'!$C$42</f>
        <v>2.9634875125849956E-3</v>
      </c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</row>
    <row r="71" spans="2:34" s="138" customFormat="1">
      <c r="B71" s="85" t="s">
        <v>1405</v>
      </c>
      <c r="C71" s="80" t="s">
        <v>1406</v>
      </c>
      <c r="D71" s="80" t="s">
        <v>267</v>
      </c>
      <c r="E71" s="80"/>
      <c r="F71" s="110">
        <v>42644</v>
      </c>
      <c r="G71" s="86">
        <v>10.120000000000001</v>
      </c>
      <c r="H71" s="92" t="s">
        <v>173</v>
      </c>
      <c r="I71" s="93">
        <v>4.8000000000000001E-2</v>
      </c>
      <c r="J71" s="93">
        <v>4.8499999999999995E-2</v>
      </c>
      <c r="K71" s="86">
        <v>11173000</v>
      </c>
      <c r="L71" s="111">
        <v>102.38800000000001</v>
      </c>
      <c r="M71" s="86">
        <v>11440.36952</v>
      </c>
      <c r="N71" s="80"/>
      <c r="O71" s="87">
        <v>5.0964613086594739E-3</v>
      </c>
      <c r="P71" s="87">
        <f>M71/'סכום נכסי הקרן'!$C$42</f>
        <v>3.1007218671809584E-3</v>
      </c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</row>
    <row r="72" spans="2:34" s="138" customFormat="1">
      <c r="B72" s="85" t="s">
        <v>1407</v>
      </c>
      <c r="C72" s="80" t="s">
        <v>1408</v>
      </c>
      <c r="D72" s="80" t="s">
        <v>267</v>
      </c>
      <c r="E72" s="80"/>
      <c r="F72" s="110">
        <v>42705</v>
      </c>
      <c r="G72" s="86">
        <v>10.28</v>
      </c>
      <c r="H72" s="92" t="s">
        <v>173</v>
      </c>
      <c r="I72" s="93">
        <v>4.8000000000000001E-2</v>
      </c>
      <c r="J72" s="93">
        <v>4.8499999999999995E-2</v>
      </c>
      <c r="K72" s="86">
        <v>74557000</v>
      </c>
      <c r="L72" s="111">
        <v>101.581</v>
      </c>
      <c r="M72" s="86">
        <v>75735.746400000004</v>
      </c>
      <c r="N72" s="80"/>
      <c r="O72" s="87">
        <v>3.373879668268321E-2</v>
      </c>
      <c r="P72" s="87">
        <f>M72/'סכום נכסי הקרן'!$C$42</f>
        <v>2.0526914325556818E-2</v>
      </c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</row>
    <row r="73" spans="2:34" s="138" customFormat="1">
      <c r="B73" s="85" t="s">
        <v>1409</v>
      </c>
      <c r="C73" s="80" t="s">
        <v>1410</v>
      </c>
      <c r="D73" s="80" t="s">
        <v>267</v>
      </c>
      <c r="E73" s="80"/>
      <c r="F73" s="110">
        <v>42736</v>
      </c>
      <c r="G73" s="86">
        <v>10.37</v>
      </c>
      <c r="H73" s="92" t="s">
        <v>173</v>
      </c>
      <c r="I73" s="93">
        <v>4.8000000000000001E-2</v>
      </c>
      <c r="J73" s="93">
        <v>4.8499999999999995E-2</v>
      </c>
      <c r="K73" s="86">
        <v>24952000</v>
      </c>
      <c r="L73" s="111">
        <v>101.3826</v>
      </c>
      <c r="M73" s="86">
        <v>25296.978940000001</v>
      </c>
      <c r="N73" s="80"/>
      <c r="O73" s="87">
        <v>1.1269310328507953E-2</v>
      </c>
      <c r="P73" s="87">
        <f>M73/'סכום נכסי הקרן'!$C$42</f>
        <v>6.8563253691891401E-3</v>
      </c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</row>
    <row r="74" spans="2:34" s="138" customFormat="1">
      <c r="B74" s="85" t="s">
        <v>1411</v>
      </c>
      <c r="C74" s="80" t="s">
        <v>1412</v>
      </c>
      <c r="D74" s="80" t="s">
        <v>267</v>
      </c>
      <c r="E74" s="80"/>
      <c r="F74" s="110">
        <v>42767</v>
      </c>
      <c r="G74" s="86">
        <v>10.449999999999998</v>
      </c>
      <c r="H74" s="92" t="s">
        <v>173</v>
      </c>
      <c r="I74" s="93">
        <v>4.8000000000000001E-2</v>
      </c>
      <c r="J74" s="93">
        <v>4.8500000000000008E-2</v>
      </c>
      <c r="K74" s="86">
        <v>34384000</v>
      </c>
      <c r="L74" s="111">
        <v>100.9825</v>
      </c>
      <c r="M74" s="86">
        <v>34721.82922</v>
      </c>
      <c r="N74" s="80"/>
      <c r="O74" s="87">
        <v>1.5467897158064171E-2</v>
      </c>
      <c r="P74" s="87">
        <f>M74/'סכום נכסי הקרן'!$C$42</f>
        <v>9.4107742711248346E-3</v>
      </c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</row>
    <row r="75" spans="2:34" s="138" customFormat="1">
      <c r="B75" s="85" t="s">
        <v>1413</v>
      </c>
      <c r="C75" s="80" t="s">
        <v>1414</v>
      </c>
      <c r="D75" s="80" t="s">
        <v>267</v>
      </c>
      <c r="E75" s="80"/>
      <c r="F75" s="110">
        <v>42795</v>
      </c>
      <c r="G75" s="86">
        <v>10.54</v>
      </c>
      <c r="H75" s="92" t="s">
        <v>173</v>
      </c>
      <c r="I75" s="93">
        <v>4.8000000000000001E-2</v>
      </c>
      <c r="J75" s="93">
        <v>4.8499999999999995E-2</v>
      </c>
      <c r="K75" s="86">
        <v>19027000</v>
      </c>
      <c r="L75" s="111">
        <v>100.78570000000001</v>
      </c>
      <c r="M75" s="86">
        <v>19176.487499999999</v>
      </c>
      <c r="N75" s="80"/>
      <c r="O75" s="87">
        <v>8.5427508621017025E-3</v>
      </c>
      <c r="P75" s="87">
        <f>M75/'סכום נכסי הקרן'!$C$42</f>
        <v>5.1974679684098444E-3</v>
      </c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</row>
    <row r="76" spans="2:34" s="138" customFormat="1">
      <c r="B76" s="85" t="s">
        <v>1415</v>
      </c>
      <c r="C76" s="80" t="s">
        <v>1416</v>
      </c>
      <c r="D76" s="80" t="s">
        <v>267</v>
      </c>
      <c r="E76" s="80"/>
      <c r="F76" s="110">
        <v>42826</v>
      </c>
      <c r="G76" s="86">
        <v>10.37</v>
      </c>
      <c r="H76" s="92" t="s">
        <v>173</v>
      </c>
      <c r="I76" s="93">
        <v>4.8000000000000001E-2</v>
      </c>
      <c r="J76" s="93">
        <v>4.8499999999999995E-2</v>
      </c>
      <c r="K76" s="86">
        <v>10097000</v>
      </c>
      <c r="L76" s="111">
        <v>102.7976</v>
      </c>
      <c r="M76" s="86">
        <v>10379.47227</v>
      </c>
      <c r="N76" s="80"/>
      <c r="O76" s="87">
        <v>4.6238522921730699E-3</v>
      </c>
      <c r="P76" s="87">
        <f>M76/'סכום נכסי הקרן'!$C$42</f>
        <v>2.8131833138015094E-3</v>
      </c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</row>
    <row r="77" spans="2:34" s="138" customFormat="1">
      <c r="B77" s="85" t="s">
        <v>1417</v>
      </c>
      <c r="C77" s="80" t="s">
        <v>1418</v>
      </c>
      <c r="D77" s="80" t="s">
        <v>267</v>
      </c>
      <c r="E77" s="80"/>
      <c r="F77" s="110">
        <v>42856</v>
      </c>
      <c r="G77" s="86">
        <v>10.450000000000001</v>
      </c>
      <c r="H77" s="92" t="s">
        <v>173</v>
      </c>
      <c r="I77" s="93">
        <v>4.8000000000000001E-2</v>
      </c>
      <c r="J77" s="93">
        <v>4.8499999999999995E-2</v>
      </c>
      <c r="K77" s="86">
        <v>1355000</v>
      </c>
      <c r="L77" s="111">
        <v>102.08499999999999</v>
      </c>
      <c r="M77" s="86">
        <v>1383.25197</v>
      </c>
      <c r="N77" s="80"/>
      <c r="O77" s="87">
        <v>6.1621175198124157E-4</v>
      </c>
      <c r="P77" s="87">
        <f>M77/'סכום נכסי הקרן'!$C$42</f>
        <v>3.7490743840939668E-4</v>
      </c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</row>
    <row r="78" spans="2:34" s="138" customFormat="1">
      <c r="B78" s="85" t="s">
        <v>1419</v>
      </c>
      <c r="C78" s="80" t="s">
        <v>1420</v>
      </c>
      <c r="D78" s="80" t="s">
        <v>267</v>
      </c>
      <c r="E78" s="80"/>
      <c r="F78" s="110">
        <v>42887</v>
      </c>
      <c r="G78" s="86">
        <v>10.54</v>
      </c>
      <c r="H78" s="92" t="s">
        <v>173</v>
      </c>
      <c r="I78" s="93">
        <v>4.8000000000000001E-2</v>
      </c>
      <c r="J78" s="93">
        <v>4.8499999999999995E-2</v>
      </c>
      <c r="K78" s="86">
        <v>13174000</v>
      </c>
      <c r="L78" s="111">
        <v>101.58069999999999</v>
      </c>
      <c r="M78" s="86">
        <v>13382.240169999999</v>
      </c>
      <c r="N78" s="80"/>
      <c r="O78" s="87">
        <v>5.9615267785155931E-3</v>
      </c>
      <c r="P78" s="87">
        <f>M78/'סכום נכסי הקרן'!$C$42</f>
        <v>3.6270336071265665E-3</v>
      </c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</row>
    <row r="79" spans="2:34" s="138" customFormat="1">
      <c r="B79" s="85" t="s">
        <v>1421</v>
      </c>
      <c r="C79" s="80" t="s">
        <v>1422</v>
      </c>
      <c r="D79" s="80" t="s">
        <v>267</v>
      </c>
      <c r="E79" s="80"/>
      <c r="F79" s="110">
        <v>42918</v>
      </c>
      <c r="G79" s="86">
        <v>10.620000000000001</v>
      </c>
      <c r="H79" s="92" t="s">
        <v>173</v>
      </c>
      <c r="I79" s="93">
        <v>4.8000000000000001E-2</v>
      </c>
      <c r="J79" s="93">
        <v>4.8499999999999995E-2</v>
      </c>
      <c r="K79" s="86">
        <v>115946000</v>
      </c>
      <c r="L79" s="111">
        <v>101.1664</v>
      </c>
      <c r="M79" s="86">
        <v>117298.34835</v>
      </c>
      <c r="N79" s="80"/>
      <c r="O79" s="87">
        <v>5.225412456217899E-2</v>
      </c>
      <c r="P79" s="87">
        <f>M79/'סכום נכסי הקרן'!$C$42</f>
        <v>3.1791766260453318E-2</v>
      </c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</row>
    <row r="80" spans="2:34" s="138" customFormat="1">
      <c r="B80" s="85" t="s">
        <v>1423</v>
      </c>
      <c r="C80" s="80" t="s">
        <v>1424</v>
      </c>
      <c r="D80" s="80" t="s">
        <v>267</v>
      </c>
      <c r="E80" s="80"/>
      <c r="F80" s="110">
        <v>42949</v>
      </c>
      <c r="G80" s="86">
        <v>10.71</v>
      </c>
      <c r="H80" s="92" t="s">
        <v>173</v>
      </c>
      <c r="I80" s="93">
        <v>4.8000000000000001E-2</v>
      </c>
      <c r="J80" s="93">
        <v>4.8500000000000008E-2</v>
      </c>
      <c r="K80" s="86">
        <v>23562000</v>
      </c>
      <c r="L80" s="111">
        <v>100.98220000000001</v>
      </c>
      <c r="M80" s="86">
        <v>23793.417649999999</v>
      </c>
      <c r="N80" s="80"/>
      <c r="O80" s="87">
        <v>1.0599503122867698E-2</v>
      </c>
      <c r="P80" s="87">
        <f>M80/'סכום נכסי הקרן'!$C$42</f>
        <v>6.4488100907359831E-3</v>
      </c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</row>
    <row r="81" spans="2:34" s="138" customFormat="1">
      <c r="B81" s="85" t="s">
        <v>1425</v>
      </c>
      <c r="C81" s="80" t="s">
        <v>1426</v>
      </c>
      <c r="D81" s="80" t="s">
        <v>267</v>
      </c>
      <c r="E81" s="80"/>
      <c r="F81" s="110">
        <v>42979</v>
      </c>
      <c r="G81" s="86">
        <v>10.790000000000003</v>
      </c>
      <c r="H81" s="92" t="s">
        <v>173</v>
      </c>
      <c r="I81" s="93">
        <v>4.8000000000000001E-2</v>
      </c>
      <c r="J81" s="93">
        <v>4.8500000000000008E-2</v>
      </c>
      <c r="K81" s="86">
        <v>72355000</v>
      </c>
      <c r="L81" s="111">
        <v>100.6978</v>
      </c>
      <c r="M81" s="86">
        <v>72859.871099999989</v>
      </c>
      <c r="N81" s="80"/>
      <c r="O81" s="87">
        <v>3.2457650372736083E-2</v>
      </c>
      <c r="P81" s="87">
        <f>M81/'סכום נכסי הקרן'!$C$42</f>
        <v>1.9747456160817779E-2</v>
      </c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</row>
    <row r="82" spans="2:34" s="138" customFormat="1">
      <c r="B82" s="85" t="s">
        <v>1427</v>
      </c>
      <c r="C82" s="80" t="s">
        <v>1428</v>
      </c>
      <c r="D82" s="80" t="s">
        <v>267</v>
      </c>
      <c r="E82" s="80"/>
      <c r="F82" s="110">
        <v>40057</v>
      </c>
      <c r="G82" s="86">
        <v>5.95</v>
      </c>
      <c r="H82" s="92" t="s">
        <v>173</v>
      </c>
      <c r="I82" s="93">
        <v>4.8000000000000001E-2</v>
      </c>
      <c r="J82" s="93">
        <v>4.8500000000000008E-2</v>
      </c>
      <c r="K82" s="86">
        <v>15840</v>
      </c>
      <c r="L82" s="111">
        <v>108.3848</v>
      </c>
      <c r="M82" s="86">
        <v>17.170759999999998</v>
      </c>
      <c r="N82" s="80"/>
      <c r="O82" s="87">
        <v>7.6492384120366888E-6</v>
      </c>
      <c r="P82" s="87">
        <f>M82/'סכום נכסי הקרן'!$C$42</f>
        <v>4.6538488914225303E-6</v>
      </c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</row>
    <row r="83" spans="2:34" s="138" customFormat="1">
      <c r="B83" s="85" t="s">
        <v>1429</v>
      </c>
      <c r="C83" s="80" t="s">
        <v>1430</v>
      </c>
      <c r="D83" s="80" t="s">
        <v>267</v>
      </c>
      <c r="E83" s="80"/>
      <c r="F83" s="110">
        <v>39600</v>
      </c>
      <c r="G83" s="86">
        <v>4.9500000000000011</v>
      </c>
      <c r="H83" s="92" t="s">
        <v>173</v>
      </c>
      <c r="I83" s="93">
        <v>4.8000000000000001E-2</v>
      </c>
      <c r="J83" s="93">
        <v>4.8699999999999993E-2</v>
      </c>
      <c r="K83" s="86">
        <v>4784054</v>
      </c>
      <c r="L83" s="111">
        <v>115.70140000000001</v>
      </c>
      <c r="M83" s="86">
        <v>5530.8482800000002</v>
      </c>
      <c r="N83" s="80"/>
      <c r="O83" s="87">
        <v>2.4638849482796952E-3</v>
      </c>
      <c r="P83" s="87">
        <f>M83/'סכום נכסי הקרן'!$C$42</f>
        <v>1.4990444299788836E-3</v>
      </c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</row>
    <row r="84" spans="2:34" s="138" customFormat="1">
      <c r="B84" s="85" t="s">
        <v>1431</v>
      </c>
      <c r="C84" s="80" t="s">
        <v>1432</v>
      </c>
      <c r="D84" s="80" t="s">
        <v>267</v>
      </c>
      <c r="E84" s="80"/>
      <c r="F84" s="110">
        <v>39965</v>
      </c>
      <c r="G84" s="86">
        <v>5.7</v>
      </c>
      <c r="H84" s="92" t="s">
        <v>173</v>
      </c>
      <c r="I84" s="93">
        <v>4.8000000000000001E-2</v>
      </c>
      <c r="J84" s="93">
        <v>4.8500000000000008E-2</v>
      </c>
      <c r="K84" s="86">
        <v>7756077</v>
      </c>
      <c r="L84" s="111">
        <v>112.24379999999999</v>
      </c>
      <c r="M84" s="86">
        <v>8707.0919400000002</v>
      </c>
      <c r="N84" s="80"/>
      <c r="O84" s="87">
        <v>3.8788394995086452E-3</v>
      </c>
      <c r="P84" s="87">
        <f>M84/'סכום נכסי הקרן'!$C$42</f>
        <v>2.3599124425758124E-3</v>
      </c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</row>
    <row r="85" spans="2:34" s="138" customFormat="1">
      <c r="B85" s="85" t="s">
        <v>1433</v>
      </c>
      <c r="C85" s="80" t="s">
        <v>1434</v>
      </c>
      <c r="D85" s="80" t="s">
        <v>267</v>
      </c>
      <c r="E85" s="80"/>
      <c r="F85" s="110">
        <v>39995</v>
      </c>
      <c r="G85" s="86">
        <v>5.78</v>
      </c>
      <c r="H85" s="92" t="s">
        <v>173</v>
      </c>
      <c r="I85" s="93">
        <v>4.8000000000000001E-2</v>
      </c>
      <c r="J85" s="93">
        <v>4.8500000000000008E-2</v>
      </c>
      <c r="K85" s="86">
        <v>3571000</v>
      </c>
      <c r="L85" s="111">
        <v>111.37260000000001</v>
      </c>
      <c r="M85" s="86">
        <v>3977.4493199999997</v>
      </c>
      <c r="N85" s="80"/>
      <c r="O85" s="87">
        <v>1.7718760334704585E-3</v>
      </c>
      <c r="P85" s="87">
        <f>M85/'סכום נכסי הקרן'!$C$42</f>
        <v>1.0780214800376511E-3</v>
      </c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</row>
    <row r="86" spans="2:34" s="138" customFormat="1">
      <c r="B86" s="85" t="s">
        <v>1435</v>
      </c>
      <c r="C86" s="80" t="s">
        <v>1436</v>
      </c>
      <c r="D86" s="80" t="s">
        <v>267</v>
      </c>
      <c r="E86" s="80"/>
      <c r="F86" s="110">
        <v>40027</v>
      </c>
      <c r="G86" s="86">
        <v>5.87</v>
      </c>
      <c r="H86" s="92" t="s">
        <v>173</v>
      </c>
      <c r="I86" s="93">
        <v>4.8000000000000001E-2</v>
      </c>
      <c r="J86" s="93">
        <v>4.8499999999999995E-2</v>
      </c>
      <c r="K86" s="86">
        <v>5717141</v>
      </c>
      <c r="L86" s="111">
        <v>109.9579</v>
      </c>
      <c r="M86" s="86">
        <v>6287.00396</v>
      </c>
      <c r="N86" s="80"/>
      <c r="O86" s="87">
        <v>2.8007375437929822E-3</v>
      </c>
      <c r="P86" s="87">
        <f>M86/'סכום נכסי הקרן'!$C$42</f>
        <v>1.7039878496708978E-3</v>
      </c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</row>
    <row r="87" spans="2:34" s="138" customFormat="1">
      <c r="B87" s="85" t="s">
        <v>1437</v>
      </c>
      <c r="C87" s="80" t="s">
        <v>1438</v>
      </c>
      <c r="D87" s="80" t="s">
        <v>267</v>
      </c>
      <c r="E87" s="80"/>
      <c r="F87" s="110">
        <v>40179</v>
      </c>
      <c r="G87" s="86">
        <v>6.14</v>
      </c>
      <c r="H87" s="92" t="s">
        <v>173</v>
      </c>
      <c r="I87" s="93">
        <v>4.8000000000000001E-2</v>
      </c>
      <c r="J87" s="93">
        <v>4.8499999999999995E-2</v>
      </c>
      <c r="K87" s="86">
        <v>2322000</v>
      </c>
      <c r="L87" s="111">
        <v>108.5179</v>
      </c>
      <c r="M87" s="86">
        <v>2519.78512</v>
      </c>
      <c r="N87" s="80"/>
      <c r="O87" s="87">
        <v>1.1225150855281002E-3</v>
      </c>
      <c r="P87" s="87">
        <f>M87/'סכום נכסי הקרן'!$C$42</f>
        <v>6.8294584440845886E-4</v>
      </c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</row>
    <row r="88" spans="2:34" s="138" customFormat="1">
      <c r="B88" s="85" t="s">
        <v>1439</v>
      </c>
      <c r="C88" s="80" t="s">
        <v>1440</v>
      </c>
      <c r="D88" s="80" t="s">
        <v>267</v>
      </c>
      <c r="E88" s="80"/>
      <c r="F88" s="110">
        <v>40210</v>
      </c>
      <c r="G88" s="86">
        <v>6.23</v>
      </c>
      <c r="H88" s="92" t="s">
        <v>173</v>
      </c>
      <c r="I88" s="93">
        <v>4.8000000000000001E-2</v>
      </c>
      <c r="J88" s="93">
        <v>4.8499999999999995E-2</v>
      </c>
      <c r="K88" s="86">
        <v>5987000</v>
      </c>
      <c r="L88" s="111">
        <v>108.09010000000001</v>
      </c>
      <c r="M88" s="86">
        <v>6471.3656200000005</v>
      </c>
      <c r="N88" s="80"/>
      <c r="O88" s="87">
        <v>2.8828670646399829E-3</v>
      </c>
      <c r="P88" s="87">
        <f>M88/'סכום נכסי הקרן'!$C$42</f>
        <v>1.7539560110692179E-3</v>
      </c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</row>
    <row r="89" spans="2:34" s="138" customFormat="1">
      <c r="B89" s="85" t="s">
        <v>1441</v>
      </c>
      <c r="C89" s="80" t="s">
        <v>1442</v>
      </c>
      <c r="D89" s="80" t="s">
        <v>267</v>
      </c>
      <c r="E89" s="80"/>
      <c r="F89" s="110">
        <v>40238</v>
      </c>
      <c r="G89" s="86">
        <v>6.31</v>
      </c>
      <c r="H89" s="92" t="s">
        <v>173</v>
      </c>
      <c r="I89" s="93">
        <v>4.8000000000000001E-2</v>
      </c>
      <c r="J89" s="93">
        <v>4.8600000000000004E-2</v>
      </c>
      <c r="K89" s="86">
        <v>1288000</v>
      </c>
      <c r="L89" s="111">
        <v>108.3845</v>
      </c>
      <c r="M89" s="86">
        <v>1395.9748400000001</v>
      </c>
      <c r="N89" s="80"/>
      <c r="O89" s="87">
        <v>6.2187954221972549E-4</v>
      </c>
      <c r="P89" s="87">
        <f>M89/'סכום נכסי הקרן'!$C$42</f>
        <v>3.7835576069945338E-4</v>
      </c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</row>
    <row r="90" spans="2:34" s="138" customFormat="1">
      <c r="B90" s="85" t="s">
        <v>1443</v>
      </c>
      <c r="C90" s="80" t="s">
        <v>1444</v>
      </c>
      <c r="D90" s="80" t="s">
        <v>267</v>
      </c>
      <c r="E90" s="80"/>
      <c r="F90" s="110">
        <v>40360</v>
      </c>
      <c r="G90" s="86">
        <v>6.49</v>
      </c>
      <c r="H90" s="92" t="s">
        <v>173</v>
      </c>
      <c r="I90" s="93">
        <v>4.8000000000000001E-2</v>
      </c>
      <c r="J90" s="93">
        <v>4.8499999999999995E-2</v>
      </c>
      <c r="K90" s="86">
        <v>4867000</v>
      </c>
      <c r="L90" s="111">
        <v>108.10550000000001</v>
      </c>
      <c r="M90" s="86">
        <v>5261.4938099999999</v>
      </c>
      <c r="N90" s="80"/>
      <c r="O90" s="87">
        <v>2.3438927896112503E-3</v>
      </c>
      <c r="P90" s="87">
        <f>M90/'סכום נכסי הקרן'!$C$42</f>
        <v>1.426040381141837E-3</v>
      </c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</row>
    <row r="91" spans="2:34" s="138" customFormat="1">
      <c r="B91" s="85" t="s">
        <v>1445</v>
      </c>
      <c r="C91" s="80" t="s">
        <v>1446</v>
      </c>
      <c r="D91" s="80" t="s">
        <v>267</v>
      </c>
      <c r="E91" s="80"/>
      <c r="F91" s="110">
        <v>40422</v>
      </c>
      <c r="G91" s="86">
        <v>6.6599999999999993</v>
      </c>
      <c r="H91" s="92" t="s">
        <v>173</v>
      </c>
      <c r="I91" s="93">
        <v>4.8000000000000001E-2</v>
      </c>
      <c r="J91" s="93">
        <v>4.8499999999999995E-2</v>
      </c>
      <c r="K91" s="86">
        <v>11362000</v>
      </c>
      <c r="L91" s="111">
        <v>106.443</v>
      </c>
      <c r="M91" s="86">
        <v>12093.69058</v>
      </c>
      <c r="N91" s="80"/>
      <c r="O91" s="87">
        <v>5.3875030882629708E-3</v>
      </c>
      <c r="P91" s="87">
        <f>M91/'סכום נכסי הקרן'!$C$42</f>
        <v>3.2777936736021066E-3</v>
      </c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</row>
    <row r="92" spans="2:34" s="138" customFormat="1">
      <c r="B92" s="85" t="s">
        <v>1447</v>
      </c>
      <c r="C92" s="80" t="s">
        <v>1448</v>
      </c>
      <c r="D92" s="80" t="s">
        <v>267</v>
      </c>
      <c r="E92" s="80"/>
      <c r="F92" s="110">
        <v>40483</v>
      </c>
      <c r="G92" s="86">
        <v>6.669999999999999</v>
      </c>
      <c r="H92" s="92" t="s">
        <v>173</v>
      </c>
      <c r="I92" s="93">
        <v>4.8000000000000001E-2</v>
      </c>
      <c r="J92" s="93">
        <v>4.8500000000000008E-2</v>
      </c>
      <c r="K92" s="86">
        <v>4769000</v>
      </c>
      <c r="L92" s="111">
        <v>107.3329</v>
      </c>
      <c r="M92" s="86">
        <v>5118.7108699999999</v>
      </c>
      <c r="N92" s="80"/>
      <c r="O92" s="87">
        <v>2.2802857769204012E-3</v>
      </c>
      <c r="P92" s="87">
        <f>M92/'סכום נכסי הקרן'!$C$42</f>
        <v>1.3873414402077694E-3</v>
      </c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</row>
    <row r="93" spans="2:34" s="138" customFormat="1">
      <c r="B93" s="85" t="s">
        <v>1449</v>
      </c>
      <c r="C93" s="80" t="s">
        <v>1450</v>
      </c>
      <c r="D93" s="80" t="s">
        <v>267</v>
      </c>
      <c r="E93" s="80"/>
      <c r="F93" s="110">
        <v>40513</v>
      </c>
      <c r="G93" s="86">
        <v>6.75</v>
      </c>
      <c r="H93" s="92" t="s">
        <v>173</v>
      </c>
      <c r="I93" s="93">
        <v>4.8000000000000001E-2</v>
      </c>
      <c r="J93" s="93">
        <v>4.8499999999999995E-2</v>
      </c>
      <c r="K93" s="86">
        <v>6258000</v>
      </c>
      <c r="L93" s="111">
        <v>106.61409999999999</v>
      </c>
      <c r="M93" s="86">
        <v>6671.8487300000006</v>
      </c>
      <c r="N93" s="80"/>
      <c r="O93" s="87">
        <v>2.9721783767762298E-3</v>
      </c>
      <c r="P93" s="87">
        <f>M93/'סכום נכסי הקרן'!$C$42</f>
        <v>1.8082936233369592E-3</v>
      </c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</row>
    <row r="94" spans="2:34" s="138" customFormat="1">
      <c r="B94" s="85" t="s">
        <v>1451</v>
      </c>
      <c r="C94" s="80" t="s">
        <v>1452</v>
      </c>
      <c r="D94" s="80" t="s">
        <v>267</v>
      </c>
      <c r="E94" s="80"/>
      <c r="F94" s="110">
        <v>40544</v>
      </c>
      <c r="G94" s="86">
        <v>6.84</v>
      </c>
      <c r="H94" s="92" t="s">
        <v>173</v>
      </c>
      <c r="I94" s="93">
        <v>4.8000000000000001E-2</v>
      </c>
      <c r="J94" s="93">
        <v>4.8499999999999995E-2</v>
      </c>
      <c r="K94" s="86">
        <v>3197000</v>
      </c>
      <c r="L94" s="111">
        <v>106.09610000000001</v>
      </c>
      <c r="M94" s="86">
        <v>3391.8917000000001</v>
      </c>
      <c r="N94" s="80"/>
      <c r="O94" s="87">
        <v>1.5110215436654191E-3</v>
      </c>
      <c r="P94" s="87">
        <f>M94/'סכום נכסי הקרן'!$C$42</f>
        <v>9.1931582689818543E-4</v>
      </c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</row>
    <row r="95" spans="2:34" s="138" customFormat="1">
      <c r="B95" s="85" t="s">
        <v>1453</v>
      </c>
      <c r="C95" s="80" t="s">
        <v>1454</v>
      </c>
      <c r="D95" s="80" t="s">
        <v>267</v>
      </c>
      <c r="E95" s="80"/>
      <c r="F95" s="110">
        <v>40603</v>
      </c>
      <c r="G95" s="86">
        <v>6.9999999999999991</v>
      </c>
      <c r="H95" s="92" t="s">
        <v>173</v>
      </c>
      <c r="I95" s="93">
        <v>4.8000000000000001E-2</v>
      </c>
      <c r="J95" s="93">
        <v>4.8599999999999997E-2</v>
      </c>
      <c r="K95" s="86">
        <v>99173000</v>
      </c>
      <c r="L95" s="111">
        <v>104.65560000000001</v>
      </c>
      <c r="M95" s="86">
        <v>103791.03468000001</v>
      </c>
      <c r="N95" s="80"/>
      <c r="O95" s="87">
        <v>4.623687998080972E-2</v>
      </c>
      <c r="P95" s="87">
        <f>M95/'סכום נכסי הקרן'!$C$42</f>
        <v>2.8130833561538077E-2</v>
      </c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</row>
    <row r="96" spans="2:34" s="138" customFormat="1">
      <c r="B96" s="85" t="s">
        <v>1455</v>
      </c>
      <c r="C96" s="80" t="s">
        <v>1456</v>
      </c>
      <c r="D96" s="80" t="s">
        <v>267</v>
      </c>
      <c r="E96" s="80"/>
      <c r="F96" s="110">
        <v>40664</v>
      </c>
      <c r="G96" s="86">
        <v>7</v>
      </c>
      <c r="H96" s="92" t="s">
        <v>173</v>
      </c>
      <c r="I96" s="93">
        <v>4.8000000000000001E-2</v>
      </c>
      <c r="J96" s="93">
        <v>4.8499999999999995E-2</v>
      </c>
      <c r="K96" s="86">
        <v>138000</v>
      </c>
      <c r="L96" s="111">
        <v>105.81140000000001</v>
      </c>
      <c r="M96" s="86">
        <v>146.01963000000001</v>
      </c>
      <c r="N96" s="80"/>
      <c r="O96" s="87">
        <v>6.5048894906654401E-5</v>
      </c>
      <c r="P96" s="87">
        <f>M96/'סכום נכסי הקרן'!$C$42</f>
        <v>3.9576191921698764E-5</v>
      </c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</row>
    <row r="97" spans="2:34" s="138" customFormat="1">
      <c r="B97" s="85" t="s">
        <v>1457</v>
      </c>
      <c r="C97" s="80" t="s">
        <v>1458</v>
      </c>
      <c r="D97" s="80" t="s">
        <v>267</v>
      </c>
      <c r="E97" s="80"/>
      <c r="F97" s="110">
        <v>39995</v>
      </c>
      <c r="G97" s="86">
        <v>7.25</v>
      </c>
      <c r="H97" s="92" t="s">
        <v>173</v>
      </c>
      <c r="I97" s="93">
        <v>4.8000000000000001E-2</v>
      </c>
      <c r="J97" s="93">
        <v>4.8500000000000008E-2</v>
      </c>
      <c r="K97" s="86">
        <v>71597000</v>
      </c>
      <c r="L97" s="111">
        <v>103.04819999999999</v>
      </c>
      <c r="M97" s="86">
        <v>73779.261939999997</v>
      </c>
      <c r="N97" s="80"/>
      <c r="O97" s="87">
        <v>3.2867221045729172E-2</v>
      </c>
      <c r="P97" s="87">
        <f>M97/'סכום נכסי הקרן'!$C$42</f>
        <v>1.9996641755486742E-2</v>
      </c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</row>
    <row r="98" spans="2:34" s="138" customFormat="1">
      <c r="B98" s="85" t="s">
        <v>1459</v>
      </c>
      <c r="C98" s="80" t="s">
        <v>1460</v>
      </c>
      <c r="D98" s="80" t="s">
        <v>267</v>
      </c>
      <c r="E98" s="80"/>
      <c r="F98" s="110">
        <v>40848</v>
      </c>
      <c r="G98" s="86">
        <v>7.33</v>
      </c>
      <c r="H98" s="92" t="s">
        <v>173</v>
      </c>
      <c r="I98" s="93">
        <v>4.8000000000000001E-2</v>
      </c>
      <c r="J98" s="93">
        <v>4.8499999999999995E-2</v>
      </c>
      <c r="K98" s="86">
        <v>206678000</v>
      </c>
      <c r="L98" s="111">
        <v>104.2799</v>
      </c>
      <c r="M98" s="86">
        <v>215523.7114</v>
      </c>
      <c r="N98" s="80"/>
      <c r="O98" s="87">
        <v>9.6011606472025113E-2</v>
      </c>
      <c r="P98" s="87">
        <f>M98/'סכום נכסי הקרן'!$C$42</f>
        <v>5.8414117102222593E-2</v>
      </c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</row>
    <row r="99" spans="2:34" s="138" customFormat="1">
      <c r="B99" s="85" t="s">
        <v>1461</v>
      </c>
      <c r="C99" s="80" t="s">
        <v>1462</v>
      </c>
      <c r="D99" s="80" t="s">
        <v>267</v>
      </c>
      <c r="E99" s="80"/>
      <c r="F99" s="110">
        <v>40940</v>
      </c>
      <c r="G99" s="86">
        <v>7.5799999999999992</v>
      </c>
      <c r="H99" s="92" t="s">
        <v>173</v>
      </c>
      <c r="I99" s="93">
        <v>4.8000000000000001E-2</v>
      </c>
      <c r="J99" s="93">
        <v>4.8499999999999995E-2</v>
      </c>
      <c r="K99" s="86">
        <v>258650000</v>
      </c>
      <c r="L99" s="111">
        <v>103.06140000000001</v>
      </c>
      <c r="M99" s="86">
        <v>266568.20821000001</v>
      </c>
      <c r="N99" s="80"/>
      <c r="O99" s="87">
        <v>0.11875093342797444</v>
      </c>
      <c r="P99" s="87">
        <f>M99/'סכום נכסי הקרן'!$C$42</f>
        <v>7.2248878923623597E-2</v>
      </c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</row>
    <row r="100" spans="2:34" s="138" customFormat="1">
      <c r="B100" s="85" t="s">
        <v>1463</v>
      </c>
      <c r="C100" s="80" t="s">
        <v>1464</v>
      </c>
      <c r="D100" s="80" t="s">
        <v>267</v>
      </c>
      <c r="E100" s="80"/>
      <c r="F100" s="110">
        <v>40969</v>
      </c>
      <c r="G100" s="86">
        <v>7.660000000000001</v>
      </c>
      <c r="H100" s="92" t="s">
        <v>173</v>
      </c>
      <c r="I100" s="93">
        <v>4.8000000000000001E-2</v>
      </c>
      <c r="J100" s="93">
        <v>4.8599999999999997E-2</v>
      </c>
      <c r="K100" s="86">
        <v>146134000</v>
      </c>
      <c r="L100" s="111">
        <v>102.6307</v>
      </c>
      <c r="M100" s="86">
        <v>149984.07994999998</v>
      </c>
      <c r="N100" s="80"/>
      <c r="O100" s="87">
        <v>6.6814979974533562E-2</v>
      </c>
      <c r="P100" s="87">
        <f>M100/'סכום נכסי הקרן'!$C$42</f>
        <v>4.0650690138720462E-2</v>
      </c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</row>
    <row r="101" spans="2:34" s="138" customFormat="1">
      <c r="B101" s="85" t="s">
        <v>1465</v>
      </c>
      <c r="C101" s="80">
        <v>8789</v>
      </c>
      <c r="D101" s="80" t="s">
        <v>267</v>
      </c>
      <c r="E101" s="80"/>
      <c r="F101" s="110">
        <v>41000</v>
      </c>
      <c r="G101" s="86">
        <v>7.56</v>
      </c>
      <c r="H101" s="92" t="s">
        <v>173</v>
      </c>
      <c r="I101" s="93">
        <v>4.8000000000000001E-2</v>
      </c>
      <c r="J101" s="93">
        <v>4.8499999999999995E-2</v>
      </c>
      <c r="K101" s="86">
        <v>84207000</v>
      </c>
      <c r="L101" s="111">
        <v>104.6936</v>
      </c>
      <c r="M101" s="86">
        <v>88159.44872</v>
      </c>
      <c r="N101" s="80"/>
      <c r="O101" s="87">
        <v>3.9273313559388331E-2</v>
      </c>
      <c r="P101" s="87">
        <f>M101/'סכום נכסי הקרן'!$C$42</f>
        <v>2.389415219209828E-2</v>
      </c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</row>
    <row r="102" spans="2:34" s="138" customFormat="1">
      <c r="B102" s="85" t="s">
        <v>1466</v>
      </c>
      <c r="C102" s="80" t="s">
        <v>1467</v>
      </c>
      <c r="D102" s="80" t="s">
        <v>267</v>
      </c>
      <c r="E102" s="80"/>
      <c r="F102" s="110">
        <v>41640</v>
      </c>
      <c r="G102" s="86">
        <v>8.73</v>
      </c>
      <c r="H102" s="92" t="s">
        <v>173</v>
      </c>
      <c r="I102" s="93">
        <v>4.8000000000000001E-2</v>
      </c>
      <c r="J102" s="93">
        <v>4.8500000000000008E-2</v>
      </c>
      <c r="K102" s="86">
        <v>1888000</v>
      </c>
      <c r="L102" s="111">
        <v>101.1816</v>
      </c>
      <c r="M102" s="86">
        <v>1910.3087399999999</v>
      </c>
      <c r="N102" s="80"/>
      <c r="O102" s="87">
        <v>8.5100525502991196E-4</v>
      </c>
      <c r="P102" s="87">
        <f>M102/'סכום נכסי הקרן'!$C$42</f>
        <v>5.177574092191477E-4</v>
      </c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</row>
    <row r="103" spans="2:34" s="138" customFormat="1">
      <c r="B103" s="139"/>
      <c r="C103" s="139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</row>
    <row r="104" spans="2:34" s="138" customFormat="1">
      <c r="B104" s="139"/>
      <c r="C104" s="139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</row>
    <row r="105" spans="2:34" s="138" customFormat="1">
      <c r="B105" s="139"/>
      <c r="C105" s="139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</row>
    <row r="106" spans="2:34" s="138" customFormat="1">
      <c r="B106" s="140" t="s">
        <v>261</v>
      </c>
      <c r="C106" s="139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</row>
    <row r="107" spans="2:34" s="138" customFormat="1">
      <c r="B107" s="140" t="s">
        <v>121</v>
      </c>
      <c r="C107" s="139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</row>
    <row r="108" spans="2:34" s="138" customFormat="1">
      <c r="B108" s="140" t="s">
        <v>246</v>
      </c>
      <c r="C108" s="139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</row>
    <row r="109" spans="2:34" s="138" customFormat="1">
      <c r="B109" s="140" t="s">
        <v>256</v>
      </c>
      <c r="C109" s="139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</row>
    <row r="110" spans="2:34" s="138" customFormat="1">
      <c r="B110" s="139"/>
      <c r="C110" s="139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</row>
    <row r="111" spans="2:34" s="138" customFormat="1">
      <c r="B111" s="139"/>
      <c r="C111" s="139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</row>
    <row r="112" spans="2:34" s="138" customFormat="1">
      <c r="B112" s="139"/>
      <c r="C112" s="139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</row>
    <row r="113" spans="2:34" s="138" customFormat="1">
      <c r="B113" s="139"/>
      <c r="C113" s="139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</row>
    <row r="114" spans="2:34" s="138" customFormat="1">
      <c r="B114" s="139"/>
      <c r="C114" s="139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</row>
    <row r="115" spans="2:34" s="138" customFormat="1">
      <c r="B115" s="139"/>
      <c r="C115" s="139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</row>
    <row r="116" spans="2:34" s="138" customFormat="1">
      <c r="B116" s="139"/>
      <c r="C116" s="139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</row>
    <row r="117" spans="2:34" s="138" customFormat="1">
      <c r="B117" s="139"/>
      <c r="C117" s="139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</row>
    <row r="118" spans="2:34" s="138" customFormat="1">
      <c r="B118" s="139"/>
      <c r="C118" s="139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</row>
    <row r="119" spans="2:34" s="138" customFormat="1">
      <c r="B119" s="139"/>
      <c r="C119" s="139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</row>
    <row r="120" spans="2:34" s="138" customFormat="1">
      <c r="B120" s="139"/>
      <c r="C120" s="139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</row>
    <row r="121" spans="2:34" s="138" customFormat="1">
      <c r="B121" s="139"/>
      <c r="C121" s="139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</row>
    <row r="122" spans="2:34" s="138" customFormat="1">
      <c r="B122" s="139"/>
      <c r="C122" s="139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</row>
    <row r="123" spans="2:34" s="138" customFormat="1">
      <c r="B123" s="139"/>
      <c r="C123" s="139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</row>
    <row r="124" spans="2:34" s="138" customFormat="1">
      <c r="B124" s="139"/>
      <c r="C124" s="139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</row>
    <row r="125" spans="2:34" s="138" customFormat="1">
      <c r="B125" s="139"/>
      <c r="C125" s="139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C25:XFD27 B108:B1048576 A1:A1048576 B1:B105 D1:P1048576 Q1:XFD24 Q28:XFD1048576 Q25:AA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N21" sqref="N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8" t="s" vm="1">
        <v>262</v>
      </c>
    </row>
    <row r="2" spans="2:65">
      <c r="B2" s="57" t="s">
        <v>187</v>
      </c>
      <c r="C2" s="78" t="s">
        <v>263</v>
      </c>
    </row>
    <row r="3" spans="2:65">
      <c r="B3" s="57" t="s">
        <v>189</v>
      </c>
      <c r="C3" s="78" t="s">
        <v>264</v>
      </c>
    </row>
    <row r="4" spans="2:65">
      <c r="B4" s="57" t="s">
        <v>190</v>
      </c>
      <c r="C4" s="78">
        <v>2207</v>
      </c>
    </row>
    <row r="6" spans="2:65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1"/>
    </row>
    <row r="7" spans="2:65" ht="26.25" customHeight="1">
      <c r="B7" s="199" t="s">
        <v>95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1"/>
    </row>
    <row r="8" spans="2:65" s="3" customFormat="1" ht="78.75">
      <c r="B8" s="22" t="s">
        <v>125</v>
      </c>
      <c r="C8" s="30" t="s">
        <v>48</v>
      </c>
      <c r="D8" s="30" t="s">
        <v>127</v>
      </c>
      <c r="E8" s="30" t="s">
        <v>126</v>
      </c>
      <c r="F8" s="30" t="s">
        <v>68</v>
      </c>
      <c r="G8" s="30" t="s">
        <v>15</v>
      </c>
      <c r="H8" s="30" t="s">
        <v>69</v>
      </c>
      <c r="I8" s="30" t="s">
        <v>110</v>
      </c>
      <c r="J8" s="30" t="s">
        <v>18</v>
      </c>
      <c r="K8" s="30" t="s">
        <v>109</v>
      </c>
      <c r="L8" s="30" t="s">
        <v>17</v>
      </c>
      <c r="M8" s="72" t="s">
        <v>19</v>
      </c>
      <c r="N8" s="30" t="s">
        <v>248</v>
      </c>
      <c r="O8" s="30" t="s">
        <v>247</v>
      </c>
      <c r="P8" s="30" t="s">
        <v>118</v>
      </c>
      <c r="Q8" s="30" t="s">
        <v>62</v>
      </c>
      <c r="R8" s="30" t="s">
        <v>191</v>
      </c>
      <c r="S8" s="31" t="s">
        <v>193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257</v>
      </c>
      <c r="O9" s="32"/>
      <c r="P9" s="32" t="s">
        <v>251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20" t="s">
        <v>123</v>
      </c>
      <c r="S10" s="20" t="s">
        <v>194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4" t="s">
        <v>261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4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4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4" t="s">
        <v>256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E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6" width="5.7109375" style="1" customWidth="1"/>
    <col min="27" max="16384" width="9.140625" style="1"/>
  </cols>
  <sheetData>
    <row r="1" spans="2:57">
      <c r="B1" s="57" t="s">
        <v>188</v>
      </c>
      <c r="C1" s="78" t="s" vm="1">
        <v>262</v>
      </c>
    </row>
    <row r="2" spans="2:57">
      <c r="B2" s="57" t="s">
        <v>187</v>
      </c>
      <c r="C2" s="78" t="s">
        <v>263</v>
      </c>
    </row>
    <row r="3" spans="2:57">
      <c r="B3" s="57" t="s">
        <v>189</v>
      </c>
      <c r="C3" s="78" t="s">
        <v>264</v>
      </c>
    </row>
    <row r="4" spans="2:57">
      <c r="B4" s="57" t="s">
        <v>190</v>
      </c>
      <c r="C4" s="78">
        <v>2207</v>
      </c>
    </row>
    <row r="6" spans="2:57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1"/>
    </row>
    <row r="7" spans="2:57" ht="26.25" customHeight="1">
      <c r="B7" s="199" t="s">
        <v>96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1"/>
    </row>
    <row r="8" spans="2:57" s="3" customFormat="1" ht="78.75">
      <c r="B8" s="22" t="s">
        <v>125</v>
      </c>
      <c r="C8" s="30" t="s">
        <v>48</v>
      </c>
      <c r="D8" s="30" t="s">
        <v>127</v>
      </c>
      <c r="E8" s="30" t="s">
        <v>126</v>
      </c>
      <c r="F8" s="30" t="s">
        <v>68</v>
      </c>
      <c r="G8" s="30" t="s">
        <v>15</v>
      </c>
      <c r="H8" s="30" t="s">
        <v>69</v>
      </c>
      <c r="I8" s="30" t="s">
        <v>110</v>
      </c>
      <c r="J8" s="30" t="s">
        <v>18</v>
      </c>
      <c r="K8" s="30" t="s">
        <v>109</v>
      </c>
      <c r="L8" s="30" t="s">
        <v>17</v>
      </c>
      <c r="M8" s="72" t="s">
        <v>19</v>
      </c>
      <c r="N8" s="72" t="s">
        <v>248</v>
      </c>
      <c r="O8" s="30" t="s">
        <v>247</v>
      </c>
      <c r="P8" s="30" t="s">
        <v>118</v>
      </c>
      <c r="Q8" s="30" t="s">
        <v>62</v>
      </c>
      <c r="R8" s="30" t="s">
        <v>191</v>
      </c>
      <c r="S8" s="31" t="s">
        <v>193</v>
      </c>
      <c r="BB8" s="1"/>
    </row>
    <row r="9" spans="2:57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257</v>
      </c>
      <c r="O9" s="32"/>
      <c r="P9" s="32" t="s">
        <v>251</v>
      </c>
      <c r="Q9" s="32" t="s">
        <v>20</v>
      </c>
      <c r="R9" s="32" t="s">
        <v>20</v>
      </c>
      <c r="S9" s="33" t="s">
        <v>20</v>
      </c>
      <c r="BB9" s="1"/>
    </row>
    <row r="10" spans="2:57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20" t="s">
        <v>123</v>
      </c>
      <c r="S10" s="20" t="s">
        <v>194</v>
      </c>
      <c r="BB10" s="1"/>
    </row>
    <row r="11" spans="2:57" s="133" customFormat="1" ht="18" customHeight="1">
      <c r="B11" s="104" t="s">
        <v>54</v>
      </c>
      <c r="C11" s="97"/>
      <c r="D11" s="97"/>
      <c r="E11" s="97"/>
      <c r="F11" s="97"/>
      <c r="G11" s="97"/>
      <c r="H11" s="97"/>
      <c r="I11" s="97"/>
      <c r="J11" s="101">
        <v>7.2264525146853895</v>
      </c>
      <c r="K11" s="97"/>
      <c r="L11" s="97"/>
      <c r="M11" s="102">
        <v>2.0077199016337453E-2</v>
      </c>
      <c r="N11" s="99"/>
      <c r="O11" s="101"/>
      <c r="P11" s="99">
        <v>45674.098250000003</v>
      </c>
      <c r="Q11" s="97"/>
      <c r="R11" s="102">
        <v>1</v>
      </c>
      <c r="S11" s="102">
        <f>P11/'סכום נכסי הקרן'!$C$42</f>
        <v>1.2379204619218152E-2</v>
      </c>
      <c r="BB11" s="138"/>
      <c r="BE11" s="138"/>
    </row>
    <row r="12" spans="2:57" s="138" customFormat="1" ht="17.25" customHeight="1">
      <c r="B12" s="105" t="s">
        <v>242</v>
      </c>
      <c r="C12" s="82"/>
      <c r="D12" s="82"/>
      <c r="E12" s="82"/>
      <c r="F12" s="82"/>
      <c r="G12" s="82"/>
      <c r="H12" s="82"/>
      <c r="I12" s="82"/>
      <c r="J12" s="91">
        <v>7.1901799447268964</v>
      </c>
      <c r="K12" s="82"/>
      <c r="L12" s="82"/>
      <c r="M12" s="90">
        <v>1.8916893203118023E-2</v>
      </c>
      <c r="N12" s="89"/>
      <c r="O12" s="91"/>
      <c r="P12" s="89">
        <v>43166.451909999996</v>
      </c>
      <c r="Q12" s="82"/>
      <c r="R12" s="90">
        <v>0.94509697101682777</v>
      </c>
      <c r="S12" s="90">
        <f>P12/'סכום נכסי הקרן'!$C$42</f>
        <v>1.1699548789220599E-2</v>
      </c>
    </row>
    <row r="13" spans="2:57" s="138" customFormat="1">
      <c r="B13" s="106" t="s">
        <v>63</v>
      </c>
      <c r="C13" s="82"/>
      <c r="D13" s="82"/>
      <c r="E13" s="82"/>
      <c r="F13" s="82"/>
      <c r="G13" s="82"/>
      <c r="H13" s="82"/>
      <c r="I13" s="82"/>
      <c r="J13" s="91">
        <v>7.8759302108567022</v>
      </c>
      <c r="K13" s="82"/>
      <c r="L13" s="82"/>
      <c r="M13" s="90">
        <v>1.4306126251104752E-2</v>
      </c>
      <c r="N13" s="89"/>
      <c r="O13" s="91"/>
      <c r="P13" s="89">
        <v>28641.495590000002</v>
      </c>
      <c r="Q13" s="82"/>
      <c r="R13" s="90">
        <v>0.62708398605329885</v>
      </c>
      <c r="S13" s="90">
        <f>P13/'סכום נכסי הקרן'!$C$42</f>
        <v>7.7628009767887283E-3</v>
      </c>
    </row>
    <row r="14" spans="2:57" s="138" customFormat="1">
      <c r="B14" s="107" t="s">
        <v>1468</v>
      </c>
      <c r="C14" s="80" t="s">
        <v>1469</v>
      </c>
      <c r="D14" s="92" t="s">
        <v>1470</v>
      </c>
      <c r="E14" s="80" t="s">
        <v>1471</v>
      </c>
      <c r="F14" s="92" t="s">
        <v>381</v>
      </c>
      <c r="G14" s="80" t="s">
        <v>1812</v>
      </c>
      <c r="H14" s="80" t="s">
        <v>1811</v>
      </c>
      <c r="I14" s="110">
        <v>39076</v>
      </c>
      <c r="J14" s="88">
        <v>9.17</v>
      </c>
      <c r="K14" s="92" t="s">
        <v>173</v>
      </c>
      <c r="L14" s="93">
        <v>4.9000000000000002E-2</v>
      </c>
      <c r="M14" s="87">
        <v>1.46E-2</v>
      </c>
      <c r="N14" s="86">
        <v>2339669</v>
      </c>
      <c r="O14" s="88">
        <v>165.87</v>
      </c>
      <c r="P14" s="86">
        <v>3880.8089</v>
      </c>
      <c r="Q14" s="87">
        <v>1.1918261572986535E-3</v>
      </c>
      <c r="R14" s="87">
        <v>8.4967389586065881E-2</v>
      </c>
      <c r="S14" s="87">
        <f>P14/'סכום נכסי הקרן'!$C$42</f>
        <v>1.0518287016467352E-3</v>
      </c>
    </row>
    <row r="15" spans="2:57" s="138" customFormat="1">
      <c r="B15" s="107" t="s">
        <v>1472</v>
      </c>
      <c r="C15" s="80" t="s">
        <v>1473</v>
      </c>
      <c r="D15" s="92" t="s">
        <v>1470</v>
      </c>
      <c r="E15" s="80" t="s">
        <v>1471</v>
      </c>
      <c r="F15" s="92" t="s">
        <v>381</v>
      </c>
      <c r="G15" s="80" t="s">
        <v>1812</v>
      </c>
      <c r="H15" s="80" t="s">
        <v>1811</v>
      </c>
      <c r="I15" s="110">
        <v>42639</v>
      </c>
      <c r="J15" s="88">
        <v>12.25</v>
      </c>
      <c r="K15" s="92" t="s">
        <v>173</v>
      </c>
      <c r="L15" s="93">
        <v>4.0999999999999995E-2</v>
      </c>
      <c r="M15" s="87">
        <v>2.1400000000000002E-2</v>
      </c>
      <c r="N15" s="86">
        <v>6925895.0300000003</v>
      </c>
      <c r="O15" s="88">
        <v>129.04</v>
      </c>
      <c r="P15" s="86">
        <v>8937.1751400000012</v>
      </c>
      <c r="Q15" s="87">
        <v>2.0620209680717871E-3</v>
      </c>
      <c r="R15" s="87">
        <v>0.19567272223048215</v>
      </c>
      <c r="S15" s="87">
        <f>P15/'סכום נכסי הקרן'!$C$42</f>
        <v>2.4222726668905749E-3</v>
      </c>
    </row>
    <row r="16" spans="2:57" s="138" customFormat="1">
      <c r="B16" s="107" t="s">
        <v>1474</v>
      </c>
      <c r="C16" s="80" t="s">
        <v>1475</v>
      </c>
      <c r="D16" s="92" t="s">
        <v>1470</v>
      </c>
      <c r="E16" s="80" t="s">
        <v>1476</v>
      </c>
      <c r="F16" s="92" t="s">
        <v>470</v>
      </c>
      <c r="G16" s="80" t="s">
        <v>1812</v>
      </c>
      <c r="H16" s="80" t="s">
        <v>1811</v>
      </c>
      <c r="I16" s="110">
        <v>38918</v>
      </c>
      <c r="J16" s="88">
        <v>1.94</v>
      </c>
      <c r="K16" s="92" t="s">
        <v>173</v>
      </c>
      <c r="L16" s="93">
        <v>0.05</v>
      </c>
      <c r="M16" s="87">
        <v>6.7999999999999996E-3</v>
      </c>
      <c r="N16" s="86">
        <v>7179.17</v>
      </c>
      <c r="O16" s="88">
        <v>127.74</v>
      </c>
      <c r="P16" s="86">
        <v>9.1706699999999994</v>
      </c>
      <c r="Q16" s="87">
        <v>2.4920047038382075E-4</v>
      </c>
      <c r="R16" s="87">
        <v>2.0078491642689408E-4</v>
      </c>
      <c r="S16" s="87">
        <f>P16/'סכום נכסי הקרן'!$C$42</f>
        <v>2.4855575649011378E-6</v>
      </c>
    </row>
    <row r="17" spans="2:19" s="138" customFormat="1">
      <c r="B17" s="107" t="s">
        <v>1477</v>
      </c>
      <c r="C17" s="80" t="s">
        <v>1478</v>
      </c>
      <c r="D17" s="92" t="s">
        <v>1470</v>
      </c>
      <c r="E17" s="80" t="s">
        <v>1479</v>
      </c>
      <c r="F17" s="92" t="s">
        <v>381</v>
      </c>
      <c r="G17" s="80" t="s">
        <v>1812</v>
      </c>
      <c r="H17" s="80" t="s">
        <v>170</v>
      </c>
      <c r="I17" s="110">
        <v>42796</v>
      </c>
      <c r="J17" s="88">
        <v>8.98</v>
      </c>
      <c r="K17" s="92" t="s">
        <v>173</v>
      </c>
      <c r="L17" s="93">
        <v>2.1400000000000002E-2</v>
      </c>
      <c r="M17" s="87">
        <v>1.5700000000000002E-2</v>
      </c>
      <c r="N17" s="86">
        <v>3124000</v>
      </c>
      <c r="O17" s="88">
        <v>105.71</v>
      </c>
      <c r="P17" s="86">
        <v>3302.3804599999999</v>
      </c>
      <c r="Q17" s="87">
        <v>1.2031766328000432E-2</v>
      </c>
      <c r="R17" s="87">
        <v>7.2303134304353769E-2</v>
      </c>
      <c r="S17" s="87">
        <f>P17/'סכום נכסי הקרן'!$C$42</f>
        <v>8.9505529416440666E-4</v>
      </c>
    </row>
    <row r="18" spans="2:19" s="138" customFormat="1">
      <c r="B18" s="107" t="s">
        <v>1480</v>
      </c>
      <c r="C18" s="80" t="s">
        <v>1481</v>
      </c>
      <c r="D18" s="92" t="s">
        <v>1470</v>
      </c>
      <c r="E18" s="80" t="s">
        <v>314</v>
      </c>
      <c r="F18" s="92" t="s">
        <v>300</v>
      </c>
      <c r="G18" s="80" t="s">
        <v>1813</v>
      </c>
      <c r="H18" s="80" t="s">
        <v>1811</v>
      </c>
      <c r="I18" s="110">
        <v>37594</v>
      </c>
      <c r="J18" s="88">
        <v>0.18</v>
      </c>
      <c r="K18" s="92" t="s">
        <v>173</v>
      </c>
      <c r="L18" s="93">
        <v>6.5000000000000002E-2</v>
      </c>
      <c r="M18" s="87">
        <v>2.4699999999999996E-2</v>
      </c>
      <c r="N18" s="86">
        <v>11755.32</v>
      </c>
      <c r="O18" s="88">
        <v>127.41</v>
      </c>
      <c r="P18" s="86">
        <v>14.97744</v>
      </c>
      <c r="Q18" s="80"/>
      <c r="R18" s="87">
        <v>3.2791977452997659E-4</v>
      </c>
      <c r="S18" s="87">
        <f>P18/'סכום נכסי הקרן'!$C$42</f>
        <v>4.0593859875944618E-6</v>
      </c>
    </row>
    <row r="19" spans="2:19" s="138" customFormat="1">
      <c r="B19" s="107" t="s">
        <v>1482</v>
      </c>
      <c r="C19" s="80" t="s">
        <v>1483</v>
      </c>
      <c r="D19" s="92" t="s">
        <v>1470</v>
      </c>
      <c r="E19" s="80" t="s">
        <v>380</v>
      </c>
      <c r="F19" s="92" t="s">
        <v>381</v>
      </c>
      <c r="G19" s="80" t="s">
        <v>1814</v>
      </c>
      <c r="H19" s="80" t="s">
        <v>170</v>
      </c>
      <c r="I19" s="110">
        <v>42935</v>
      </c>
      <c r="J19" s="88">
        <v>3.67</v>
      </c>
      <c r="K19" s="92" t="s">
        <v>173</v>
      </c>
      <c r="L19" s="93">
        <v>0.06</v>
      </c>
      <c r="M19" s="87">
        <v>8.8000000000000005E-3</v>
      </c>
      <c r="N19" s="86">
        <v>3130000</v>
      </c>
      <c r="O19" s="88">
        <v>126.92</v>
      </c>
      <c r="P19" s="86">
        <v>3972.5960499999997</v>
      </c>
      <c r="Q19" s="87">
        <v>8.4577478216011238E-4</v>
      </c>
      <c r="R19" s="87">
        <v>8.6977000142526059E-2</v>
      </c>
      <c r="S19" s="87">
        <f>P19/'סכום נכסי הקרן'!$C$42</f>
        <v>1.0767060819300966E-3</v>
      </c>
    </row>
    <row r="20" spans="2:19" s="138" customFormat="1">
      <c r="B20" s="107" t="s">
        <v>1484</v>
      </c>
      <c r="C20" s="80" t="s">
        <v>1485</v>
      </c>
      <c r="D20" s="92" t="s">
        <v>1470</v>
      </c>
      <c r="E20" s="80" t="s">
        <v>380</v>
      </c>
      <c r="F20" s="92" t="s">
        <v>381</v>
      </c>
      <c r="G20" s="80" t="s">
        <v>1814</v>
      </c>
      <c r="H20" s="80" t="s">
        <v>1811</v>
      </c>
      <c r="I20" s="110">
        <v>39856</v>
      </c>
      <c r="J20" s="88">
        <v>2.2199999999999998</v>
      </c>
      <c r="K20" s="92" t="s">
        <v>173</v>
      </c>
      <c r="L20" s="93">
        <v>6.8499999999999991E-2</v>
      </c>
      <c r="M20" s="87">
        <v>1.77E-2</v>
      </c>
      <c r="N20" s="86">
        <v>843900</v>
      </c>
      <c r="O20" s="88">
        <v>125.54</v>
      </c>
      <c r="P20" s="86">
        <v>1059.4321</v>
      </c>
      <c r="Q20" s="87">
        <v>1.6709203624980448E-3</v>
      </c>
      <c r="R20" s="87">
        <v>2.3195468341840771E-2</v>
      </c>
      <c r="S20" s="87">
        <f>P20/'סכום נכסי הקרן'!$C$42</f>
        <v>2.8714144884224368E-4</v>
      </c>
    </row>
    <row r="21" spans="2:19" s="138" customFormat="1">
      <c r="B21" s="107" t="s">
        <v>1486</v>
      </c>
      <c r="C21" s="80" t="s">
        <v>1487</v>
      </c>
      <c r="D21" s="92" t="s">
        <v>1470</v>
      </c>
      <c r="E21" s="80" t="s">
        <v>1488</v>
      </c>
      <c r="F21" s="92" t="s">
        <v>381</v>
      </c>
      <c r="G21" s="80" t="s">
        <v>1814</v>
      </c>
      <c r="H21" s="80" t="s">
        <v>1811</v>
      </c>
      <c r="I21" s="110">
        <v>39350</v>
      </c>
      <c r="J21" s="88">
        <v>4.87</v>
      </c>
      <c r="K21" s="92" t="s">
        <v>173</v>
      </c>
      <c r="L21" s="93">
        <v>5.5999999999999994E-2</v>
      </c>
      <c r="M21" s="87">
        <v>7.8000000000000005E-3</v>
      </c>
      <c r="N21" s="86">
        <v>855712.26</v>
      </c>
      <c r="O21" s="88">
        <v>151.52000000000001</v>
      </c>
      <c r="P21" s="86">
        <v>1296.5751699999998</v>
      </c>
      <c r="Q21" s="87">
        <v>9.3657509130732057E-4</v>
      </c>
      <c r="R21" s="87">
        <v>2.8387537350012156E-2</v>
      </c>
      <c r="S21" s="87">
        <f>P21/'סכום נכסי הקרן'!$C$42</f>
        <v>3.5141513349149829E-4</v>
      </c>
    </row>
    <row r="22" spans="2:19" s="138" customFormat="1">
      <c r="B22" s="107" t="s">
        <v>1489</v>
      </c>
      <c r="C22" s="80" t="s">
        <v>1490</v>
      </c>
      <c r="D22" s="92" t="s">
        <v>1470</v>
      </c>
      <c r="E22" s="80" t="s">
        <v>314</v>
      </c>
      <c r="F22" s="92" t="s">
        <v>300</v>
      </c>
      <c r="G22" s="80" t="s">
        <v>1816</v>
      </c>
      <c r="H22" s="80" t="s">
        <v>1811</v>
      </c>
      <c r="I22" s="110">
        <v>39656</v>
      </c>
      <c r="J22" s="88">
        <v>4.5</v>
      </c>
      <c r="K22" s="92" t="s">
        <v>173</v>
      </c>
      <c r="L22" s="93">
        <v>5.7500000000000002E-2</v>
      </c>
      <c r="M22" s="87">
        <v>5.5000000000000005E-3</v>
      </c>
      <c r="N22" s="86">
        <v>4101971</v>
      </c>
      <c r="O22" s="88">
        <v>148.52000000000001</v>
      </c>
      <c r="P22" s="86">
        <v>6092.2472800000005</v>
      </c>
      <c r="Q22" s="87">
        <v>3.1505153609831028E-3</v>
      </c>
      <c r="R22" s="87">
        <v>0.13338516825562069</v>
      </c>
      <c r="S22" s="87">
        <f>P22/'סכום נכסי הקרן'!$C$42</f>
        <v>1.6512022910051701E-3</v>
      </c>
    </row>
    <row r="23" spans="2:19" s="138" customFormat="1">
      <c r="B23" s="107" t="s">
        <v>1491</v>
      </c>
      <c r="C23" s="80" t="s">
        <v>1492</v>
      </c>
      <c r="D23" s="92" t="s">
        <v>1470</v>
      </c>
      <c r="E23" s="80" t="s">
        <v>1493</v>
      </c>
      <c r="F23" s="92" t="s">
        <v>670</v>
      </c>
      <c r="G23" s="80" t="s">
        <v>1255</v>
      </c>
      <c r="H23" s="80"/>
      <c r="I23" s="110">
        <v>39104</v>
      </c>
      <c r="J23" s="88">
        <v>2.29</v>
      </c>
      <c r="K23" s="92" t="s">
        <v>173</v>
      </c>
      <c r="L23" s="93">
        <v>5.5999999999999994E-2</v>
      </c>
      <c r="M23" s="87">
        <v>0.1613</v>
      </c>
      <c r="N23" s="86">
        <v>79129.41</v>
      </c>
      <c r="O23" s="88">
        <v>96.212500000000006</v>
      </c>
      <c r="P23" s="86">
        <v>76.132379999999998</v>
      </c>
      <c r="Q23" s="87">
        <v>6.6686694567279754E-5</v>
      </c>
      <c r="R23" s="87">
        <v>1.6668611514404665E-3</v>
      </c>
      <c r="S23" s="87">
        <f>P23/'סכום נכסי הקרן'!$C$42</f>
        <v>2.063441526550711E-5</v>
      </c>
    </row>
    <row r="24" spans="2:19" s="138" customFormat="1">
      <c r="B24" s="108"/>
      <c r="C24" s="80"/>
      <c r="D24" s="80"/>
      <c r="E24" s="80"/>
      <c r="F24" s="80"/>
      <c r="G24" s="80"/>
      <c r="H24" s="80"/>
      <c r="I24" s="80"/>
      <c r="J24" s="88"/>
      <c r="K24" s="80"/>
      <c r="L24" s="80"/>
      <c r="M24" s="87"/>
      <c r="N24" s="86"/>
      <c r="O24" s="88"/>
      <c r="P24" s="80"/>
      <c r="Q24" s="80"/>
      <c r="R24" s="87"/>
      <c r="S24" s="80"/>
    </row>
    <row r="25" spans="2:19" s="138" customFormat="1">
      <c r="B25" s="106" t="s">
        <v>64</v>
      </c>
      <c r="C25" s="82"/>
      <c r="D25" s="82"/>
      <c r="E25" s="82"/>
      <c r="F25" s="82"/>
      <c r="G25" s="82"/>
      <c r="H25" s="82"/>
      <c r="I25" s="82"/>
      <c r="J25" s="91">
        <v>6.3354593113630271</v>
      </c>
      <c r="K25" s="82"/>
      <c r="L25" s="82"/>
      <c r="M25" s="90">
        <v>2.4282263443878266E-2</v>
      </c>
      <c r="N25" s="89"/>
      <c r="O25" s="91"/>
      <c r="P25" s="89">
        <v>11119.01525</v>
      </c>
      <c r="Q25" s="82"/>
      <c r="R25" s="90">
        <v>0.24344246905848874</v>
      </c>
      <c r="S25" s="90">
        <f>P25/'סכום נכסי הקרן'!$C$42</f>
        <v>3.0136241374827161E-3</v>
      </c>
    </row>
    <row r="26" spans="2:19" s="138" customFormat="1">
      <c r="B26" s="107" t="s">
        <v>1494</v>
      </c>
      <c r="C26" s="80" t="s">
        <v>1495</v>
      </c>
      <c r="D26" s="92" t="s">
        <v>1470</v>
      </c>
      <c r="E26" s="80" t="s">
        <v>1479</v>
      </c>
      <c r="F26" s="92" t="s">
        <v>381</v>
      </c>
      <c r="G26" s="80" t="s">
        <v>1812</v>
      </c>
      <c r="H26" s="80" t="s">
        <v>170</v>
      </c>
      <c r="I26" s="110">
        <v>42796</v>
      </c>
      <c r="J26" s="88">
        <v>8.31</v>
      </c>
      <c r="K26" s="92" t="s">
        <v>173</v>
      </c>
      <c r="L26" s="93">
        <v>3.7400000000000003E-2</v>
      </c>
      <c r="M26" s="87">
        <v>3.0099999999999998E-2</v>
      </c>
      <c r="N26" s="86">
        <v>3126000</v>
      </c>
      <c r="O26" s="88">
        <v>106.39</v>
      </c>
      <c r="P26" s="86">
        <v>3325.7514700000002</v>
      </c>
      <c r="Q26" s="87">
        <v>6.0692193888843586E-3</v>
      </c>
      <c r="R26" s="87">
        <v>7.2814824975772782E-2</v>
      </c>
      <c r="S26" s="87">
        <f>P26/'סכום נכסי הקרן'!$C$42</f>
        <v>9.0138961768764772E-4</v>
      </c>
    </row>
    <row r="27" spans="2:19" s="138" customFormat="1">
      <c r="B27" s="107" t="s">
        <v>1496</v>
      </c>
      <c r="C27" s="80" t="s">
        <v>1497</v>
      </c>
      <c r="D27" s="92" t="s">
        <v>1470</v>
      </c>
      <c r="E27" s="80" t="s">
        <v>1479</v>
      </c>
      <c r="F27" s="92" t="s">
        <v>381</v>
      </c>
      <c r="G27" s="80" t="s">
        <v>1812</v>
      </c>
      <c r="H27" s="80" t="s">
        <v>170</v>
      </c>
      <c r="I27" s="110">
        <v>42796</v>
      </c>
      <c r="J27" s="88">
        <v>5.1100000000000003</v>
      </c>
      <c r="K27" s="92" t="s">
        <v>173</v>
      </c>
      <c r="L27" s="93">
        <v>2.5000000000000001E-2</v>
      </c>
      <c r="M27" s="87">
        <v>2.07E-2</v>
      </c>
      <c r="N27" s="86">
        <v>4168000</v>
      </c>
      <c r="O27" s="88">
        <v>102.34</v>
      </c>
      <c r="P27" s="86">
        <v>4265.53125</v>
      </c>
      <c r="Q27" s="87">
        <v>5.7466193112880809E-3</v>
      </c>
      <c r="R27" s="87">
        <v>9.339059583951391E-2</v>
      </c>
      <c r="S27" s="87">
        <f>P27/'סכום נכסי הקרן'!$C$42</f>
        <v>1.1561012954080462E-3</v>
      </c>
    </row>
    <row r="28" spans="2:19" s="138" customFormat="1">
      <c r="B28" s="107" t="s">
        <v>1498</v>
      </c>
      <c r="C28" s="80" t="s">
        <v>1499</v>
      </c>
      <c r="D28" s="92" t="s">
        <v>1470</v>
      </c>
      <c r="E28" s="80" t="s">
        <v>1500</v>
      </c>
      <c r="F28" s="92" t="s">
        <v>327</v>
      </c>
      <c r="G28" s="80" t="s">
        <v>1814</v>
      </c>
      <c r="H28" s="80" t="s">
        <v>170</v>
      </c>
      <c r="I28" s="110">
        <v>42598</v>
      </c>
      <c r="J28" s="88">
        <v>6.22</v>
      </c>
      <c r="K28" s="92" t="s">
        <v>173</v>
      </c>
      <c r="L28" s="93">
        <v>3.1E-2</v>
      </c>
      <c r="M28" s="87">
        <v>2.3500000000000007E-2</v>
      </c>
      <c r="N28" s="86">
        <v>3165403</v>
      </c>
      <c r="O28" s="88">
        <v>104.84</v>
      </c>
      <c r="P28" s="86">
        <v>3294.07663</v>
      </c>
      <c r="Q28" s="87">
        <v>8.3300078947368423E-3</v>
      </c>
      <c r="R28" s="87">
        <v>7.2121328197212953E-2</v>
      </c>
      <c r="S28" s="87">
        <f>P28/'סכום נכסי הקרן'!$C$42</f>
        <v>8.9280467916308696E-4</v>
      </c>
    </row>
    <row r="29" spans="2:19" s="138" customFormat="1">
      <c r="B29" s="107" t="s">
        <v>1501</v>
      </c>
      <c r="C29" s="80" t="s">
        <v>1502</v>
      </c>
      <c r="D29" s="92" t="s">
        <v>1470</v>
      </c>
      <c r="E29" s="80" t="s">
        <v>1503</v>
      </c>
      <c r="F29" s="92" t="s">
        <v>327</v>
      </c>
      <c r="G29" s="80" t="s">
        <v>1818</v>
      </c>
      <c r="H29" s="80" t="s">
        <v>170</v>
      </c>
      <c r="I29" s="110">
        <v>41903</v>
      </c>
      <c r="J29" s="88">
        <v>2.23</v>
      </c>
      <c r="K29" s="92" t="s">
        <v>173</v>
      </c>
      <c r="L29" s="93">
        <v>5.1500000000000004E-2</v>
      </c>
      <c r="M29" s="87">
        <v>1.7899999999999999E-2</v>
      </c>
      <c r="N29" s="86">
        <v>215430.48</v>
      </c>
      <c r="O29" s="88">
        <v>108.46</v>
      </c>
      <c r="P29" s="86">
        <v>233.6559</v>
      </c>
      <c r="Q29" s="87">
        <v>2.6470588235294121E-3</v>
      </c>
      <c r="R29" s="87">
        <v>5.1157200459890848E-3</v>
      </c>
      <c r="S29" s="87">
        <f>P29/'סכום נכסי הקרן'!$C$42</f>
        <v>6.3328545223934984E-5</v>
      </c>
    </row>
    <row r="30" spans="2:19" s="138" customFormat="1">
      <c r="B30" s="108"/>
      <c r="C30" s="80"/>
      <c r="D30" s="80"/>
      <c r="E30" s="80"/>
      <c r="F30" s="80"/>
      <c r="G30" s="80"/>
      <c r="H30" s="80"/>
      <c r="I30" s="80"/>
      <c r="J30" s="88"/>
      <c r="K30" s="80"/>
      <c r="L30" s="80"/>
      <c r="M30" s="87"/>
      <c r="N30" s="86"/>
      <c r="O30" s="88"/>
      <c r="P30" s="80"/>
      <c r="Q30" s="80"/>
      <c r="R30" s="87"/>
      <c r="S30" s="80"/>
    </row>
    <row r="31" spans="2:19" s="138" customFormat="1">
      <c r="B31" s="106" t="s">
        <v>50</v>
      </c>
      <c r="C31" s="82"/>
      <c r="D31" s="82"/>
      <c r="E31" s="82"/>
      <c r="F31" s="82"/>
      <c r="G31" s="82"/>
      <c r="H31" s="82"/>
      <c r="I31" s="82"/>
      <c r="J31" s="91">
        <v>4.2138332440672563</v>
      </c>
      <c r="K31" s="82"/>
      <c r="L31" s="82"/>
      <c r="M31" s="90">
        <v>4.0174344904622787E-2</v>
      </c>
      <c r="N31" s="89"/>
      <c r="O31" s="91"/>
      <c r="P31" s="89">
        <v>3405.9410699999999</v>
      </c>
      <c r="Q31" s="82"/>
      <c r="R31" s="90">
        <v>7.4570515905040324E-2</v>
      </c>
      <c r="S31" s="90">
        <f>P31/'סכום נכסי הקרן'!$C$42</f>
        <v>9.23123674949156E-4</v>
      </c>
    </row>
    <row r="32" spans="2:19" s="138" customFormat="1">
      <c r="B32" s="107" t="s">
        <v>1504</v>
      </c>
      <c r="C32" s="80" t="s">
        <v>1505</v>
      </c>
      <c r="D32" s="92" t="s">
        <v>1470</v>
      </c>
      <c r="E32" s="80" t="s">
        <v>674</v>
      </c>
      <c r="F32" s="92" t="s">
        <v>675</v>
      </c>
      <c r="G32" s="80" t="s">
        <v>1815</v>
      </c>
      <c r="H32" s="80" t="s">
        <v>1811</v>
      </c>
      <c r="I32" s="110">
        <v>42954</v>
      </c>
      <c r="J32" s="88">
        <v>2.83</v>
      </c>
      <c r="K32" s="92" t="s">
        <v>172</v>
      </c>
      <c r="L32" s="93">
        <v>3.7000000000000005E-2</v>
      </c>
      <c r="M32" s="87">
        <v>2.92E-2</v>
      </c>
      <c r="N32" s="86">
        <v>161013</v>
      </c>
      <c r="O32" s="88">
        <v>102.39</v>
      </c>
      <c r="P32" s="86">
        <v>581.79525000000001</v>
      </c>
      <c r="Q32" s="87">
        <v>2.3958841735610974E-3</v>
      </c>
      <c r="R32" s="87">
        <v>1.2737969052295411E-2</v>
      </c>
      <c r="S32" s="87">
        <f>P32/'סכום נכסי הקרן'!$C$42</f>
        <v>1.5768592533163322E-4</v>
      </c>
    </row>
    <row r="33" spans="2:19" s="138" customFormat="1">
      <c r="B33" s="107" t="s">
        <v>1506</v>
      </c>
      <c r="C33" s="80" t="s">
        <v>1507</v>
      </c>
      <c r="D33" s="92" t="s">
        <v>1470</v>
      </c>
      <c r="E33" s="80" t="s">
        <v>674</v>
      </c>
      <c r="F33" s="92" t="s">
        <v>675</v>
      </c>
      <c r="G33" s="80" t="s">
        <v>1815</v>
      </c>
      <c r="H33" s="80" t="s">
        <v>1811</v>
      </c>
      <c r="I33" s="110">
        <v>42625</v>
      </c>
      <c r="J33" s="88">
        <v>4.5100000000000007</v>
      </c>
      <c r="K33" s="92" t="s">
        <v>172</v>
      </c>
      <c r="L33" s="93">
        <v>4.4500000000000005E-2</v>
      </c>
      <c r="M33" s="87">
        <v>3.8199999999999998E-2</v>
      </c>
      <c r="N33" s="86">
        <v>765197</v>
      </c>
      <c r="O33" s="88">
        <v>103.17</v>
      </c>
      <c r="P33" s="86">
        <v>2785.9822100000001</v>
      </c>
      <c r="Q33" s="87">
        <v>5.5801582039392613E-3</v>
      </c>
      <c r="R33" s="87">
        <v>6.0996983339457612E-2</v>
      </c>
      <c r="S33" s="87">
        <f>P33/'סכום נכסי הקרן'!$C$42</f>
        <v>7.5509413791418636E-4</v>
      </c>
    </row>
    <row r="34" spans="2:19" s="138" customFormat="1">
      <c r="B34" s="107" t="s">
        <v>1508</v>
      </c>
      <c r="C34" s="80" t="s">
        <v>1509</v>
      </c>
      <c r="D34" s="92" t="s">
        <v>1470</v>
      </c>
      <c r="E34" s="80" t="s">
        <v>1510</v>
      </c>
      <c r="F34" s="92" t="s">
        <v>381</v>
      </c>
      <c r="G34" s="80" t="s">
        <v>1255</v>
      </c>
      <c r="H34" s="80"/>
      <c r="I34" s="110">
        <v>41840</v>
      </c>
      <c r="J34" s="88">
        <v>4.6700000000000008</v>
      </c>
      <c r="K34" s="92" t="s">
        <v>172</v>
      </c>
      <c r="L34" s="93">
        <v>0.03</v>
      </c>
      <c r="M34" s="87">
        <v>0.33649999999999997</v>
      </c>
      <c r="N34" s="86">
        <v>26157.54</v>
      </c>
      <c r="O34" s="88">
        <v>27.02</v>
      </c>
      <c r="P34" s="86">
        <v>24.942169999999997</v>
      </c>
      <c r="Q34" s="87">
        <v>7.3543238390036373E-5</v>
      </c>
      <c r="R34" s="87">
        <v>5.4609003692809627E-4</v>
      </c>
      <c r="S34" s="87">
        <f>P34/'סכום נכסי הקרן'!$C$42</f>
        <v>6.7601603076493009E-6</v>
      </c>
    </row>
    <row r="35" spans="2:19" s="138" customFormat="1">
      <c r="B35" s="107" t="s">
        <v>1511</v>
      </c>
      <c r="C35" s="80" t="s">
        <v>1512</v>
      </c>
      <c r="D35" s="92" t="s">
        <v>1470</v>
      </c>
      <c r="E35" s="80" t="s">
        <v>1510</v>
      </c>
      <c r="F35" s="92" t="s">
        <v>381</v>
      </c>
      <c r="G35" s="80" t="s">
        <v>1255</v>
      </c>
      <c r="H35" s="80"/>
      <c r="I35" s="110">
        <v>41840</v>
      </c>
      <c r="J35" s="88">
        <v>1.8399999999999999</v>
      </c>
      <c r="K35" s="92" t="s">
        <v>172</v>
      </c>
      <c r="L35" s="93">
        <v>4.1299999999999996E-2</v>
      </c>
      <c r="M35" s="87">
        <v>0.38009999999999999</v>
      </c>
      <c r="N35" s="86">
        <v>6690.2</v>
      </c>
      <c r="O35" s="88">
        <v>56</v>
      </c>
      <c r="P35" s="86">
        <v>13.221440000000001</v>
      </c>
      <c r="Q35" s="87">
        <v>1.9578879954149916E-4</v>
      </c>
      <c r="R35" s="87">
        <v>2.8947347635921856E-4</v>
      </c>
      <c r="S35" s="87">
        <f>P35/'סכום נכסי הקרן'!$C$42</f>
        <v>3.583451395687175E-6</v>
      </c>
    </row>
    <row r="36" spans="2:19" s="138" customFormat="1">
      <c r="B36" s="108"/>
      <c r="C36" s="80"/>
      <c r="D36" s="80"/>
      <c r="E36" s="80"/>
      <c r="F36" s="80"/>
      <c r="G36" s="80"/>
      <c r="H36" s="80"/>
      <c r="I36" s="80"/>
      <c r="J36" s="88"/>
      <c r="K36" s="80"/>
      <c r="L36" s="80"/>
      <c r="M36" s="87"/>
      <c r="N36" s="86"/>
      <c r="O36" s="88"/>
      <c r="P36" s="80"/>
      <c r="Q36" s="80"/>
      <c r="R36" s="87"/>
      <c r="S36" s="80"/>
    </row>
    <row r="37" spans="2:19" s="138" customFormat="1">
      <c r="B37" s="105" t="s">
        <v>241</v>
      </c>
      <c r="C37" s="82"/>
      <c r="D37" s="82"/>
      <c r="E37" s="82"/>
      <c r="F37" s="82"/>
      <c r="G37" s="82"/>
      <c r="H37" s="82"/>
      <c r="I37" s="82"/>
      <c r="J37" s="91">
        <v>7.8508460433060909</v>
      </c>
      <c r="K37" s="82"/>
      <c r="L37" s="82"/>
      <c r="M37" s="90">
        <v>4.0050623613057015E-2</v>
      </c>
      <c r="N37" s="89"/>
      <c r="O37" s="91"/>
      <c r="P37" s="89">
        <v>2507.6463399999998</v>
      </c>
      <c r="Q37" s="82"/>
      <c r="R37" s="90">
        <v>5.4903028983172092E-2</v>
      </c>
      <c r="S37" s="90">
        <f>P37/'סכום נכסי הקרן'!$C$42</f>
        <v>6.7965582999755206E-4</v>
      </c>
    </row>
    <row r="38" spans="2:19" s="138" customFormat="1">
      <c r="B38" s="106" t="s">
        <v>72</v>
      </c>
      <c r="C38" s="82"/>
      <c r="D38" s="82"/>
      <c r="E38" s="82"/>
      <c r="F38" s="82"/>
      <c r="G38" s="82"/>
      <c r="H38" s="82"/>
      <c r="I38" s="82"/>
      <c r="J38" s="91">
        <v>7.8508460433060909</v>
      </c>
      <c r="K38" s="82"/>
      <c r="L38" s="82"/>
      <c r="M38" s="90">
        <v>4.0050623613057015E-2</v>
      </c>
      <c r="N38" s="89"/>
      <c r="O38" s="91"/>
      <c r="P38" s="89">
        <v>2507.6463399999998</v>
      </c>
      <c r="Q38" s="82"/>
      <c r="R38" s="90">
        <v>5.4903028983172092E-2</v>
      </c>
      <c r="S38" s="90">
        <f>P38/'סכום נכסי הקרן'!$C$42</f>
        <v>6.7965582999755206E-4</v>
      </c>
    </row>
    <row r="39" spans="2:19" s="138" customFormat="1">
      <c r="B39" s="107" t="s">
        <v>1513</v>
      </c>
      <c r="C39" s="80" t="s">
        <v>1514</v>
      </c>
      <c r="D39" s="92" t="s">
        <v>1470</v>
      </c>
      <c r="E39" s="80"/>
      <c r="F39" s="92" t="s">
        <v>879</v>
      </c>
      <c r="G39" s="80" t="s">
        <v>1515</v>
      </c>
      <c r="H39" s="80" t="s">
        <v>1516</v>
      </c>
      <c r="I39" s="110">
        <v>42135</v>
      </c>
      <c r="J39" s="88">
        <v>2.99</v>
      </c>
      <c r="K39" s="92" t="s">
        <v>172</v>
      </c>
      <c r="L39" s="93">
        <v>0.06</v>
      </c>
      <c r="M39" s="87">
        <v>3.6200000000000003E-2</v>
      </c>
      <c r="N39" s="86">
        <v>352000</v>
      </c>
      <c r="O39" s="88">
        <v>110.42</v>
      </c>
      <c r="P39" s="86">
        <v>1371.64608</v>
      </c>
      <c r="Q39" s="87">
        <v>4.2666666666666667E-4</v>
      </c>
      <c r="R39" s="87">
        <v>3.0031158414824313E-2</v>
      </c>
      <c r="S39" s="87">
        <f>P39/'סכום נכסי הקרן'!$C$42</f>
        <v>3.7176185496926522E-4</v>
      </c>
    </row>
    <row r="40" spans="2:19" s="138" customFormat="1">
      <c r="B40" s="107" t="s">
        <v>1517</v>
      </c>
      <c r="C40" s="80" t="s">
        <v>1518</v>
      </c>
      <c r="D40" s="92" t="s">
        <v>1470</v>
      </c>
      <c r="E40" s="80"/>
      <c r="F40" s="92" t="s">
        <v>1022</v>
      </c>
      <c r="G40" s="80" t="s">
        <v>1255</v>
      </c>
      <c r="H40" s="80"/>
      <c r="I40" s="110">
        <v>42640</v>
      </c>
      <c r="J40" s="88">
        <v>13.719999999999999</v>
      </c>
      <c r="K40" s="92" t="s">
        <v>181</v>
      </c>
      <c r="L40" s="93">
        <v>3.9510000000000003E-2</v>
      </c>
      <c r="M40" s="87">
        <v>4.87E-2</v>
      </c>
      <c r="N40" s="86">
        <v>444000</v>
      </c>
      <c r="O40" s="88">
        <v>90.45</v>
      </c>
      <c r="P40" s="86">
        <v>1136.00026</v>
      </c>
      <c r="Q40" s="87">
        <v>1.1253412141012352E-3</v>
      </c>
      <c r="R40" s="87">
        <v>2.4871870568347783E-2</v>
      </c>
      <c r="S40" s="87">
        <f>P40/'סכום נכסי הקרן'!$C$42</f>
        <v>3.078939750282869E-4</v>
      </c>
    </row>
    <row r="41" spans="2:19" s="138" customFormat="1">
      <c r="B41" s="139"/>
    </row>
    <row r="42" spans="2:19">
      <c r="C42" s="1"/>
      <c r="D42" s="1"/>
      <c r="E42" s="1"/>
    </row>
    <row r="43" spans="2:19">
      <c r="C43" s="1"/>
      <c r="D43" s="1"/>
      <c r="E43" s="1"/>
    </row>
    <row r="44" spans="2:19">
      <c r="B44" s="94" t="s">
        <v>261</v>
      </c>
      <c r="C44" s="1"/>
      <c r="D44" s="1"/>
      <c r="E44" s="1"/>
    </row>
    <row r="45" spans="2:19">
      <c r="B45" s="94" t="s">
        <v>121</v>
      </c>
      <c r="C45" s="1"/>
      <c r="D45" s="1"/>
      <c r="E45" s="1"/>
    </row>
    <row r="46" spans="2:19">
      <c r="B46" s="94" t="s">
        <v>246</v>
      </c>
      <c r="C46" s="1"/>
      <c r="D46" s="1"/>
      <c r="E46" s="1"/>
    </row>
    <row r="47" spans="2:19">
      <c r="B47" s="94" t="s">
        <v>256</v>
      </c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40">
    <cfRule type="cellIs" dxfId="117" priority="1" operator="equal">
      <formula>"NR3"</formula>
    </cfRule>
  </conditionalFormatting>
  <dataValidations count="1">
    <dataValidation allowBlank="1" showInputMessage="1" showErrorMessage="1" sqref="C5:C1048576 A1:B1048576 D1:L1048576 M1:M15 M17:M39 M41:M1048576 N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1.8554687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8" t="s" vm="1">
        <v>262</v>
      </c>
    </row>
    <row r="2" spans="2:98">
      <c r="B2" s="57" t="s">
        <v>187</v>
      </c>
      <c r="C2" s="78" t="s">
        <v>263</v>
      </c>
    </row>
    <row r="3" spans="2:98">
      <c r="B3" s="57" t="s">
        <v>189</v>
      </c>
      <c r="C3" s="78" t="s">
        <v>264</v>
      </c>
    </row>
    <row r="4" spans="2:98">
      <c r="B4" s="57" t="s">
        <v>190</v>
      </c>
      <c r="C4" s="78">
        <v>2207</v>
      </c>
    </row>
    <row r="6" spans="2:98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</row>
    <row r="7" spans="2:98" ht="26.25" customHeight="1">
      <c r="B7" s="199" t="s">
        <v>97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1"/>
    </row>
    <row r="8" spans="2:98" s="3" customFormat="1" ht="63">
      <c r="B8" s="22" t="s">
        <v>125</v>
      </c>
      <c r="C8" s="30" t="s">
        <v>48</v>
      </c>
      <c r="D8" s="30" t="s">
        <v>127</v>
      </c>
      <c r="E8" s="30" t="s">
        <v>126</v>
      </c>
      <c r="F8" s="30" t="s">
        <v>68</v>
      </c>
      <c r="G8" s="30" t="s">
        <v>109</v>
      </c>
      <c r="H8" s="30" t="s">
        <v>248</v>
      </c>
      <c r="I8" s="30" t="s">
        <v>247</v>
      </c>
      <c r="J8" s="30" t="s">
        <v>118</v>
      </c>
      <c r="K8" s="30" t="s">
        <v>62</v>
      </c>
      <c r="L8" s="30" t="s">
        <v>191</v>
      </c>
      <c r="M8" s="31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257</v>
      </c>
      <c r="I9" s="32"/>
      <c r="J9" s="32" t="s">
        <v>251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3" customFormat="1" ht="18" customHeight="1">
      <c r="B11" s="127" t="s">
        <v>29</v>
      </c>
      <c r="C11" s="123"/>
      <c r="D11" s="123"/>
      <c r="E11" s="123"/>
      <c r="F11" s="123"/>
      <c r="G11" s="123"/>
      <c r="H11" s="124"/>
      <c r="I11" s="124"/>
      <c r="J11" s="124">
        <v>20589.362240000002</v>
      </c>
      <c r="K11" s="123"/>
      <c r="L11" s="125">
        <v>1</v>
      </c>
      <c r="M11" s="125">
        <f>J11/'סכום נכסי הקרן'!$C$42</f>
        <v>5.5804041659030194E-3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CT11" s="142"/>
    </row>
    <row r="12" spans="2:98" s="142" customFormat="1" ht="17.25" customHeight="1">
      <c r="B12" s="127" t="s">
        <v>242</v>
      </c>
      <c r="C12" s="123"/>
      <c r="D12" s="123"/>
      <c r="E12" s="123"/>
      <c r="F12" s="123"/>
      <c r="G12" s="123"/>
      <c r="H12" s="124"/>
      <c r="I12" s="124"/>
      <c r="J12" s="124">
        <v>3736.6456399999993</v>
      </c>
      <c r="K12" s="123"/>
      <c r="L12" s="125">
        <v>0.18148428282740237</v>
      </c>
      <c r="M12" s="125">
        <f>J12/'סכום נכסי הקרן'!$C$42</f>
        <v>1.0127556479359581E-3</v>
      </c>
    </row>
    <row r="13" spans="2:98" s="138" customFormat="1">
      <c r="B13" s="117" t="s">
        <v>242</v>
      </c>
      <c r="C13" s="82"/>
      <c r="D13" s="82"/>
      <c r="E13" s="82"/>
      <c r="F13" s="82"/>
      <c r="G13" s="82"/>
      <c r="H13" s="89"/>
      <c r="I13" s="89"/>
      <c r="J13" s="89">
        <v>3736.6456399999993</v>
      </c>
      <c r="K13" s="82"/>
      <c r="L13" s="90">
        <v>0.18148428282740237</v>
      </c>
      <c r="M13" s="90">
        <f>J13/'סכום נכסי הקרן'!$C$42</f>
        <v>1.0127556479359581E-3</v>
      </c>
    </row>
    <row r="14" spans="2:98" s="138" customFormat="1">
      <c r="B14" s="79" t="s">
        <v>1519</v>
      </c>
      <c r="C14" s="80">
        <v>4960</v>
      </c>
      <c r="D14" s="92" t="s">
        <v>27</v>
      </c>
      <c r="E14" s="80" t="s">
        <v>1520</v>
      </c>
      <c r="F14" s="92" t="s">
        <v>199</v>
      </c>
      <c r="G14" s="92" t="s">
        <v>174</v>
      </c>
      <c r="H14" s="86">
        <v>309099.99</v>
      </c>
      <c r="I14" s="86">
        <v>100</v>
      </c>
      <c r="J14" s="86">
        <v>1284.8977500000001</v>
      </c>
      <c r="K14" s="87">
        <v>4.0460446678594201E-3</v>
      </c>
      <c r="L14" s="87">
        <v>6.2405903350603247E-2</v>
      </c>
      <c r="M14" s="87">
        <f>J14/'סכום נכסי הקרן'!$C$42</f>
        <v>3.4825016303464756E-4</v>
      </c>
    </row>
    <row r="15" spans="2:98" s="138" customFormat="1">
      <c r="B15" s="79" t="s">
        <v>1521</v>
      </c>
      <c r="C15" s="80" t="s">
        <v>1522</v>
      </c>
      <c r="D15" s="92" t="s">
        <v>27</v>
      </c>
      <c r="E15" s="80" t="s">
        <v>1523</v>
      </c>
      <c r="F15" s="92" t="s">
        <v>327</v>
      </c>
      <c r="G15" s="92" t="s">
        <v>172</v>
      </c>
      <c r="H15" s="86">
        <v>82309.98</v>
      </c>
      <c r="I15" s="86">
        <v>837.66250000000002</v>
      </c>
      <c r="J15" s="86">
        <v>2433.17436</v>
      </c>
      <c r="K15" s="87">
        <v>1.4199917829984378E-3</v>
      </c>
      <c r="L15" s="87">
        <v>0.11817628596931226</v>
      </c>
      <c r="M15" s="87">
        <f>J15/'סכום נכסי הקרן'!$C$42</f>
        <v>6.5947143853409675E-4</v>
      </c>
    </row>
    <row r="16" spans="2:98" s="138" customFormat="1">
      <c r="B16" s="79" t="s">
        <v>1524</v>
      </c>
      <c r="C16" s="80" t="s">
        <v>1525</v>
      </c>
      <c r="D16" s="92" t="s">
        <v>27</v>
      </c>
      <c r="E16" s="80" t="s">
        <v>1510</v>
      </c>
      <c r="F16" s="92" t="s">
        <v>381</v>
      </c>
      <c r="G16" s="92" t="s">
        <v>172</v>
      </c>
      <c r="H16" s="86">
        <v>401.41</v>
      </c>
      <c r="I16" s="86">
        <v>1311.0867000000001</v>
      </c>
      <c r="J16" s="86">
        <v>18.57253</v>
      </c>
      <c r="K16" s="87">
        <v>4.0938796600050538E-5</v>
      </c>
      <c r="L16" s="87">
        <v>9.0204493871685843E-4</v>
      </c>
      <c r="M16" s="87">
        <f>J16/'סכום נכסי הקרן'!$C$42</f>
        <v>5.0337753338472906E-6</v>
      </c>
    </row>
    <row r="17" spans="2:13" s="138" customFormat="1">
      <c r="B17" s="79"/>
      <c r="C17" s="80"/>
      <c r="D17" s="80"/>
      <c r="E17" s="80"/>
      <c r="F17" s="80"/>
      <c r="G17" s="80"/>
      <c r="H17" s="86"/>
      <c r="I17" s="86"/>
      <c r="J17" s="80"/>
      <c r="K17" s="80"/>
      <c r="L17" s="87"/>
      <c r="M17" s="80"/>
    </row>
    <row r="18" spans="2:13" s="142" customFormat="1">
      <c r="B18" s="127" t="s">
        <v>241</v>
      </c>
      <c r="C18" s="123"/>
      <c r="D18" s="123"/>
      <c r="E18" s="123"/>
      <c r="F18" s="123"/>
      <c r="G18" s="123"/>
      <c r="H18" s="124"/>
      <c r="I18" s="124"/>
      <c r="J18" s="124">
        <v>16852.7166</v>
      </c>
      <c r="K18" s="123"/>
      <c r="L18" s="125">
        <v>0.81851571717259752</v>
      </c>
      <c r="M18" s="125">
        <f>J18/'סכום נכסי הקרן'!$C$42</f>
        <v>4.5676485179670604E-3</v>
      </c>
    </row>
    <row r="19" spans="2:13" s="138" customFormat="1">
      <c r="B19" s="117" t="s">
        <v>66</v>
      </c>
      <c r="C19" s="82"/>
      <c r="D19" s="82"/>
      <c r="E19" s="82"/>
      <c r="F19" s="82"/>
      <c r="G19" s="82"/>
      <c r="H19" s="89"/>
      <c r="I19" s="89"/>
      <c r="J19" s="89">
        <v>16852.7166</v>
      </c>
      <c r="K19" s="82"/>
      <c r="L19" s="90">
        <v>0.81851571717259752</v>
      </c>
      <c r="M19" s="90">
        <f>J19/'סכום נכסי הקרן'!$C$42</f>
        <v>4.5676485179670604E-3</v>
      </c>
    </row>
    <row r="20" spans="2:13" s="138" customFormat="1">
      <c r="B20" s="79" t="s">
        <v>1526</v>
      </c>
      <c r="C20" s="80">
        <v>3610</v>
      </c>
      <c r="D20" s="92" t="s">
        <v>27</v>
      </c>
      <c r="E20" s="80"/>
      <c r="F20" s="92" t="s">
        <v>327</v>
      </c>
      <c r="G20" s="92" t="s">
        <v>172</v>
      </c>
      <c r="H20" s="86">
        <v>27000</v>
      </c>
      <c r="I20" s="86">
        <v>365.91989999999998</v>
      </c>
      <c r="J20" s="86">
        <v>348.65944999999999</v>
      </c>
      <c r="K20" s="87">
        <v>3.9525664446511555E-3</v>
      </c>
      <c r="L20" s="87">
        <v>1.6933960650934662E-2</v>
      </c>
      <c r="M20" s="87">
        <f>J20/'סכום נכסי הקרן'!$C$42</f>
        <v>9.4498344561713595E-5</v>
      </c>
    </row>
    <row r="21" spans="2:13" s="138" customFormat="1">
      <c r="B21" s="79" t="s">
        <v>1527</v>
      </c>
      <c r="C21" s="80" t="s">
        <v>1528</v>
      </c>
      <c r="D21" s="92" t="s">
        <v>27</v>
      </c>
      <c r="E21" s="80"/>
      <c r="F21" s="92" t="s">
        <v>1008</v>
      </c>
      <c r="G21" s="92" t="s">
        <v>172</v>
      </c>
      <c r="H21" s="86">
        <v>209.78</v>
      </c>
      <c r="I21" s="86">
        <v>74243.038</v>
      </c>
      <c r="J21" s="86">
        <v>549.63917000000004</v>
      </c>
      <c r="K21" s="87">
        <v>2.4750562397479782E-3</v>
      </c>
      <c r="L21" s="87">
        <v>2.6695298455247343E-2</v>
      </c>
      <c r="M21" s="87">
        <f>J21/'סכום נכסי הקרן'!$C$42</f>
        <v>1.4897055470968672E-4</v>
      </c>
    </row>
    <row r="22" spans="2:13" s="138" customFormat="1">
      <c r="B22" s="79" t="s">
        <v>1529</v>
      </c>
      <c r="C22" s="80" t="s">
        <v>1530</v>
      </c>
      <c r="D22" s="92" t="s">
        <v>27</v>
      </c>
      <c r="E22" s="80"/>
      <c r="F22" s="92" t="s">
        <v>1008</v>
      </c>
      <c r="G22" s="92" t="s">
        <v>172</v>
      </c>
      <c r="H22" s="86">
        <v>125549.98</v>
      </c>
      <c r="I22" s="86">
        <v>254.63800000000001</v>
      </c>
      <c r="J22" s="86">
        <v>1128.2141100000001</v>
      </c>
      <c r="K22" s="87">
        <v>4.2264089215579403E-3</v>
      </c>
      <c r="L22" s="87">
        <v>5.4795971669688782E-2</v>
      </c>
      <c r="M22" s="87">
        <f>J22/'סכום נכסי הקרן'!$C$42</f>
        <v>3.0578366858023513E-4</v>
      </c>
    </row>
    <row r="23" spans="2:13" s="138" customFormat="1">
      <c r="B23" s="79" t="s">
        <v>1531</v>
      </c>
      <c r="C23" s="80" t="s">
        <v>1532</v>
      </c>
      <c r="D23" s="92" t="s">
        <v>27</v>
      </c>
      <c r="E23" s="80"/>
      <c r="F23" s="92" t="s">
        <v>1008</v>
      </c>
      <c r="G23" s="92" t="s">
        <v>172</v>
      </c>
      <c r="H23" s="86">
        <v>153.26</v>
      </c>
      <c r="I23" s="143">
        <v>0</v>
      </c>
      <c r="J23" s="144">
        <v>3.5E-4</v>
      </c>
      <c r="K23" s="87">
        <v>2.9400452152327566E-3</v>
      </c>
      <c r="L23" s="87">
        <v>0</v>
      </c>
      <c r="M23" s="87">
        <f>J23/'סכום נכסי הקרן'!$C$42</f>
        <v>9.4861678341429611E-11</v>
      </c>
    </row>
    <row r="24" spans="2:13" s="138" customFormat="1">
      <c r="B24" s="79" t="s">
        <v>1533</v>
      </c>
      <c r="C24" s="80">
        <v>2994</v>
      </c>
      <c r="D24" s="92" t="s">
        <v>27</v>
      </c>
      <c r="E24" s="80"/>
      <c r="F24" s="92" t="s">
        <v>327</v>
      </c>
      <c r="G24" s="92" t="s">
        <v>174</v>
      </c>
      <c r="H24" s="86">
        <v>913.97</v>
      </c>
      <c r="I24" s="86">
        <v>21214.933099999998</v>
      </c>
      <c r="J24" s="86">
        <v>806.01509999999996</v>
      </c>
      <c r="K24" s="87">
        <v>1.6914981439362631E-3</v>
      </c>
      <c r="L24" s="87">
        <v>3.9147162044393655E-2</v>
      </c>
      <c r="M24" s="87">
        <f>J24/'סכום נכסי הקרן'!$C$42</f>
        <v>2.1845698615581492E-4</v>
      </c>
    </row>
    <row r="25" spans="2:13" s="138" customFormat="1">
      <c r="B25" s="79" t="s">
        <v>1534</v>
      </c>
      <c r="C25" s="80" t="s">
        <v>1535</v>
      </c>
      <c r="D25" s="92" t="s">
        <v>27</v>
      </c>
      <c r="E25" s="80"/>
      <c r="F25" s="92" t="s">
        <v>1008</v>
      </c>
      <c r="G25" s="92" t="s">
        <v>174</v>
      </c>
      <c r="H25" s="86">
        <v>87.1</v>
      </c>
      <c r="I25" s="86">
        <v>77043.829500000007</v>
      </c>
      <c r="J25" s="86">
        <v>278.96485999999999</v>
      </c>
      <c r="K25" s="87">
        <v>2.9401270634476719E-3</v>
      </c>
      <c r="L25" s="87">
        <v>1.3548980135870393E-2</v>
      </c>
      <c r="M25" s="87">
        <f>J25/'סכום נכסי הקרן'!$C$42</f>
        <v>7.5608785193948406E-5</v>
      </c>
    </row>
    <row r="26" spans="2:13" s="138" customFormat="1">
      <c r="B26" s="85" t="s">
        <v>1810</v>
      </c>
      <c r="C26" s="80">
        <v>4654</v>
      </c>
      <c r="D26" s="92" t="s">
        <v>27</v>
      </c>
      <c r="E26" s="80"/>
      <c r="F26" s="92" t="s">
        <v>1008</v>
      </c>
      <c r="G26" s="92" t="s">
        <v>175</v>
      </c>
      <c r="H26" s="86">
        <v>145700.5</v>
      </c>
      <c r="I26" s="86">
        <v>413.66180000000003</v>
      </c>
      <c r="J26" s="86">
        <v>2854.2410099999997</v>
      </c>
      <c r="K26" s="87">
        <v>1.4749999999999999E-2</v>
      </c>
      <c r="L26" s="87">
        <v>0.13862697526662193</v>
      </c>
      <c r="M26" s="87">
        <f>J26/'סכום נכסי הקרן'!$C$42</f>
        <v>7.735945502843919E-4</v>
      </c>
    </row>
    <row r="27" spans="2:13" s="138" customFormat="1">
      <c r="B27" s="79" t="s">
        <v>1536</v>
      </c>
      <c r="C27" s="80" t="s">
        <v>1537</v>
      </c>
      <c r="D27" s="92" t="s">
        <v>27</v>
      </c>
      <c r="E27" s="80"/>
      <c r="F27" s="92" t="s">
        <v>1008</v>
      </c>
      <c r="G27" s="92" t="s">
        <v>172</v>
      </c>
      <c r="H27" s="86">
        <v>124.93</v>
      </c>
      <c r="I27" s="86">
        <v>134444.81330000001</v>
      </c>
      <c r="J27" s="86">
        <v>592.73281999999995</v>
      </c>
      <c r="K27" s="87">
        <v>2.3601636566535251E-3</v>
      </c>
      <c r="L27" s="87">
        <v>2.87883040324808E-2</v>
      </c>
      <c r="M27" s="87">
        <f>J27/'סכום נכסי הקרן'!$C$42</f>
        <v>1.6065037175213854E-4</v>
      </c>
    </row>
    <row r="28" spans="2:13" s="138" customFormat="1">
      <c r="B28" s="79" t="s">
        <v>1538</v>
      </c>
      <c r="C28" s="80" t="s">
        <v>1539</v>
      </c>
      <c r="D28" s="92" t="s">
        <v>27</v>
      </c>
      <c r="E28" s="80"/>
      <c r="F28" s="92" t="s">
        <v>327</v>
      </c>
      <c r="G28" s="92" t="s">
        <v>172</v>
      </c>
      <c r="H28" s="86">
        <v>14944</v>
      </c>
      <c r="I28" s="86">
        <v>367.32319999999999</v>
      </c>
      <c r="J28" s="86">
        <v>193.71662000000001</v>
      </c>
      <c r="K28" s="87">
        <v>4.1582684613958145E-3</v>
      </c>
      <c r="L28" s="87">
        <v>9.4085779706015796E-3</v>
      </c>
      <c r="M28" s="87">
        <f>J28/'סכום נכסי הקרן'!$C$42</f>
        <v>5.2503667702368434E-5</v>
      </c>
    </row>
    <row r="29" spans="2:13" s="138" customFormat="1">
      <c r="B29" s="79" t="s">
        <v>1540</v>
      </c>
      <c r="C29" s="80" t="s">
        <v>1541</v>
      </c>
      <c r="D29" s="92" t="s">
        <v>27</v>
      </c>
      <c r="E29" s="80"/>
      <c r="F29" s="92" t="s">
        <v>1008</v>
      </c>
      <c r="G29" s="92" t="s">
        <v>172</v>
      </c>
      <c r="H29" s="86">
        <v>105683</v>
      </c>
      <c r="I29" s="86">
        <v>319.58089999999999</v>
      </c>
      <c r="J29" s="86">
        <v>1191.89391</v>
      </c>
      <c r="K29" s="87">
        <v>2.4030848918492162E-3</v>
      </c>
      <c r="L29" s="87">
        <v>5.7888821232376347E-2</v>
      </c>
      <c r="M29" s="87">
        <f>J29/'סכום נכסי הקרן'!$C$42</f>
        <v>3.2304301916436813E-4</v>
      </c>
    </row>
    <row r="30" spans="2:13" s="138" customFormat="1">
      <c r="B30" s="79" t="s">
        <v>1542</v>
      </c>
      <c r="C30" s="80">
        <v>4637</v>
      </c>
      <c r="D30" s="92" t="s">
        <v>27</v>
      </c>
      <c r="E30" s="80"/>
      <c r="F30" s="92" t="s">
        <v>1543</v>
      </c>
      <c r="G30" s="92" t="s">
        <v>175</v>
      </c>
      <c r="H30" s="86">
        <v>553370</v>
      </c>
      <c r="I30" s="86">
        <v>73.713300000000004</v>
      </c>
      <c r="J30" s="86">
        <v>1931.7265500000001</v>
      </c>
      <c r="K30" s="87">
        <v>4.3336441942712148E-3</v>
      </c>
      <c r="L30" s="87">
        <v>9.3821582596042563E-2</v>
      </c>
      <c r="M30" s="87">
        <f>J30/'סכום נכסי הקרן'!$C$42</f>
        <v>5.2356235037057011E-4</v>
      </c>
    </row>
    <row r="31" spans="2:13" s="138" customFormat="1">
      <c r="B31" s="79" t="s">
        <v>1544</v>
      </c>
      <c r="C31" s="80">
        <v>5691</v>
      </c>
      <c r="D31" s="92" t="s">
        <v>27</v>
      </c>
      <c r="E31" s="80"/>
      <c r="F31" s="92" t="s">
        <v>1008</v>
      </c>
      <c r="G31" s="92" t="s">
        <v>172</v>
      </c>
      <c r="H31" s="86">
        <v>859795</v>
      </c>
      <c r="I31" s="86">
        <v>96.398300000000006</v>
      </c>
      <c r="J31" s="86">
        <v>2924.9331699999998</v>
      </c>
      <c r="K31" s="87">
        <v>9.7875380297909528E-3</v>
      </c>
      <c r="L31" s="87">
        <v>0.1420604065296196</v>
      </c>
      <c r="M31" s="87">
        <f>J31/'סכום נכסי הקרן'!$C$42</f>
        <v>7.9275448440776586E-4</v>
      </c>
    </row>
    <row r="32" spans="2:13" s="138" customFormat="1">
      <c r="B32" s="79" t="s">
        <v>1545</v>
      </c>
      <c r="C32" s="80">
        <v>3865</v>
      </c>
      <c r="D32" s="92" t="s">
        <v>27</v>
      </c>
      <c r="E32" s="80"/>
      <c r="F32" s="92" t="s">
        <v>327</v>
      </c>
      <c r="G32" s="92" t="s">
        <v>172</v>
      </c>
      <c r="H32" s="86">
        <v>13855</v>
      </c>
      <c r="I32" s="86">
        <v>374.2636</v>
      </c>
      <c r="J32" s="86">
        <v>182.99354</v>
      </c>
      <c r="K32" s="87">
        <v>3.2035806704400448E-3</v>
      </c>
      <c r="L32" s="87">
        <v>8.8877711639114843E-3</v>
      </c>
      <c r="M32" s="87">
        <f>J32/'סכום נכסי הקרן'!$C$42</f>
        <v>4.9597355228684378E-5</v>
      </c>
    </row>
    <row r="33" spans="2:13" s="138" customFormat="1">
      <c r="B33" s="79" t="s">
        <v>1546</v>
      </c>
      <c r="C33" s="80" t="s">
        <v>1547</v>
      </c>
      <c r="D33" s="92" t="s">
        <v>27</v>
      </c>
      <c r="E33" s="80"/>
      <c r="F33" s="92" t="s">
        <v>1008</v>
      </c>
      <c r="G33" s="92" t="s">
        <v>172</v>
      </c>
      <c r="H33" s="86">
        <v>36.43</v>
      </c>
      <c r="I33" s="86">
        <v>138232.29579999999</v>
      </c>
      <c r="J33" s="86">
        <v>177.71101999999999</v>
      </c>
      <c r="K33" s="87">
        <v>2.9401842397085483E-3</v>
      </c>
      <c r="L33" s="87">
        <v>8.6312056647753644E-3</v>
      </c>
      <c r="M33" s="87">
        <f>J33/'סכום נכסי הקרן'!$C$42</f>
        <v>4.8165616048478185E-5</v>
      </c>
    </row>
    <row r="34" spans="2:13" s="138" customFormat="1">
      <c r="B34" s="79" t="s">
        <v>1548</v>
      </c>
      <c r="C34" s="80">
        <v>4811</v>
      </c>
      <c r="D34" s="92" t="s">
        <v>27</v>
      </c>
      <c r="E34" s="80"/>
      <c r="F34" s="92" t="s">
        <v>1008</v>
      </c>
      <c r="G34" s="92" t="s">
        <v>172</v>
      </c>
      <c r="H34" s="86">
        <v>163790</v>
      </c>
      <c r="I34" s="86">
        <v>281.72609999999997</v>
      </c>
      <c r="J34" s="86">
        <v>1628.41886</v>
      </c>
      <c r="K34" s="87">
        <v>8.4557595568595934E-3</v>
      </c>
      <c r="L34" s="87">
        <v>7.9090301147666811E-2</v>
      </c>
      <c r="M34" s="87">
        <f>J34/'סכום נכסי הקרן'!$C$42</f>
        <v>4.4135584600696429E-4</v>
      </c>
    </row>
    <row r="35" spans="2:13" s="138" customFormat="1">
      <c r="B35" s="79" t="s">
        <v>1549</v>
      </c>
      <c r="C35" s="80">
        <v>5356</v>
      </c>
      <c r="D35" s="92" t="s">
        <v>27</v>
      </c>
      <c r="E35" s="80"/>
      <c r="F35" s="92" t="s">
        <v>1008</v>
      </c>
      <c r="G35" s="92" t="s">
        <v>172</v>
      </c>
      <c r="H35" s="86">
        <v>252563</v>
      </c>
      <c r="I35" s="86">
        <v>231.44489999999999</v>
      </c>
      <c r="J35" s="86">
        <v>2062.8564099999999</v>
      </c>
      <c r="K35" s="87">
        <v>1.0657587149427834E-2</v>
      </c>
      <c r="L35" s="87">
        <v>0.10019039861236613</v>
      </c>
      <c r="M35" s="87">
        <f>J35/'סכום נכסי הקרן'!$C$42</f>
        <v>5.591029177999321E-4</v>
      </c>
    </row>
    <row r="36" spans="2:13" s="138" customFormat="1">
      <c r="B36" s="79"/>
      <c r="C36" s="80"/>
      <c r="D36" s="80"/>
      <c r="E36" s="80"/>
      <c r="F36" s="80"/>
      <c r="G36" s="80"/>
      <c r="H36" s="86"/>
      <c r="I36" s="86"/>
      <c r="J36" s="80"/>
      <c r="K36" s="80"/>
      <c r="L36" s="87"/>
      <c r="M36" s="80"/>
    </row>
    <row r="37" spans="2:13" s="138" customFormat="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 s="138" customFormat="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 s="138" customFormat="1">
      <c r="B39" s="140" t="s">
        <v>261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 s="138" customFormat="1">
      <c r="B40" s="140" t="s">
        <v>121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 s="138" customFormat="1">
      <c r="B41" s="140" t="s">
        <v>246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 s="138" customFormat="1">
      <c r="B42" s="140" t="s">
        <v>256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 s="138" customFormat="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 spans="2:1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 spans="2:1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 spans="2:1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 spans="2:1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 spans="2:13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</row>
    <row r="117" spans="2:13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</row>
    <row r="118" spans="2:13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</row>
    <row r="119" spans="2:13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</row>
    <row r="120" spans="2:13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</row>
    <row r="121" spans="2:13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 spans="2:13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</row>
    <row r="123" spans="2:13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</row>
    <row r="124" spans="2:13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2:13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</row>
    <row r="126" spans="2:13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</row>
    <row r="127" spans="2:13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</row>
    <row r="128" spans="2:13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</row>
    <row r="129" spans="2:13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</row>
    <row r="130" spans="2:13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</row>
    <row r="131" spans="2:13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</row>
    <row r="132" spans="2:13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</row>
    <row r="133" spans="2:13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</row>
    <row r="134" spans="2:13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</row>
    <row r="135" spans="2:13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</row>
    <row r="136" spans="2:13">
      <c r="C136" s="1"/>
      <c r="D136" s="1"/>
      <c r="E136" s="1"/>
    </row>
    <row r="137" spans="2:13">
      <c r="C137" s="1"/>
      <c r="D137" s="1"/>
      <c r="E137" s="1"/>
    </row>
    <row r="138" spans="2:13">
      <c r="C138" s="1"/>
      <c r="D138" s="1"/>
      <c r="E138" s="1"/>
    </row>
    <row r="139" spans="2:13">
      <c r="C139" s="1"/>
      <c r="D139" s="1"/>
      <c r="E139" s="1"/>
    </row>
    <row r="140" spans="2:13">
      <c r="C140" s="1"/>
      <c r="D140" s="1"/>
      <c r="E140" s="1"/>
    </row>
    <row r="141" spans="2:13">
      <c r="C141" s="1"/>
      <c r="D141" s="1"/>
      <c r="E141" s="1"/>
    </row>
    <row r="142" spans="2:13">
      <c r="C142" s="1"/>
      <c r="D142" s="1"/>
      <c r="E142" s="1"/>
    </row>
    <row r="143" spans="2:13">
      <c r="C143" s="1"/>
      <c r="D143" s="1"/>
      <c r="E143" s="1"/>
    </row>
    <row r="144" spans="2:13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A1:B1048576 D25:XFD1048576 AH21:XFD24 D1:XFD20 C5:C1048576 D21:AF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O631"/>
  <sheetViews>
    <sheetView rightToLeft="1" zoomScaleNormal="10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5.7109375" style="1" customWidth="1"/>
    <col min="13" max="13" width="6.85546875" style="1" customWidth="1"/>
    <col min="14" max="14" width="6.42578125" style="1" customWidth="1"/>
    <col min="15" max="15" width="6.7109375" style="1" customWidth="1"/>
    <col min="16" max="16" width="7.28515625" style="1" customWidth="1"/>
    <col min="17" max="28" width="5.7109375" style="1" customWidth="1"/>
    <col min="29" max="16384" width="9.140625" style="1"/>
  </cols>
  <sheetData>
    <row r="1" spans="2:41">
      <c r="B1" s="57" t="s">
        <v>188</v>
      </c>
      <c r="C1" s="78" t="s" vm="1">
        <v>262</v>
      </c>
    </row>
    <row r="2" spans="2:41">
      <c r="B2" s="57" t="s">
        <v>187</v>
      </c>
      <c r="C2" s="78" t="s">
        <v>263</v>
      </c>
    </row>
    <row r="3" spans="2:41">
      <c r="B3" s="57" t="s">
        <v>189</v>
      </c>
      <c r="C3" s="78" t="s">
        <v>264</v>
      </c>
    </row>
    <row r="4" spans="2:41">
      <c r="B4" s="57" t="s">
        <v>190</v>
      </c>
      <c r="C4" s="78">
        <v>2207</v>
      </c>
    </row>
    <row r="6" spans="2:41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41" ht="26.25" customHeight="1">
      <c r="B7" s="199" t="s">
        <v>104</v>
      </c>
      <c r="C7" s="200"/>
      <c r="D7" s="200"/>
      <c r="E7" s="200"/>
      <c r="F7" s="200"/>
      <c r="G7" s="200"/>
      <c r="H7" s="200"/>
      <c r="I7" s="200"/>
      <c r="J7" s="200"/>
      <c r="K7" s="201"/>
    </row>
    <row r="8" spans="2:41" s="3" customFormat="1" ht="78.75">
      <c r="B8" s="22" t="s">
        <v>125</v>
      </c>
      <c r="C8" s="30" t="s">
        <v>48</v>
      </c>
      <c r="D8" s="30" t="s">
        <v>109</v>
      </c>
      <c r="E8" s="30" t="s">
        <v>110</v>
      </c>
      <c r="F8" s="30" t="s">
        <v>248</v>
      </c>
      <c r="G8" s="30" t="s">
        <v>247</v>
      </c>
      <c r="H8" s="30" t="s">
        <v>118</v>
      </c>
      <c r="I8" s="30" t="s">
        <v>62</v>
      </c>
      <c r="J8" s="30" t="s">
        <v>191</v>
      </c>
      <c r="K8" s="31" t="s">
        <v>193</v>
      </c>
      <c r="AO8" s="1"/>
    </row>
    <row r="9" spans="2:41" s="3" customFormat="1" ht="21" customHeight="1">
      <c r="B9" s="15"/>
      <c r="C9" s="16"/>
      <c r="D9" s="16"/>
      <c r="E9" s="32" t="s">
        <v>22</v>
      </c>
      <c r="F9" s="32" t="s">
        <v>257</v>
      </c>
      <c r="G9" s="32"/>
      <c r="H9" s="32" t="s">
        <v>251</v>
      </c>
      <c r="I9" s="32" t="s">
        <v>20</v>
      </c>
      <c r="J9" s="32" t="s">
        <v>20</v>
      </c>
      <c r="K9" s="33" t="s">
        <v>20</v>
      </c>
      <c r="AO9" s="1"/>
    </row>
    <row r="10" spans="2:41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O10" s="1"/>
    </row>
    <row r="11" spans="2:41" s="133" customFormat="1" ht="18" customHeight="1">
      <c r="B11" s="96" t="s">
        <v>1550</v>
      </c>
      <c r="C11" s="97"/>
      <c r="D11" s="97"/>
      <c r="E11" s="97"/>
      <c r="F11" s="99"/>
      <c r="G11" s="101"/>
      <c r="H11" s="99">
        <f>H12+H16</f>
        <v>8959.9877799999995</v>
      </c>
      <c r="I11" s="97"/>
      <c r="J11" s="102">
        <v>1</v>
      </c>
      <c r="K11" s="102">
        <f>H11/'סכום נכסי הקרן'!$C$42</f>
        <v>2.428455653512857E-3</v>
      </c>
      <c r="AO11" s="138"/>
    </row>
    <row r="12" spans="2:41" s="138" customFormat="1" ht="21" customHeight="1">
      <c r="B12" s="117" t="s">
        <v>1551</v>
      </c>
      <c r="C12" s="82"/>
      <c r="D12" s="82"/>
      <c r="E12" s="82"/>
      <c r="F12" s="89"/>
      <c r="G12" s="91"/>
      <c r="H12" s="89">
        <f>H13</f>
        <v>350.92167999999998</v>
      </c>
      <c r="I12" s="82"/>
      <c r="J12" s="90">
        <v>3.9165419486766294E-2</v>
      </c>
      <c r="K12" s="90">
        <f>H12/'סכום נכסי הקרן'!$C$42</f>
        <v>9.5111484374840264E-5</v>
      </c>
    </row>
    <row r="13" spans="2:41" s="138" customFormat="1">
      <c r="B13" s="117" t="s">
        <v>237</v>
      </c>
      <c r="C13" s="82"/>
      <c r="D13" s="82"/>
      <c r="E13" s="82"/>
      <c r="F13" s="89"/>
      <c r="G13" s="91"/>
      <c r="H13" s="89">
        <f>H14</f>
        <v>350.92167999999998</v>
      </c>
      <c r="I13" s="87"/>
      <c r="J13" s="90">
        <v>3.9165419486766294E-2</v>
      </c>
      <c r="K13" s="90">
        <f>H13/'סכום נכסי הקרן'!$C$42</f>
        <v>9.5111484374840264E-5</v>
      </c>
    </row>
    <row r="14" spans="2:41" s="138" customFormat="1">
      <c r="B14" s="79" t="s">
        <v>1552</v>
      </c>
      <c r="C14" s="80">
        <v>5277</v>
      </c>
      <c r="D14" s="92" t="s">
        <v>172</v>
      </c>
      <c r="E14" s="110">
        <v>42545</v>
      </c>
      <c r="F14" s="86">
        <v>96072.46</v>
      </c>
      <c r="G14" s="88">
        <v>103.5046</v>
      </c>
      <c r="H14" s="86">
        <v>350.92167999999998</v>
      </c>
      <c r="I14" s="87">
        <v>3.3833333333333326E-2</v>
      </c>
      <c r="J14" s="87">
        <v>3.9165419486766294E-2</v>
      </c>
      <c r="K14" s="87">
        <f>H14/'סכום נכסי הקרן'!$C$42</f>
        <v>9.5111484374840264E-5</v>
      </c>
    </row>
    <row r="15" spans="2:41" s="138" customFormat="1">
      <c r="B15" s="79"/>
      <c r="C15" s="80"/>
      <c r="D15" s="80"/>
      <c r="E15" s="80"/>
      <c r="F15" s="86"/>
      <c r="G15" s="88"/>
      <c r="H15" s="80"/>
      <c r="I15" s="87"/>
      <c r="J15" s="87"/>
      <c r="K15" s="80"/>
    </row>
    <row r="16" spans="2:41" s="138" customFormat="1">
      <c r="B16" s="117" t="s">
        <v>1553</v>
      </c>
      <c r="C16" s="82"/>
      <c r="D16" s="82"/>
      <c r="E16" s="82"/>
      <c r="F16" s="89"/>
      <c r="G16" s="91"/>
      <c r="H16" s="89">
        <f>H17+H21</f>
        <v>8609.0661</v>
      </c>
      <c r="I16" s="87"/>
      <c r="J16" s="90">
        <v>0.96083458051323334</v>
      </c>
      <c r="K16" s="90">
        <f>H16/'סכום נכסי הקרן'!$C$42</f>
        <v>2.3333441691380167E-3</v>
      </c>
    </row>
    <row r="17" spans="2:11" s="138" customFormat="1">
      <c r="B17" s="117" t="s">
        <v>237</v>
      </c>
      <c r="C17" s="82"/>
      <c r="D17" s="82"/>
      <c r="E17" s="82"/>
      <c r="F17" s="89"/>
      <c r="G17" s="91"/>
      <c r="H17" s="89">
        <f>H18+H19</f>
        <v>416.49148000000002</v>
      </c>
      <c r="I17" s="87"/>
      <c r="J17" s="90">
        <v>4.6483487503149234E-2</v>
      </c>
      <c r="K17" s="90">
        <f>H17/'סכום נכסי הקרן'!$C$42</f>
        <v>1.1288308802201705E-4</v>
      </c>
    </row>
    <row r="18" spans="2:11" s="138" customFormat="1">
      <c r="B18" s="79" t="s">
        <v>1555</v>
      </c>
      <c r="C18" s="80">
        <v>5301</v>
      </c>
      <c r="D18" s="92" t="s">
        <v>172</v>
      </c>
      <c r="E18" s="110">
        <v>42983</v>
      </c>
      <c r="F18" s="86">
        <v>36905.160000000003</v>
      </c>
      <c r="G18" s="88">
        <v>100</v>
      </c>
      <c r="H18" s="86">
        <v>130.23830999999998</v>
      </c>
      <c r="I18" s="87">
        <v>9.3982016443229108E-2</v>
      </c>
      <c r="J18" s="87">
        <v>1.4535545493790833E-2</v>
      </c>
      <c r="K18" s="87">
        <f>H18/'סכום נכסי הקרן'!$C$42</f>
        <v>3.5298927631289701E-5</v>
      </c>
    </row>
    <row r="19" spans="2:11" s="138" customFormat="1">
      <c r="B19" s="79" t="s">
        <v>1556</v>
      </c>
      <c r="C19" s="80">
        <v>5288</v>
      </c>
      <c r="D19" s="92" t="s">
        <v>172</v>
      </c>
      <c r="E19" s="110">
        <v>42768</v>
      </c>
      <c r="F19" s="86">
        <v>92595.13</v>
      </c>
      <c r="G19" s="88">
        <v>87.601299999999995</v>
      </c>
      <c r="H19" s="86">
        <v>286.25317000000001</v>
      </c>
      <c r="I19" s="87">
        <v>2.7636363636363636E-2</v>
      </c>
      <c r="J19" s="87">
        <v>3.1947942009358403E-2</v>
      </c>
      <c r="K19" s="87">
        <f>H19/'סכום נכסי הקרן'!$C$42</f>
        <v>7.7584160390727346E-5</v>
      </c>
    </row>
    <row r="20" spans="2:11" s="138" customFormat="1">
      <c r="B20" s="79"/>
      <c r="C20" s="80"/>
      <c r="D20" s="80"/>
      <c r="E20" s="80"/>
      <c r="F20" s="86"/>
      <c r="G20" s="88"/>
      <c r="H20" s="80"/>
      <c r="I20" s="87"/>
      <c r="J20" s="87"/>
      <c r="K20" s="80"/>
    </row>
    <row r="21" spans="2:11" s="138" customFormat="1">
      <c r="B21" s="117" t="s">
        <v>240</v>
      </c>
      <c r="C21" s="82"/>
      <c r="D21" s="82"/>
      <c r="E21" s="82"/>
      <c r="F21" s="89"/>
      <c r="G21" s="91"/>
      <c r="H21" s="89">
        <f>SUM(H22:H33)</f>
        <v>8192.5746199999994</v>
      </c>
      <c r="I21" s="82"/>
      <c r="J21" s="90">
        <v>0.9143510930100841</v>
      </c>
      <c r="K21" s="90">
        <f>H21/'סכום נכסי הקרן'!$C$42</f>
        <v>2.2204610811159997E-3</v>
      </c>
    </row>
    <row r="22" spans="2:11" s="138" customFormat="1" ht="16.5" customHeight="1">
      <c r="B22" s="79" t="s">
        <v>1558</v>
      </c>
      <c r="C22" s="80">
        <v>5281</v>
      </c>
      <c r="D22" s="92" t="s">
        <v>172</v>
      </c>
      <c r="E22" s="110">
        <v>42642</v>
      </c>
      <c r="F22" s="86">
        <v>516471.11</v>
      </c>
      <c r="G22" s="88">
        <v>84.783799999999999</v>
      </c>
      <c r="H22" s="86">
        <v>1545.2920300000001</v>
      </c>
      <c r="I22" s="87">
        <v>7.5294117647058834E-3</v>
      </c>
      <c r="J22" s="87">
        <v>0.1724658635639344</v>
      </c>
      <c r="K22" s="87">
        <f>H22/'סכום נכסי הקרן'!$C$42</f>
        <v>4.1882570140981375E-4</v>
      </c>
    </row>
    <row r="23" spans="2:11" s="138" customFormat="1" ht="16.5" customHeight="1">
      <c r="B23" s="79" t="s">
        <v>1559</v>
      </c>
      <c r="C23" s="80">
        <v>5291</v>
      </c>
      <c r="D23" s="92" t="s">
        <v>172</v>
      </c>
      <c r="E23" s="110">
        <v>42908</v>
      </c>
      <c r="F23" s="86">
        <v>284056.46000000002</v>
      </c>
      <c r="G23" s="88">
        <v>102.34829999999999</v>
      </c>
      <c r="H23" s="86">
        <v>1025.9754399999999</v>
      </c>
      <c r="I23" s="87">
        <v>1.8805427494884518E-2</v>
      </c>
      <c r="J23" s="87">
        <v>0.11450634366824991</v>
      </c>
      <c r="K23" s="87">
        <f>H23/'סכום נכסי הקרן'!$C$42</f>
        <v>2.7807357764424775E-4</v>
      </c>
    </row>
    <row r="24" spans="2:11" s="138" customFormat="1" ht="16.5" customHeight="1">
      <c r="B24" s="79" t="s">
        <v>1560</v>
      </c>
      <c r="C24" s="80">
        <v>5290</v>
      </c>
      <c r="D24" s="92" t="s">
        <v>172</v>
      </c>
      <c r="E24" s="110">
        <v>42779</v>
      </c>
      <c r="F24" s="86">
        <v>283918.05</v>
      </c>
      <c r="G24" s="88">
        <v>91.4876</v>
      </c>
      <c r="H24" s="86">
        <v>916.65707999999995</v>
      </c>
      <c r="I24" s="87">
        <v>5.7117673913043478E-3</v>
      </c>
      <c r="J24" s="87">
        <v>0.10230561720699129</v>
      </c>
      <c r="K24" s="87">
        <f>H24/'סכום נכסי הקרן'!$C$42</f>
        <v>2.4844465449244029E-4</v>
      </c>
    </row>
    <row r="25" spans="2:11" s="138" customFormat="1">
      <c r="B25" s="79" t="s">
        <v>1561</v>
      </c>
      <c r="C25" s="80">
        <v>5280</v>
      </c>
      <c r="D25" s="92" t="s">
        <v>172</v>
      </c>
      <c r="E25" s="110">
        <v>42604</v>
      </c>
      <c r="F25" s="86">
        <v>36891.22</v>
      </c>
      <c r="G25" s="88">
        <v>90.658600000000007</v>
      </c>
      <c r="H25" s="86">
        <v>118.02762</v>
      </c>
      <c r="I25" s="87">
        <v>0.33833333333333326</v>
      </c>
      <c r="J25" s="87">
        <v>1.3172743411933533E-2</v>
      </c>
      <c r="K25" s="87">
        <f>H25/'סכום נכסי הקרן'!$C$42</f>
        <v>3.1989423210984244E-5</v>
      </c>
    </row>
    <row r="26" spans="2:11" s="138" customFormat="1">
      <c r="B26" s="79" t="s">
        <v>1562</v>
      </c>
      <c r="C26" s="80">
        <v>5285</v>
      </c>
      <c r="D26" s="92" t="s">
        <v>172</v>
      </c>
      <c r="E26" s="110">
        <v>42718</v>
      </c>
      <c r="F26" s="86">
        <v>163375.41</v>
      </c>
      <c r="G26" s="88">
        <v>92.016199999999998</v>
      </c>
      <c r="H26" s="86">
        <v>530.52106000000003</v>
      </c>
      <c r="I26" s="87">
        <v>3.9887719298245606E-3</v>
      </c>
      <c r="J26" s="87">
        <v>5.9210020485094883E-2</v>
      </c>
      <c r="K26" s="87">
        <f>H26/'סכום נכסי הקרן'!$C$42</f>
        <v>1.437889089916408E-4</v>
      </c>
    </row>
    <row r="27" spans="2:11" s="138" customFormat="1">
      <c r="B27" s="79" t="s">
        <v>1563</v>
      </c>
      <c r="C27" s="80">
        <v>5292</v>
      </c>
      <c r="D27" s="92" t="s">
        <v>172</v>
      </c>
      <c r="E27" s="110">
        <v>42814</v>
      </c>
      <c r="F27" s="86">
        <v>31621.040000000001</v>
      </c>
      <c r="G27" s="88">
        <v>100</v>
      </c>
      <c r="H27" s="86">
        <v>111.59065</v>
      </c>
      <c r="I27" s="87">
        <v>0.33833333333333332</v>
      </c>
      <c r="J27" s="87">
        <v>1.2454330601776776E-2</v>
      </c>
      <c r="K27" s="87">
        <f>H27/'סכום נכסי הקרן'!$C$42</f>
        <v>3.0244789560603005E-5</v>
      </c>
    </row>
    <row r="28" spans="2:11" s="138" customFormat="1">
      <c r="B28" s="79" t="s">
        <v>1564</v>
      </c>
      <c r="C28" s="80">
        <v>5296</v>
      </c>
      <c r="D28" s="92" t="s">
        <v>172</v>
      </c>
      <c r="E28" s="110">
        <v>42912</v>
      </c>
      <c r="F28" s="86">
        <v>36891.230000000003</v>
      </c>
      <c r="G28" s="88">
        <v>100</v>
      </c>
      <c r="H28" s="86">
        <v>130.18914999999998</v>
      </c>
      <c r="I28" s="87">
        <v>0.33833334285714278</v>
      </c>
      <c r="J28" s="87">
        <v>1.4530058879165116E-2</v>
      </c>
      <c r="K28" s="87">
        <f>H28/'סכום נכסי הקרן'!$C$42</f>
        <v>3.5285603630983229E-5</v>
      </c>
    </row>
    <row r="29" spans="2:11" s="138" customFormat="1">
      <c r="B29" s="79" t="s">
        <v>1565</v>
      </c>
      <c r="C29" s="80">
        <v>5293</v>
      </c>
      <c r="D29" s="92" t="s">
        <v>172</v>
      </c>
      <c r="E29" s="110">
        <v>42859</v>
      </c>
      <c r="F29" s="86">
        <v>26350.87</v>
      </c>
      <c r="G29" s="88">
        <v>100</v>
      </c>
      <c r="H29" s="86">
        <v>92.992220000000003</v>
      </c>
      <c r="I29" s="87">
        <v>0.33833333333333332</v>
      </c>
      <c r="J29" s="87">
        <v>1.0378610136899089E-2</v>
      </c>
      <c r="K29" s="87">
        <f>H29/'סכום נכסי הקרן'!$C$42</f>
        <v>2.520399446255845E-5</v>
      </c>
    </row>
    <row r="30" spans="2:11" s="138" customFormat="1">
      <c r="B30" s="79" t="s">
        <v>1566</v>
      </c>
      <c r="C30" s="80">
        <v>5287</v>
      </c>
      <c r="D30" s="92" t="s">
        <v>174</v>
      </c>
      <c r="E30" s="110">
        <v>42809</v>
      </c>
      <c r="F30" s="86">
        <v>279105.09999999998</v>
      </c>
      <c r="G30" s="88">
        <v>98.198099999999997</v>
      </c>
      <c r="H30" s="86">
        <v>1139.30611</v>
      </c>
      <c r="I30" s="87">
        <v>1.2085478026791441E-2</v>
      </c>
      <c r="J30" s="87">
        <v>0.1271548731955971</v>
      </c>
      <c r="K30" s="87">
        <f>H30/'סכום נכסי הקרן'!$C$42</f>
        <v>3.0878997068355834E-4</v>
      </c>
    </row>
    <row r="31" spans="2:11" s="138" customFormat="1">
      <c r="B31" s="79" t="s">
        <v>1567</v>
      </c>
      <c r="C31" s="80">
        <v>5284</v>
      </c>
      <c r="D31" s="92" t="s">
        <v>174</v>
      </c>
      <c r="E31" s="110">
        <v>42662</v>
      </c>
      <c r="F31" s="86">
        <v>154510.01999999999</v>
      </c>
      <c r="G31" s="88">
        <v>99.120999999999995</v>
      </c>
      <c r="H31" s="86">
        <v>636.63705000000004</v>
      </c>
      <c r="I31" s="87">
        <v>1.9910528333333333E-2</v>
      </c>
      <c r="J31" s="87">
        <v>7.1053339092835219E-2</v>
      </c>
      <c r="K31" s="87">
        <f>H31/'סכום נכסי הקרן'!$C$42</f>
        <v>1.7254988302096186E-4</v>
      </c>
    </row>
    <row r="32" spans="2:11" s="138" customFormat="1">
      <c r="B32" s="79" t="s">
        <v>1568</v>
      </c>
      <c r="C32" s="80">
        <v>5276</v>
      </c>
      <c r="D32" s="92" t="s">
        <v>172</v>
      </c>
      <c r="E32" s="110">
        <v>42521</v>
      </c>
      <c r="F32" s="86">
        <v>356328.09</v>
      </c>
      <c r="G32" s="88">
        <v>100.1297</v>
      </c>
      <c r="H32" s="86">
        <v>1259.1128000000001</v>
      </c>
      <c r="I32" s="87">
        <v>2.2520000000000001E-3</v>
      </c>
      <c r="J32" s="87">
        <v>0.14052617379797361</v>
      </c>
      <c r="K32" s="87">
        <f>H32/'סכום נכסי הקרן'!$C$42</f>
        <v>3.4126158122621943E-4</v>
      </c>
    </row>
    <row r="33" spans="2:11" s="138" customFormat="1">
      <c r="B33" s="79" t="s">
        <v>1569</v>
      </c>
      <c r="C33" s="80">
        <v>5286</v>
      </c>
      <c r="D33" s="92" t="s">
        <v>172</v>
      </c>
      <c r="E33" s="110">
        <v>42727</v>
      </c>
      <c r="F33" s="86">
        <v>203164.7</v>
      </c>
      <c r="G33" s="88">
        <v>95.718800000000002</v>
      </c>
      <c r="H33" s="86">
        <v>686.27341000000001</v>
      </c>
      <c r="I33" s="87">
        <v>6.8333333333333354E-3</v>
      </c>
      <c r="J33" s="87">
        <v>7.6593118969633209E-2</v>
      </c>
      <c r="K33" s="87">
        <f>H33/'סכום נכסי הקרן'!$C$42</f>
        <v>1.860029927819887E-4</v>
      </c>
    </row>
    <row r="34" spans="2:11">
      <c r="B34" s="6"/>
      <c r="C34" s="1"/>
    </row>
    <row r="35" spans="2:11">
      <c r="B35" s="6"/>
      <c r="C35" s="1"/>
    </row>
    <row r="36" spans="2:11">
      <c r="C36" s="1"/>
    </row>
    <row r="37" spans="2:11">
      <c r="C37" s="1"/>
    </row>
    <row r="38" spans="2:11">
      <c r="C38" s="1"/>
    </row>
    <row r="39" spans="2:11">
      <c r="B39" s="94" t="s">
        <v>261</v>
      </c>
      <c r="C39" s="1"/>
    </row>
    <row r="40" spans="2:11">
      <c r="B40" s="94" t="s">
        <v>121</v>
      </c>
      <c r="C40" s="1"/>
    </row>
    <row r="41" spans="2:11">
      <c r="B41" s="94" t="s">
        <v>246</v>
      </c>
      <c r="C41" s="1"/>
    </row>
    <row r="42" spans="2:11">
      <c r="B42" s="94" t="s">
        <v>256</v>
      </c>
      <c r="C42" s="1"/>
    </row>
    <row r="43" spans="2:11">
      <c r="C43" s="1"/>
    </row>
    <row r="44" spans="2:11">
      <c r="C44" s="1"/>
    </row>
    <row r="45" spans="2:11">
      <c r="C45" s="1"/>
    </row>
    <row r="46" spans="2:11">
      <c r="C46" s="1"/>
    </row>
    <row r="47" spans="2:11">
      <c r="C47" s="1"/>
    </row>
    <row r="48" spans="2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T39:XFD41 B41:B1048576 A1:A1048576 C5:C1048576 B1:B38 D1:K1048576 L39:R41 L42:XFD1048576 L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H11" sqref="H11:L17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188</v>
      </c>
      <c r="C1" s="78" t="s" vm="1">
        <v>262</v>
      </c>
    </row>
    <row r="2" spans="2:59">
      <c r="B2" s="57" t="s">
        <v>187</v>
      </c>
      <c r="C2" s="78" t="s">
        <v>263</v>
      </c>
    </row>
    <row r="3" spans="2:59">
      <c r="B3" s="57" t="s">
        <v>189</v>
      </c>
      <c r="C3" s="78" t="s">
        <v>264</v>
      </c>
    </row>
    <row r="4" spans="2:59">
      <c r="B4" s="57" t="s">
        <v>190</v>
      </c>
      <c r="C4" s="78">
        <v>2207</v>
      </c>
    </row>
    <row r="6" spans="2:59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59" ht="26.25" customHeight="1">
      <c r="B7" s="199" t="s">
        <v>105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</row>
    <row r="8" spans="2:59" s="3" customFormat="1" ht="78.75">
      <c r="B8" s="22" t="s">
        <v>125</v>
      </c>
      <c r="C8" s="30" t="s">
        <v>48</v>
      </c>
      <c r="D8" s="30" t="s">
        <v>68</v>
      </c>
      <c r="E8" s="30" t="s">
        <v>109</v>
      </c>
      <c r="F8" s="30" t="s">
        <v>110</v>
      </c>
      <c r="G8" s="30" t="s">
        <v>248</v>
      </c>
      <c r="H8" s="30" t="s">
        <v>247</v>
      </c>
      <c r="I8" s="30" t="s">
        <v>118</v>
      </c>
      <c r="J8" s="30" t="s">
        <v>62</v>
      </c>
      <c r="K8" s="30" t="s">
        <v>191</v>
      </c>
      <c r="L8" s="31" t="s">
        <v>193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251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7" t="s">
        <v>51</v>
      </c>
      <c r="C11" s="123"/>
      <c r="D11" s="123"/>
      <c r="E11" s="123"/>
      <c r="F11" s="123"/>
      <c r="G11" s="124"/>
      <c r="H11" s="126"/>
      <c r="I11" s="124">
        <v>13.93465</v>
      </c>
      <c r="J11" s="123"/>
      <c r="K11" s="125">
        <v>1</v>
      </c>
      <c r="L11" s="125">
        <f>I11/'סכום נכסי הקרן'!$C$42</f>
        <v>3.7767551031440061E-6</v>
      </c>
      <c r="M11" s="95"/>
      <c r="N11" s="95"/>
      <c r="O11" s="95"/>
      <c r="P11" s="95"/>
      <c r="BG11" s="95"/>
    </row>
    <row r="12" spans="2:59" s="95" customFormat="1" ht="21" customHeight="1">
      <c r="B12" s="127" t="s">
        <v>1570</v>
      </c>
      <c r="C12" s="123"/>
      <c r="D12" s="123"/>
      <c r="E12" s="123"/>
      <c r="F12" s="123"/>
      <c r="G12" s="124"/>
      <c r="H12" s="126"/>
      <c r="I12" s="124">
        <f>I13</f>
        <v>2.9999999999999997E-5</v>
      </c>
      <c r="J12" s="123"/>
      <c r="K12" s="125">
        <f>K13</f>
        <v>0</v>
      </c>
      <c r="L12" s="125">
        <f>I12/'סכום נכסי הקרן'!$C$42</f>
        <v>8.1310010006939655E-12</v>
      </c>
    </row>
    <row r="13" spans="2:59">
      <c r="B13" s="79" t="s">
        <v>1571</v>
      </c>
      <c r="C13" s="80" t="s">
        <v>1572</v>
      </c>
      <c r="D13" s="92" t="s">
        <v>756</v>
      </c>
      <c r="E13" s="92" t="s">
        <v>173</v>
      </c>
      <c r="F13" s="80"/>
      <c r="G13" s="86">
        <v>1016.5</v>
      </c>
      <c r="H13" s="88">
        <v>0</v>
      </c>
      <c r="I13" s="86">
        <v>2.9999999999999997E-5</v>
      </c>
      <c r="J13" s="87">
        <v>0</v>
      </c>
      <c r="K13" s="87">
        <v>0</v>
      </c>
      <c r="L13" s="87">
        <f>I13/'סכום נכסי הקרן'!$C$42</f>
        <v>8.1310010006939655E-12</v>
      </c>
    </row>
    <row r="14" spans="2:59" s="95" customFormat="1">
      <c r="B14" s="127" t="s">
        <v>243</v>
      </c>
      <c r="C14" s="123"/>
      <c r="D14" s="123"/>
      <c r="E14" s="123"/>
      <c r="F14" s="123"/>
      <c r="G14" s="124"/>
      <c r="H14" s="126"/>
      <c r="I14" s="124">
        <v>13.93465</v>
      </c>
      <c r="J14" s="123"/>
      <c r="K14" s="125">
        <v>1</v>
      </c>
      <c r="L14" s="125">
        <f>I14/'סכום נכסי הקרן'!$C$42</f>
        <v>3.7767551031440061E-6</v>
      </c>
    </row>
    <row r="15" spans="2:59">
      <c r="B15" s="79" t="s">
        <v>1573</v>
      </c>
      <c r="C15" s="80" t="s">
        <v>1574</v>
      </c>
      <c r="D15" s="92" t="s">
        <v>859</v>
      </c>
      <c r="E15" s="92" t="s">
        <v>172</v>
      </c>
      <c r="F15" s="110">
        <v>42731</v>
      </c>
      <c r="G15" s="86">
        <v>2046</v>
      </c>
      <c r="H15" s="88">
        <v>192.99</v>
      </c>
      <c r="I15" s="86">
        <v>13.93465</v>
      </c>
      <c r="J15" s="87">
        <v>1.0101419037077046E-4</v>
      </c>
      <c r="K15" s="87">
        <v>1</v>
      </c>
      <c r="L15" s="87">
        <f>I15/'סכום נכסי הקרן'!$C$42</f>
        <v>3.7767551031440061E-6</v>
      </c>
    </row>
    <row r="16" spans="2:59">
      <c r="B16" s="79"/>
      <c r="C16" s="80"/>
      <c r="D16" s="80"/>
      <c r="E16" s="80"/>
      <c r="F16" s="80"/>
      <c r="G16" s="86"/>
      <c r="H16" s="88"/>
      <c r="I16" s="80"/>
      <c r="J16" s="80"/>
      <c r="K16" s="87"/>
      <c r="L16" s="80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94" t="s">
        <v>261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94" t="s">
        <v>121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94" t="s">
        <v>246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94" t="s">
        <v>256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B20:B1048576 D42:XFD1048576 D39:AF41 A1:A1048576 B1:B17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3" t="s">
        <v>48</v>
      </c>
      <c r="E6" s="13" t="s">
        <v>126</v>
      </c>
      <c r="I6" s="13" t="s">
        <v>15</v>
      </c>
      <c r="J6" s="13" t="s">
        <v>69</v>
      </c>
      <c r="M6" s="13" t="s">
        <v>109</v>
      </c>
      <c r="Q6" s="13" t="s">
        <v>17</v>
      </c>
      <c r="R6" s="13" t="s">
        <v>19</v>
      </c>
      <c r="U6" s="13" t="s">
        <v>65</v>
      </c>
      <c r="W6" s="14" t="s">
        <v>61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94</v>
      </c>
      <c r="C8" s="30" t="s">
        <v>48</v>
      </c>
      <c r="D8" s="30" t="s">
        <v>129</v>
      </c>
      <c r="I8" s="30" t="s">
        <v>15</v>
      </c>
      <c r="J8" s="30" t="s">
        <v>69</v>
      </c>
      <c r="K8" s="30" t="s">
        <v>110</v>
      </c>
      <c r="L8" s="30" t="s">
        <v>18</v>
      </c>
      <c r="M8" s="30" t="s">
        <v>109</v>
      </c>
      <c r="Q8" s="30" t="s">
        <v>17</v>
      </c>
      <c r="R8" s="30" t="s">
        <v>19</v>
      </c>
      <c r="S8" s="30" t="s">
        <v>0</v>
      </c>
      <c r="T8" s="30" t="s">
        <v>113</v>
      </c>
      <c r="U8" s="30" t="s">
        <v>65</v>
      </c>
      <c r="V8" s="30" t="s">
        <v>62</v>
      </c>
      <c r="W8" s="31" t="s">
        <v>120</v>
      </c>
    </row>
    <row r="9" spans="2:25" ht="31.5">
      <c r="B9" s="49" t="str">
        <f>'תעודות חוב מסחריות '!B7:T7</f>
        <v>2. תעודות חוב מסחריות</v>
      </c>
      <c r="C9" s="13" t="s">
        <v>48</v>
      </c>
      <c r="D9" s="13" t="s">
        <v>129</v>
      </c>
      <c r="E9" s="42" t="s">
        <v>126</v>
      </c>
      <c r="G9" s="13" t="s">
        <v>68</v>
      </c>
      <c r="I9" s="13" t="s">
        <v>15</v>
      </c>
      <c r="J9" s="13" t="s">
        <v>69</v>
      </c>
      <c r="K9" s="13" t="s">
        <v>110</v>
      </c>
      <c r="L9" s="13" t="s">
        <v>18</v>
      </c>
      <c r="M9" s="13" t="s">
        <v>109</v>
      </c>
      <c r="Q9" s="13" t="s">
        <v>17</v>
      </c>
      <c r="R9" s="13" t="s">
        <v>19</v>
      </c>
      <c r="S9" s="13" t="s">
        <v>0</v>
      </c>
      <c r="T9" s="13" t="s">
        <v>113</v>
      </c>
      <c r="U9" s="13" t="s">
        <v>65</v>
      </c>
      <c r="V9" s="13" t="s">
        <v>62</v>
      </c>
      <c r="W9" s="39" t="s">
        <v>120</v>
      </c>
    </row>
    <row r="10" spans="2:25" ht="31.5">
      <c r="B10" s="49" t="str">
        <f>'אג"ח קונצרני'!B7:U7</f>
        <v>3. אג"ח קונצרני</v>
      </c>
      <c r="C10" s="30" t="s">
        <v>48</v>
      </c>
      <c r="D10" s="13" t="s">
        <v>129</v>
      </c>
      <c r="E10" s="42" t="s">
        <v>126</v>
      </c>
      <c r="G10" s="30" t="s">
        <v>68</v>
      </c>
      <c r="I10" s="30" t="s">
        <v>15</v>
      </c>
      <c r="J10" s="30" t="s">
        <v>69</v>
      </c>
      <c r="K10" s="30" t="s">
        <v>110</v>
      </c>
      <c r="L10" s="30" t="s">
        <v>18</v>
      </c>
      <c r="M10" s="30" t="s">
        <v>109</v>
      </c>
      <c r="Q10" s="30" t="s">
        <v>17</v>
      </c>
      <c r="R10" s="30" t="s">
        <v>19</v>
      </c>
      <c r="S10" s="30" t="s">
        <v>0</v>
      </c>
      <c r="T10" s="30" t="s">
        <v>113</v>
      </c>
      <c r="U10" s="30" t="s">
        <v>65</v>
      </c>
      <c r="V10" s="13" t="s">
        <v>62</v>
      </c>
      <c r="W10" s="31" t="s">
        <v>120</v>
      </c>
    </row>
    <row r="11" spans="2:25" ht="31.5">
      <c r="B11" s="49" t="str">
        <f>מניות!B7</f>
        <v>4. מניות</v>
      </c>
      <c r="C11" s="30" t="s">
        <v>48</v>
      </c>
      <c r="D11" s="13" t="s">
        <v>129</v>
      </c>
      <c r="E11" s="42" t="s">
        <v>126</v>
      </c>
      <c r="H11" s="30" t="s">
        <v>109</v>
      </c>
      <c r="S11" s="30" t="s">
        <v>0</v>
      </c>
      <c r="T11" s="13" t="s">
        <v>113</v>
      </c>
      <c r="U11" s="13" t="s">
        <v>65</v>
      </c>
      <c r="V11" s="13" t="s">
        <v>62</v>
      </c>
      <c r="W11" s="14" t="s">
        <v>120</v>
      </c>
    </row>
    <row r="12" spans="2:25" ht="31.5">
      <c r="B12" s="49" t="str">
        <f>'תעודות סל'!B7:N7</f>
        <v>5. תעודות סל</v>
      </c>
      <c r="C12" s="30" t="s">
        <v>48</v>
      </c>
      <c r="D12" s="13" t="s">
        <v>129</v>
      </c>
      <c r="E12" s="42" t="s">
        <v>126</v>
      </c>
      <c r="H12" s="30" t="s">
        <v>109</v>
      </c>
      <c r="S12" s="30" t="s">
        <v>0</v>
      </c>
      <c r="T12" s="30" t="s">
        <v>113</v>
      </c>
      <c r="U12" s="30" t="s">
        <v>65</v>
      </c>
      <c r="V12" s="30" t="s">
        <v>62</v>
      </c>
      <c r="W12" s="31" t="s">
        <v>120</v>
      </c>
    </row>
    <row r="13" spans="2:25" ht="31.5">
      <c r="B13" s="49" t="str">
        <f>'קרנות נאמנות'!B7:O7</f>
        <v>6. קרנות נאמנות</v>
      </c>
      <c r="C13" s="30" t="s">
        <v>48</v>
      </c>
      <c r="D13" s="30" t="s">
        <v>129</v>
      </c>
      <c r="G13" s="30" t="s">
        <v>68</v>
      </c>
      <c r="H13" s="30" t="s">
        <v>109</v>
      </c>
      <c r="S13" s="30" t="s">
        <v>0</v>
      </c>
      <c r="T13" s="30" t="s">
        <v>113</v>
      </c>
      <c r="U13" s="30" t="s">
        <v>65</v>
      </c>
      <c r="V13" s="30" t="s">
        <v>62</v>
      </c>
      <c r="W13" s="31" t="s">
        <v>120</v>
      </c>
    </row>
    <row r="14" spans="2:25" ht="31.5">
      <c r="B14" s="49" t="str">
        <f>'כתבי אופציה'!B7:L7</f>
        <v>7. כתבי אופציה</v>
      </c>
      <c r="C14" s="30" t="s">
        <v>48</v>
      </c>
      <c r="D14" s="30" t="s">
        <v>129</v>
      </c>
      <c r="G14" s="30" t="s">
        <v>68</v>
      </c>
      <c r="H14" s="30" t="s">
        <v>109</v>
      </c>
      <c r="S14" s="30" t="s">
        <v>0</v>
      </c>
      <c r="T14" s="30" t="s">
        <v>113</v>
      </c>
      <c r="U14" s="30" t="s">
        <v>65</v>
      </c>
      <c r="V14" s="30" t="s">
        <v>62</v>
      </c>
      <c r="W14" s="31" t="s">
        <v>120</v>
      </c>
    </row>
    <row r="15" spans="2:25" ht="31.5">
      <c r="B15" s="49" t="str">
        <f>אופציות!B7</f>
        <v>8. אופציות</v>
      </c>
      <c r="C15" s="30" t="s">
        <v>48</v>
      </c>
      <c r="D15" s="30" t="s">
        <v>129</v>
      </c>
      <c r="G15" s="30" t="s">
        <v>68</v>
      </c>
      <c r="H15" s="30" t="s">
        <v>109</v>
      </c>
      <c r="S15" s="30" t="s">
        <v>0</v>
      </c>
      <c r="T15" s="30" t="s">
        <v>113</v>
      </c>
      <c r="U15" s="30" t="s">
        <v>65</v>
      </c>
      <c r="V15" s="30" t="s">
        <v>62</v>
      </c>
      <c r="W15" s="31" t="s">
        <v>120</v>
      </c>
    </row>
    <row r="16" spans="2:25" ht="31.5">
      <c r="B16" s="49" t="str">
        <f>'חוזים עתידיים'!B7:I7</f>
        <v>9. חוזים עתידיים</v>
      </c>
      <c r="C16" s="30" t="s">
        <v>48</v>
      </c>
      <c r="D16" s="30" t="s">
        <v>129</v>
      </c>
      <c r="G16" s="30" t="s">
        <v>68</v>
      </c>
      <c r="H16" s="30" t="s">
        <v>109</v>
      </c>
      <c r="S16" s="30" t="s">
        <v>0</v>
      </c>
      <c r="T16" s="31" t="s">
        <v>113</v>
      </c>
    </row>
    <row r="17" spans="2:25" ht="31.5">
      <c r="B17" s="49" t="str">
        <f>'מוצרים מובנים'!B7:Q7</f>
        <v>10. מוצרים מובנים</v>
      </c>
      <c r="C17" s="30" t="s">
        <v>48</v>
      </c>
      <c r="F17" s="13" t="s">
        <v>53</v>
      </c>
      <c r="I17" s="30" t="s">
        <v>15</v>
      </c>
      <c r="J17" s="30" t="s">
        <v>69</v>
      </c>
      <c r="K17" s="30" t="s">
        <v>110</v>
      </c>
      <c r="L17" s="30" t="s">
        <v>18</v>
      </c>
      <c r="M17" s="30" t="s">
        <v>109</v>
      </c>
      <c r="Q17" s="30" t="s">
        <v>17</v>
      </c>
      <c r="R17" s="30" t="s">
        <v>19</v>
      </c>
      <c r="S17" s="30" t="s">
        <v>0</v>
      </c>
      <c r="T17" s="30" t="s">
        <v>113</v>
      </c>
      <c r="U17" s="30" t="s">
        <v>65</v>
      </c>
      <c r="V17" s="30" t="s">
        <v>62</v>
      </c>
      <c r="W17" s="31" t="s">
        <v>120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48</v>
      </c>
      <c r="I19" s="30" t="s">
        <v>15</v>
      </c>
      <c r="J19" s="30" t="s">
        <v>69</v>
      </c>
      <c r="K19" s="30" t="s">
        <v>110</v>
      </c>
      <c r="L19" s="30" t="s">
        <v>18</v>
      </c>
      <c r="M19" s="30" t="s">
        <v>109</v>
      </c>
      <c r="Q19" s="30" t="s">
        <v>17</v>
      </c>
      <c r="R19" s="30" t="s">
        <v>19</v>
      </c>
      <c r="S19" s="30" t="s">
        <v>0</v>
      </c>
      <c r="T19" s="30" t="s">
        <v>113</v>
      </c>
      <c r="U19" s="30" t="s">
        <v>118</v>
      </c>
      <c r="V19" s="30" t="s">
        <v>62</v>
      </c>
      <c r="W19" s="31" t="s">
        <v>120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48</v>
      </c>
      <c r="D20" s="42" t="s">
        <v>127</v>
      </c>
      <c r="E20" s="42" t="s">
        <v>126</v>
      </c>
      <c r="G20" s="30" t="s">
        <v>68</v>
      </c>
      <c r="I20" s="30" t="s">
        <v>15</v>
      </c>
      <c r="J20" s="30" t="s">
        <v>69</v>
      </c>
      <c r="K20" s="30" t="s">
        <v>110</v>
      </c>
      <c r="L20" s="30" t="s">
        <v>18</v>
      </c>
      <c r="M20" s="30" t="s">
        <v>109</v>
      </c>
      <c r="Q20" s="30" t="s">
        <v>17</v>
      </c>
      <c r="R20" s="30" t="s">
        <v>19</v>
      </c>
      <c r="S20" s="30" t="s">
        <v>0</v>
      </c>
      <c r="T20" s="30" t="s">
        <v>113</v>
      </c>
      <c r="U20" s="30" t="s">
        <v>118</v>
      </c>
      <c r="V20" s="30" t="s">
        <v>62</v>
      </c>
      <c r="W20" s="31" t="s">
        <v>120</v>
      </c>
    </row>
    <row r="21" spans="2:25" ht="31.5">
      <c r="B21" s="49" t="str">
        <f>'לא סחיר - אג"ח קונצרני'!B7:S7</f>
        <v>3. אג"ח קונצרני</v>
      </c>
      <c r="C21" s="30" t="s">
        <v>48</v>
      </c>
      <c r="D21" s="42" t="s">
        <v>127</v>
      </c>
      <c r="E21" s="42" t="s">
        <v>126</v>
      </c>
      <c r="G21" s="30" t="s">
        <v>68</v>
      </c>
      <c r="I21" s="30" t="s">
        <v>15</v>
      </c>
      <c r="J21" s="30" t="s">
        <v>69</v>
      </c>
      <c r="K21" s="30" t="s">
        <v>110</v>
      </c>
      <c r="L21" s="30" t="s">
        <v>18</v>
      </c>
      <c r="M21" s="30" t="s">
        <v>109</v>
      </c>
      <c r="Q21" s="30" t="s">
        <v>17</v>
      </c>
      <c r="R21" s="30" t="s">
        <v>19</v>
      </c>
      <c r="S21" s="30" t="s">
        <v>0</v>
      </c>
      <c r="T21" s="30" t="s">
        <v>113</v>
      </c>
      <c r="U21" s="30" t="s">
        <v>118</v>
      </c>
      <c r="V21" s="30" t="s">
        <v>62</v>
      </c>
      <c r="W21" s="31" t="s">
        <v>120</v>
      </c>
    </row>
    <row r="22" spans="2:25" ht="31.5">
      <c r="B22" s="49" t="str">
        <f>'לא סחיר - מניות'!B7:M7</f>
        <v>4. מניות</v>
      </c>
      <c r="C22" s="30" t="s">
        <v>48</v>
      </c>
      <c r="D22" s="42" t="s">
        <v>127</v>
      </c>
      <c r="E22" s="42" t="s">
        <v>126</v>
      </c>
      <c r="G22" s="30" t="s">
        <v>68</v>
      </c>
      <c r="H22" s="30" t="s">
        <v>109</v>
      </c>
      <c r="S22" s="30" t="s">
        <v>0</v>
      </c>
      <c r="T22" s="30" t="s">
        <v>113</v>
      </c>
      <c r="U22" s="30" t="s">
        <v>118</v>
      </c>
      <c r="V22" s="30" t="s">
        <v>62</v>
      </c>
      <c r="W22" s="31" t="s">
        <v>120</v>
      </c>
    </row>
    <row r="23" spans="2:25" ht="31.5">
      <c r="B23" s="49" t="str">
        <f>'לא סחיר - קרנות השקעה'!B7:K7</f>
        <v>5. קרנות השקעה</v>
      </c>
      <c r="C23" s="30" t="s">
        <v>48</v>
      </c>
      <c r="G23" s="30" t="s">
        <v>68</v>
      </c>
      <c r="H23" s="30" t="s">
        <v>109</v>
      </c>
      <c r="K23" s="30" t="s">
        <v>110</v>
      </c>
      <c r="S23" s="30" t="s">
        <v>0</v>
      </c>
      <c r="T23" s="30" t="s">
        <v>113</v>
      </c>
      <c r="U23" s="30" t="s">
        <v>118</v>
      </c>
      <c r="V23" s="30" t="s">
        <v>62</v>
      </c>
      <c r="W23" s="31" t="s">
        <v>120</v>
      </c>
    </row>
    <row r="24" spans="2:25" ht="31.5">
      <c r="B24" s="49" t="str">
        <f>'לא סחיר - כתבי אופציה'!B7:L7</f>
        <v>6. כתבי אופציה</v>
      </c>
      <c r="C24" s="30" t="s">
        <v>48</v>
      </c>
      <c r="G24" s="30" t="s">
        <v>68</v>
      </c>
      <c r="H24" s="30" t="s">
        <v>109</v>
      </c>
      <c r="K24" s="30" t="s">
        <v>110</v>
      </c>
      <c r="S24" s="30" t="s">
        <v>0</v>
      </c>
      <c r="T24" s="30" t="s">
        <v>113</v>
      </c>
      <c r="U24" s="30" t="s">
        <v>118</v>
      </c>
      <c r="V24" s="30" t="s">
        <v>62</v>
      </c>
      <c r="W24" s="31" t="s">
        <v>120</v>
      </c>
    </row>
    <row r="25" spans="2:25" ht="31.5">
      <c r="B25" s="49" t="str">
        <f>'לא סחיר - אופציות'!B7:L7</f>
        <v>7. אופציות</v>
      </c>
      <c r="C25" s="30" t="s">
        <v>48</v>
      </c>
      <c r="G25" s="30" t="s">
        <v>68</v>
      </c>
      <c r="H25" s="30" t="s">
        <v>109</v>
      </c>
      <c r="K25" s="30" t="s">
        <v>110</v>
      </c>
      <c r="S25" s="30" t="s">
        <v>0</v>
      </c>
      <c r="T25" s="30" t="s">
        <v>113</v>
      </c>
      <c r="U25" s="30" t="s">
        <v>118</v>
      </c>
      <c r="V25" s="30" t="s">
        <v>62</v>
      </c>
      <c r="W25" s="31" t="s">
        <v>120</v>
      </c>
    </row>
    <row r="26" spans="2:25" ht="31.5">
      <c r="B26" s="49" t="str">
        <f>'לא סחיר - חוזים עתידיים'!B7:K7</f>
        <v>8. חוזים עתידיים</v>
      </c>
      <c r="C26" s="30" t="s">
        <v>48</v>
      </c>
      <c r="G26" s="30" t="s">
        <v>68</v>
      </c>
      <c r="H26" s="30" t="s">
        <v>109</v>
      </c>
      <c r="K26" s="30" t="s">
        <v>110</v>
      </c>
      <c r="S26" s="30" t="s">
        <v>0</v>
      </c>
      <c r="T26" s="30" t="s">
        <v>113</v>
      </c>
      <c r="U26" s="30" t="s">
        <v>118</v>
      </c>
      <c r="V26" s="31" t="s">
        <v>120</v>
      </c>
    </row>
    <row r="27" spans="2:25" ht="31.5">
      <c r="B27" s="49" t="str">
        <f>'לא סחיר - מוצרים מובנים'!B7:Q7</f>
        <v>9. מוצרים מובנים</v>
      </c>
      <c r="C27" s="30" t="s">
        <v>48</v>
      </c>
      <c r="F27" s="30" t="s">
        <v>53</v>
      </c>
      <c r="I27" s="30" t="s">
        <v>15</v>
      </c>
      <c r="J27" s="30" t="s">
        <v>69</v>
      </c>
      <c r="K27" s="30" t="s">
        <v>110</v>
      </c>
      <c r="L27" s="30" t="s">
        <v>18</v>
      </c>
      <c r="M27" s="30" t="s">
        <v>109</v>
      </c>
      <c r="Q27" s="30" t="s">
        <v>17</v>
      </c>
      <c r="R27" s="30" t="s">
        <v>19</v>
      </c>
      <c r="S27" s="30" t="s">
        <v>0</v>
      </c>
      <c r="T27" s="30" t="s">
        <v>113</v>
      </c>
      <c r="U27" s="30" t="s">
        <v>118</v>
      </c>
      <c r="V27" s="30" t="s">
        <v>62</v>
      </c>
      <c r="W27" s="31" t="s">
        <v>120</v>
      </c>
    </row>
    <row r="28" spans="2:25" ht="31.5">
      <c r="B28" s="53" t="str">
        <f>הלוואות!B6</f>
        <v>1.ד. הלוואות:</v>
      </c>
      <c r="C28" s="30" t="s">
        <v>48</v>
      </c>
      <c r="I28" s="30" t="s">
        <v>15</v>
      </c>
      <c r="J28" s="30" t="s">
        <v>69</v>
      </c>
      <c r="L28" s="30" t="s">
        <v>18</v>
      </c>
      <c r="M28" s="30" t="s">
        <v>109</v>
      </c>
      <c r="Q28" s="13" t="s">
        <v>35</v>
      </c>
      <c r="R28" s="30" t="s">
        <v>19</v>
      </c>
      <c r="S28" s="30" t="s">
        <v>0</v>
      </c>
      <c r="T28" s="30" t="s">
        <v>113</v>
      </c>
      <c r="U28" s="30" t="s">
        <v>118</v>
      </c>
      <c r="V28" s="31" t="s">
        <v>120</v>
      </c>
    </row>
    <row r="29" spans="2:25" ht="47.25">
      <c r="B29" s="53" t="str">
        <f>'פקדונות מעל 3 חודשים'!B6:O6</f>
        <v>1.ה. פקדונות מעל 3 חודשים:</v>
      </c>
      <c r="C29" s="30" t="s">
        <v>48</v>
      </c>
      <c r="E29" s="30" t="s">
        <v>126</v>
      </c>
      <c r="I29" s="30" t="s">
        <v>15</v>
      </c>
      <c r="J29" s="30" t="s">
        <v>69</v>
      </c>
      <c r="L29" s="30" t="s">
        <v>18</v>
      </c>
      <c r="M29" s="30" t="s">
        <v>109</v>
      </c>
      <c r="O29" s="50" t="s">
        <v>55</v>
      </c>
      <c r="P29" s="51"/>
      <c r="R29" s="30" t="s">
        <v>19</v>
      </c>
      <c r="S29" s="30" t="s">
        <v>0</v>
      </c>
      <c r="T29" s="30" t="s">
        <v>113</v>
      </c>
      <c r="U29" s="30" t="s">
        <v>118</v>
      </c>
      <c r="V29" s="31" t="s">
        <v>120</v>
      </c>
    </row>
    <row r="30" spans="2:25" ht="63">
      <c r="B30" s="53" t="str">
        <f>'זכויות מקרקעין'!B6</f>
        <v>1. ו. זכויות במקרקעין:</v>
      </c>
      <c r="C30" s="13" t="s">
        <v>57</v>
      </c>
      <c r="N30" s="50" t="s">
        <v>91</v>
      </c>
      <c r="P30" s="51" t="s">
        <v>58</v>
      </c>
      <c r="U30" s="30" t="s">
        <v>118</v>
      </c>
      <c r="V30" s="14" t="s">
        <v>61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60</v>
      </c>
      <c r="R31" s="13" t="s">
        <v>56</v>
      </c>
      <c r="U31" s="30" t="s">
        <v>118</v>
      </c>
      <c r="V31" s="14" t="s">
        <v>61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115</v>
      </c>
      <c r="Y32" s="14" t="s">
        <v>114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8" t="s" vm="1">
        <v>262</v>
      </c>
    </row>
    <row r="2" spans="2:54">
      <c r="B2" s="57" t="s">
        <v>187</v>
      </c>
      <c r="C2" s="78" t="s">
        <v>263</v>
      </c>
    </row>
    <row r="3" spans="2:54">
      <c r="B3" s="57" t="s">
        <v>189</v>
      </c>
      <c r="C3" s="78" t="s">
        <v>264</v>
      </c>
    </row>
    <row r="4" spans="2:54">
      <c r="B4" s="57" t="s">
        <v>190</v>
      </c>
      <c r="C4" s="78">
        <v>2207</v>
      </c>
    </row>
    <row r="6" spans="2:54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2:54" ht="26.25" customHeight="1">
      <c r="B7" s="199" t="s">
        <v>106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</row>
    <row r="8" spans="2:54" s="3" customFormat="1" ht="78.75">
      <c r="B8" s="22" t="s">
        <v>125</v>
      </c>
      <c r="C8" s="30" t="s">
        <v>48</v>
      </c>
      <c r="D8" s="30" t="s">
        <v>68</v>
      </c>
      <c r="E8" s="30" t="s">
        <v>109</v>
      </c>
      <c r="F8" s="30" t="s">
        <v>110</v>
      </c>
      <c r="G8" s="30" t="s">
        <v>248</v>
      </c>
      <c r="H8" s="30" t="s">
        <v>247</v>
      </c>
      <c r="I8" s="30" t="s">
        <v>118</v>
      </c>
      <c r="J8" s="30" t="s">
        <v>62</v>
      </c>
      <c r="K8" s="30" t="s">
        <v>191</v>
      </c>
      <c r="L8" s="31" t="s">
        <v>193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251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4" t="s">
        <v>261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4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4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4" t="s">
        <v>256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6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8" t="s" vm="1">
        <v>262</v>
      </c>
    </row>
    <row r="2" spans="2:51">
      <c r="B2" s="57" t="s">
        <v>187</v>
      </c>
      <c r="C2" s="78" t="s">
        <v>263</v>
      </c>
    </row>
    <row r="3" spans="2:51">
      <c r="B3" s="57" t="s">
        <v>189</v>
      </c>
      <c r="C3" s="78" t="s">
        <v>264</v>
      </c>
    </row>
    <row r="4" spans="2:51">
      <c r="B4" s="57" t="s">
        <v>190</v>
      </c>
      <c r="C4" s="78">
        <v>2207</v>
      </c>
    </row>
    <row r="6" spans="2:51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51" ht="26.25" customHeight="1">
      <c r="B7" s="199" t="s">
        <v>107</v>
      </c>
      <c r="C7" s="200"/>
      <c r="D7" s="200"/>
      <c r="E7" s="200"/>
      <c r="F7" s="200"/>
      <c r="G7" s="200"/>
      <c r="H7" s="200"/>
      <c r="I7" s="200"/>
      <c r="J7" s="200"/>
      <c r="K7" s="201"/>
    </row>
    <row r="8" spans="2:51" s="3" customFormat="1" ht="63">
      <c r="B8" s="22" t="s">
        <v>125</v>
      </c>
      <c r="C8" s="30" t="s">
        <v>48</v>
      </c>
      <c r="D8" s="30" t="s">
        <v>68</v>
      </c>
      <c r="E8" s="30" t="s">
        <v>109</v>
      </c>
      <c r="F8" s="30" t="s">
        <v>110</v>
      </c>
      <c r="G8" s="30" t="s">
        <v>248</v>
      </c>
      <c r="H8" s="30" t="s">
        <v>247</v>
      </c>
      <c r="I8" s="30" t="s">
        <v>118</v>
      </c>
      <c r="J8" s="30" t="s">
        <v>191</v>
      </c>
      <c r="K8" s="31" t="s">
        <v>193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251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96" t="s">
        <v>52</v>
      </c>
      <c r="C11" s="97"/>
      <c r="D11" s="97"/>
      <c r="E11" s="97"/>
      <c r="F11" s="97"/>
      <c r="G11" s="99"/>
      <c r="H11" s="101"/>
      <c r="I11" s="99">
        <v>-421.2834600000001</v>
      </c>
      <c r="J11" s="102">
        <v>1</v>
      </c>
      <c r="K11" s="102">
        <f>I11/'סכום נכסי הקרן'!$C$42</f>
        <v>-1.1418187449452726E-4</v>
      </c>
      <c r="AW11" s="1"/>
    </row>
    <row r="12" spans="2:51" ht="19.5" customHeight="1">
      <c r="B12" s="81" t="s">
        <v>34</v>
      </c>
      <c r="C12" s="82"/>
      <c r="D12" s="82"/>
      <c r="E12" s="82"/>
      <c r="F12" s="82"/>
      <c r="G12" s="89"/>
      <c r="H12" s="91"/>
      <c r="I12" s="89">
        <v>-421.2834600000001</v>
      </c>
      <c r="J12" s="90">
        <v>1</v>
      </c>
      <c r="K12" s="90">
        <f>I12/'סכום נכסי הקרן'!$C$42</f>
        <v>-1.1418187449452726E-4</v>
      </c>
    </row>
    <row r="13" spans="2:51">
      <c r="B13" s="98" t="s">
        <v>236</v>
      </c>
      <c r="C13" s="82"/>
      <c r="D13" s="82"/>
      <c r="E13" s="82"/>
      <c r="F13" s="82"/>
      <c r="G13" s="89"/>
      <c r="H13" s="91"/>
      <c r="I13" s="89">
        <v>-11.440479999999999</v>
      </c>
      <c r="J13" s="90">
        <v>2.7156252467163074E-2</v>
      </c>
      <c r="K13" s="90">
        <f>I13/'סכום נכסי הקרן'!$C$42</f>
        <v>-3.1007518109473101E-6</v>
      </c>
    </row>
    <row r="14" spans="2:51">
      <c r="B14" s="85" t="s">
        <v>1575</v>
      </c>
      <c r="C14" s="80" t="s">
        <v>1576</v>
      </c>
      <c r="D14" s="92" t="s">
        <v>1285</v>
      </c>
      <c r="E14" s="92" t="s">
        <v>173</v>
      </c>
      <c r="F14" s="110">
        <v>42495</v>
      </c>
      <c r="G14" s="86">
        <v>1904060.92</v>
      </c>
      <c r="H14" s="88">
        <v>-0.6008</v>
      </c>
      <c r="I14" s="86">
        <v>-11.440479999999999</v>
      </c>
      <c r="J14" s="87">
        <v>2.7156252467163074E-2</v>
      </c>
      <c r="K14" s="87">
        <f>I14/'סכום נכסי הקרן'!$C$42</f>
        <v>-3.1007518109473101E-6</v>
      </c>
    </row>
    <row r="15" spans="2:51">
      <c r="B15" s="83"/>
      <c r="C15" s="80"/>
      <c r="D15" s="80"/>
      <c r="E15" s="80"/>
      <c r="F15" s="80"/>
      <c r="G15" s="86"/>
      <c r="H15" s="88"/>
      <c r="I15" s="80"/>
      <c r="J15" s="87"/>
      <c r="K15" s="80"/>
    </row>
    <row r="16" spans="2:51" s="7" customFormat="1">
      <c r="B16" s="98" t="s">
        <v>1577</v>
      </c>
      <c r="C16" s="82"/>
      <c r="D16" s="82"/>
      <c r="E16" s="82"/>
      <c r="F16" s="82"/>
      <c r="G16" s="89"/>
      <c r="H16" s="91"/>
      <c r="I16" s="89">
        <v>-231.79443999999998</v>
      </c>
      <c r="J16" s="90">
        <v>0.55021016016152147</v>
      </c>
      <c r="K16" s="90">
        <f>I16/'סכום נכסי הקרן'!$C$42</f>
        <v>-6.282402745317658E-5</v>
      </c>
      <c r="AW16" s="1"/>
      <c r="AY16" s="1"/>
    </row>
    <row r="17" spans="2:51" s="7" customFormat="1">
      <c r="B17" s="85" t="s">
        <v>1578</v>
      </c>
      <c r="C17" s="80" t="s">
        <v>1579</v>
      </c>
      <c r="D17" s="92" t="s">
        <v>1285</v>
      </c>
      <c r="E17" s="92" t="s">
        <v>174</v>
      </c>
      <c r="F17" s="110">
        <v>42992</v>
      </c>
      <c r="G17" s="86">
        <v>1878918.8</v>
      </c>
      <c r="H17" s="88">
        <v>-1.1563000000000001</v>
      </c>
      <c r="I17" s="86">
        <v>-21.725770000000001</v>
      </c>
      <c r="J17" s="87">
        <v>5.1570431936729715E-2</v>
      </c>
      <c r="K17" s="87">
        <f>I17/'סכום נכסי הקרן'!$C$42</f>
        <v>-5.8884085870282326E-6</v>
      </c>
      <c r="AW17" s="1"/>
      <c r="AY17" s="1"/>
    </row>
    <row r="18" spans="2:51" s="7" customFormat="1">
      <c r="B18" s="85" t="s">
        <v>1580</v>
      </c>
      <c r="C18" s="80" t="s">
        <v>1581</v>
      </c>
      <c r="D18" s="92" t="s">
        <v>1285</v>
      </c>
      <c r="E18" s="92" t="s">
        <v>174</v>
      </c>
      <c r="F18" s="110">
        <v>42949</v>
      </c>
      <c r="G18" s="86">
        <v>1907666</v>
      </c>
      <c r="H18" s="88">
        <v>1.4562999999999999</v>
      </c>
      <c r="I18" s="86">
        <v>27.78191</v>
      </c>
      <c r="J18" s="87">
        <v>-6.5945883562578023E-2</v>
      </c>
      <c r="K18" s="87">
        <f>I18/'סכום נכסי הקרן'!$C$42</f>
        <v>7.5298246003729907E-6</v>
      </c>
      <c r="AW18" s="1"/>
      <c r="AY18" s="1"/>
    </row>
    <row r="19" spans="2:51">
      <c r="B19" s="85" t="s">
        <v>1582</v>
      </c>
      <c r="C19" s="80" t="s">
        <v>1583</v>
      </c>
      <c r="D19" s="92" t="s">
        <v>1285</v>
      </c>
      <c r="E19" s="92" t="s">
        <v>172</v>
      </c>
      <c r="F19" s="110">
        <v>42914</v>
      </c>
      <c r="G19" s="86">
        <v>11915300</v>
      </c>
      <c r="H19" s="88">
        <v>-0.62350000000000005</v>
      </c>
      <c r="I19" s="86">
        <v>-74.290329999999997</v>
      </c>
      <c r="J19" s="87">
        <v>0.17634285950841738</v>
      </c>
      <c r="K19" s="87">
        <f>I19/'סכום נכסי הקרן'!$C$42</f>
        <v>-2.0135158252396165E-5</v>
      </c>
    </row>
    <row r="20" spans="2:51">
      <c r="B20" s="85" t="s">
        <v>1584</v>
      </c>
      <c r="C20" s="80" t="s">
        <v>1585</v>
      </c>
      <c r="D20" s="92" t="s">
        <v>1285</v>
      </c>
      <c r="E20" s="92" t="s">
        <v>172</v>
      </c>
      <c r="F20" s="110">
        <v>42905</v>
      </c>
      <c r="G20" s="86">
        <v>17528500</v>
      </c>
      <c r="H20" s="88">
        <v>-0.65549999999999997</v>
      </c>
      <c r="I20" s="86">
        <v>-114.89744</v>
      </c>
      <c r="J20" s="87">
        <v>0.27273190359763938</v>
      </c>
      <c r="K20" s="87">
        <f>I20/'סכום נכסי הקרן'!$C$42</f>
        <v>-3.1141039987239166E-5</v>
      </c>
    </row>
    <row r="21" spans="2:51">
      <c r="B21" s="85" t="s">
        <v>1586</v>
      </c>
      <c r="C21" s="80" t="s">
        <v>1587</v>
      </c>
      <c r="D21" s="92" t="s">
        <v>1285</v>
      </c>
      <c r="E21" s="92" t="s">
        <v>172</v>
      </c>
      <c r="F21" s="110">
        <v>42996</v>
      </c>
      <c r="G21" s="86">
        <v>8084270</v>
      </c>
      <c r="H21" s="88">
        <v>-0.22969999999999999</v>
      </c>
      <c r="I21" s="86">
        <v>-18.57206</v>
      </c>
      <c r="J21" s="87">
        <v>4.4084474619535255E-2</v>
      </c>
      <c r="K21" s="87">
        <f>I21/'סכום נכסי הקרן'!$C$42</f>
        <v>-5.0336479481649464E-6</v>
      </c>
    </row>
    <row r="22" spans="2:51">
      <c r="B22" s="85" t="s">
        <v>1588</v>
      </c>
      <c r="C22" s="80" t="s">
        <v>1589</v>
      </c>
      <c r="D22" s="92" t="s">
        <v>1285</v>
      </c>
      <c r="E22" s="92" t="s">
        <v>172</v>
      </c>
      <c r="F22" s="110">
        <v>42908</v>
      </c>
      <c r="G22" s="86">
        <v>24894273</v>
      </c>
      <c r="H22" s="88">
        <v>4.7699999999999999E-2</v>
      </c>
      <c r="I22" s="86">
        <v>11.881</v>
      </c>
      <c r="J22" s="87">
        <v>-2.8201914217092686E-2</v>
      </c>
      <c r="K22" s="87">
        <f>I22/'סכום נכסי הקרן'!$C$42</f>
        <v>3.2201474296415007E-6</v>
      </c>
    </row>
    <row r="23" spans="2:51">
      <c r="B23" s="85" t="s">
        <v>1590</v>
      </c>
      <c r="C23" s="80" t="s">
        <v>1591</v>
      </c>
      <c r="D23" s="92" t="s">
        <v>1285</v>
      </c>
      <c r="E23" s="92" t="s">
        <v>172</v>
      </c>
      <c r="F23" s="110">
        <v>42926</v>
      </c>
      <c r="G23" s="86">
        <v>11507800</v>
      </c>
      <c r="H23" s="88">
        <v>0.1293</v>
      </c>
      <c r="I23" s="86">
        <v>14.87848</v>
      </c>
      <c r="J23" s="87">
        <v>-3.5317028586880662E-2</v>
      </c>
      <c r="K23" s="87">
        <f>I23/'סכום נכסי הקרן'!$C$42</f>
        <v>4.0325645256268392E-6</v>
      </c>
    </row>
    <row r="24" spans="2:51">
      <c r="B24" s="85" t="s">
        <v>1592</v>
      </c>
      <c r="C24" s="80" t="s">
        <v>1593</v>
      </c>
      <c r="D24" s="92" t="s">
        <v>1285</v>
      </c>
      <c r="E24" s="92" t="s">
        <v>172</v>
      </c>
      <c r="F24" s="110">
        <v>42947</v>
      </c>
      <c r="G24" s="86">
        <v>459693</v>
      </c>
      <c r="H24" s="88">
        <v>0.37109999999999999</v>
      </c>
      <c r="I24" s="86">
        <v>1.70587</v>
      </c>
      <c r="J24" s="87">
        <v>-4.0492213959693541E-3</v>
      </c>
      <c r="K24" s="87">
        <f>I24/'סכום נכסי הקרן'!$C$42</f>
        <v>4.6234768923512723E-7</v>
      </c>
    </row>
    <row r="25" spans="2:51">
      <c r="B25" s="85" t="s">
        <v>1594</v>
      </c>
      <c r="C25" s="80" t="s">
        <v>1595</v>
      </c>
      <c r="D25" s="92" t="s">
        <v>1285</v>
      </c>
      <c r="E25" s="92" t="s">
        <v>172</v>
      </c>
      <c r="F25" s="110">
        <v>43005</v>
      </c>
      <c r="G25" s="86">
        <v>3529000</v>
      </c>
      <c r="H25" s="88">
        <v>-0.51629999999999998</v>
      </c>
      <c r="I25" s="86">
        <v>-18.22017</v>
      </c>
      <c r="J25" s="87">
        <v>4.3249193785106103E-2</v>
      </c>
      <c r="K25" s="87">
        <f>I25/'סכום נכסי הקרן'!$C$42</f>
        <v>-4.9382740167604734E-6</v>
      </c>
    </row>
    <row r="26" spans="2:51">
      <c r="B26" s="85" t="s">
        <v>1596</v>
      </c>
      <c r="C26" s="80" t="s">
        <v>1597</v>
      </c>
      <c r="D26" s="92" t="s">
        <v>1285</v>
      </c>
      <c r="E26" s="92" t="s">
        <v>172</v>
      </c>
      <c r="F26" s="110">
        <v>42961</v>
      </c>
      <c r="G26" s="86">
        <v>2823200</v>
      </c>
      <c r="H26" s="88">
        <v>-1.4287000000000001</v>
      </c>
      <c r="I26" s="86">
        <v>-40.335929999999998</v>
      </c>
      <c r="J26" s="87">
        <v>9.5745344476614369E-2</v>
      </c>
      <c r="K26" s="87">
        <f>I26/'סכום נכסי הקרן'!$C$42</f>
        <v>-1.093238290646406E-5</v>
      </c>
    </row>
    <row r="27" spans="2:51">
      <c r="B27" s="83"/>
      <c r="C27" s="80"/>
      <c r="D27" s="80"/>
      <c r="E27" s="80"/>
      <c r="F27" s="80"/>
      <c r="G27" s="86"/>
      <c r="H27" s="88"/>
      <c r="I27" s="80"/>
      <c r="J27" s="87"/>
      <c r="K27" s="80"/>
    </row>
    <row r="28" spans="2:51">
      <c r="B28" s="98" t="s">
        <v>238</v>
      </c>
      <c r="C28" s="82"/>
      <c r="D28" s="82"/>
      <c r="E28" s="82"/>
      <c r="F28" s="82"/>
      <c r="G28" s="89"/>
      <c r="H28" s="91"/>
      <c r="I28" s="89">
        <v>-178.04854000000003</v>
      </c>
      <c r="J28" s="90">
        <v>0.42263358737131523</v>
      </c>
      <c r="K28" s="90">
        <f>I28/'סכום נכסי הקרן'!$C$42</f>
        <v>-4.8257095230403332E-5</v>
      </c>
    </row>
    <row r="29" spans="2:51">
      <c r="B29" s="85" t="s">
        <v>1598</v>
      </c>
      <c r="C29" s="80" t="s">
        <v>1599</v>
      </c>
      <c r="D29" s="92" t="s">
        <v>1285</v>
      </c>
      <c r="E29" s="92" t="s">
        <v>174</v>
      </c>
      <c r="F29" s="110">
        <v>42933</v>
      </c>
      <c r="G29" s="86">
        <v>914518</v>
      </c>
      <c r="H29" s="88">
        <v>2.2553000000000001</v>
      </c>
      <c r="I29" s="86">
        <v>20.62471</v>
      </c>
      <c r="J29" s="87">
        <v>-4.8956847249592934E-2</v>
      </c>
      <c r="K29" s="87">
        <f>I29/'סכום נכסי הקרן'!$C$42</f>
        <v>5.5899845883007622E-6</v>
      </c>
    </row>
    <row r="30" spans="2:51">
      <c r="B30" s="85" t="s">
        <v>1600</v>
      </c>
      <c r="C30" s="80" t="s">
        <v>1601</v>
      </c>
      <c r="D30" s="92" t="s">
        <v>1285</v>
      </c>
      <c r="E30" s="92" t="s">
        <v>174</v>
      </c>
      <c r="F30" s="110">
        <v>43006</v>
      </c>
      <c r="G30" s="86">
        <v>1205501</v>
      </c>
      <c r="H30" s="88">
        <v>-0.1062</v>
      </c>
      <c r="I30" s="86">
        <v>-1.2799200000000002</v>
      </c>
      <c r="J30" s="87">
        <v>3.038144436052628E-3</v>
      </c>
      <c r="K30" s="87">
        <f>I30/'סכום נכסי הקרן'!$C$42</f>
        <v>-3.4690102669360747E-7</v>
      </c>
    </row>
    <row r="31" spans="2:51">
      <c r="B31" s="85" t="s">
        <v>1602</v>
      </c>
      <c r="C31" s="80" t="s">
        <v>1603</v>
      </c>
      <c r="D31" s="92" t="s">
        <v>1285</v>
      </c>
      <c r="E31" s="92" t="s">
        <v>174</v>
      </c>
      <c r="F31" s="110">
        <v>42992</v>
      </c>
      <c r="G31" s="86">
        <v>1247070</v>
      </c>
      <c r="H31" s="88">
        <v>-0.95540000000000003</v>
      </c>
      <c r="I31" s="86">
        <v>-11.91499</v>
      </c>
      <c r="J31" s="87">
        <v>2.8282596235798093E-2</v>
      </c>
      <c r="K31" s="87">
        <f>I31/'סכום נכסי הקרן'!$C$42</f>
        <v>-3.2293598537752866E-6</v>
      </c>
    </row>
    <row r="32" spans="2:51">
      <c r="B32" s="85" t="s">
        <v>1604</v>
      </c>
      <c r="C32" s="80" t="s">
        <v>1605</v>
      </c>
      <c r="D32" s="92" t="s">
        <v>1285</v>
      </c>
      <c r="E32" s="92" t="s">
        <v>174</v>
      </c>
      <c r="F32" s="110">
        <v>43003</v>
      </c>
      <c r="G32" s="86">
        <v>207845</v>
      </c>
      <c r="H32" s="88">
        <v>-0.97070000000000001</v>
      </c>
      <c r="I32" s="86">
        <v>-2.0175799999999997</v>
      </c>
      <c r="J32" s="87">
        <v>4.789127016759688E-3</v>
      </c>
      <c r="K32" s="87">
        <f>I32/'סכום נכסי הקרן'!$C$42</f>
        <v>-5.4683149996600435E-7</v>
      </c>
    </row>
    <row r="33" spans="2:11">
      <c r="B33" s="85" t="s">
        <v>1606</v>
      </c>
      <c r="C33" s="80" t="s">
        <v>1607</v>
      </c>
      <c r="D33" s="92" t="s">
        <v>1285</v>
      </c>
      <c r="E33" s="92" t="s">
        <v>174</v>
      </c>
      <c r="F33" s="110">
        <v>43003</v>
      </c>
      <c r="G33" s="86">
        <v>311767.5</v>
      </c>
      <c r="H33" s="88">
        <v>-0.97070000000000001</v>
      </c>
      <c r="I33" s="86">
        <v>-3.0263599999999999</v>
      </c>
      <c r="J33" s="87">
        <v>7.1836667881525641E-3</v>
      </c>
      <c r="K33" s="87">
        <f>I33/'סכום נכסי הקרן'!$C$42</f>
        <v>-8.2024453961533978E-7</v>
      </c>
    </row>
    <row r="34" spans="2:11">
      <c r="B34" s="85" t="s">
        <v>1608</v>
      </c>
      <c r="C34" s="80" t="s">
        <v>1609</v>
      </c>
      <c r="D34" s="92" t="s">
        <v>1285</v>
      </c>
      <c r="E34" s="92" t="s">
        <v>175</v>
      </c>
      <c r="F34" s="110">
        <v>43006</v>
      </c>
      <c r="G34" s="86">
        <v>284142</v>
      </c>
      <c r="H34" s="88">
        <v>-9.0700000000000003E-2</v>
      </c>
      <c r="I34" s="86">
        <v>-0.25772</v>
      </c>
      <c r="J34" s="87">
        <v>6.1174962814823045E-4</v>
      </c>
      <c r="K34" s="87">
        <f>I34/'סכום נכסי הקרן'!$C$42</f>
        <v>-6.9850719263294972E-8</v>
      </c>
    </row>
    <row r="35" spans="2:11">
      <c r="B35" s="85" t="s">
        <v>1610</v>
      </c>
      <c r="C35" s="80" t="s">
        <v>1611</v>
      </c>
      <c r="D35" s="92" t="s">
        <v>1285</v>
      </c>
      <c r="E35" s="92" t="s">
        <v>172</v>
      </c>
      <c r="F35" s="110">
        <v>43006</v>
      </c>
      <c r="G35" s="86">
        <v>351115.31</v>
      </c>
      <c r="H35" s="88">
        <v>-0.1147</v>
      </c>
      <c r="I35" s="86">
        <v>-0.40273000000000003</v>
      </c>
      <c r="J35" s="87">
        <v>9.5595967617622573E-4</v>
      </c>
      <c r="K35" s="87">
        <f>I35/'סכום נכסי הקרן'!$C$42</f>
        <v>-1.0915326776698272E-7</v>
      </c>
    </row>
    <row r="36" spans="2:11">
      <c r="B36" s="85" t="s">
        <v>1612</v>
      </c>
      <c r="C36" s="80" t="s">
        <v>1613</v>
      </c>
      <c r="D36" s="92" t="s">
        <v>1285</v>
      </c>
      <c r="E36" s="92" t="s">
        <v>172</v>
      </c>
      <c r="F36" s="110">
        <v>43005</v>
      </c>
      <c r="G36" s="86">
        <v>352619.15</v>
      </c>
      <c r="H36" s="88">
        <v>0.31230000000000002</v>
      </c>
      <c r="I36" s="86">
        <v>1.1012500000000001</v>
      </c>
      <c r="J36" s="87">
        <v>-2.6140356898891777E-3</v>
      </c>
      <c r="K36" s="87">
        <f>I36/'סכום נכסי הקרן'!$C$42</f>
        <v>2.9847549506714105E-7</v>
      </c>
    </row>
    <row r="37" spans="2:11">
      <c r="B37" s="85" t="s">
        <v>1614</v>
      </c>
      <c r="C37" s="80" t="s">
        <v>1615</v>
      </c>
      <c r="D37" s="92" t="s">
        <v>1285</v>
      </c>
      <c r="E37" s="92" t="s">
        <v>174</v>
      </c>
      <c r="F37" s="110">
        <v>42901</v>
      </c>
      <c r="G37" s="86">
        <v>3390594.74</v>
      </c>
      <c r="H37" s="88">
        <v>-4.8952999999999998</v>
      </c>
      <c r="I37" s="86">
        <v>-165.98104000000001</v>
      </c>
      <c r="J37" s="87">
        <v>0.39398897834726282</v>
      </c>
      <c r="K37" s="87">
        <f>I37/'סכום נכסי הקרן'!$C$42</f>
        <v>-4.4986400077874176E-5</v>
      </c>
    </row>
    <row r="38" spans="2:11">
      <c r="B38" s="85" t="s">
        <v>1616</v>
      </c>
      <c r="C38" s="80" t="s">
        <v>1617</v>
      </c>
      <c r="D38" s="92" t="s">
        <v>1285</v>
      </c>
      <c r="E38" s="92" t="s">
        <v>174</v>
      </c>
      <c r="F38" s="110">
        <v>42926</v>
      </c>
      <c r="G38" s="86">
        <v>929183.58</v>
      </c>
      <c r="H38" s="88">
        <v>-2.9666000000000001</v>
      </c>
      <c r="I38" s="86">
        <v>-27.56532</v>
      </c>
      <c r="J38" s="87">
        <v>6.5431764161830594E-2</v>
      </c>
      <c r="K38" s="87">
        <f>I38/'סכום נכסי הקרן'!$C$42</f>
        <v>-7.4711214834816471E-6</v>
      </c>
    </row>
    <row r="39" spans="2:11">
      <c r="B39" s="85" t="s">
        <v>1618</v>
      </c>
      <c r="C39" s="80" t="s">
        <v>1619</v>
      </c>
      <c r="D39" s="92" t="s">
        <v>1285</v>
      </c>
      <c r="E39" s="92" t="s">
        <v>174</v>
      </c>
      <c r="F39" s="110">
        <v>42926</v>
      </c>
      <c r="G39" s="86">
        <v>607058.57999999996</v>
      </c>
      <c r="H39" s="88">
        <v>-2.8847</v>
      </c>
      <c r="I39" s="86">
        <v>-17.511759999999999</v>
      </c>
      <c r="J39" s="87">
        <v>4.1567641891281454E-2</v>
      </c>
      <c r="K39" s="87">
        <f>I39/'סכום נכסי הקרן'!$C$42</f>
        <v>-4.7462712694637527E-6</v>
      </c>
    </row>
    <row r="40" spans="2:11">
      <c r="B40" s="85" t="s">
        <v>1620</v>
      </c>
      <c r="C40" s="80" t="s">
        <v>1621</v>
      </c>
      <c r="D40" s="92" t="s">
        <v>1285</v>
      </c>
      <c r="E40" s="92" t="s">
        <v>174</v>
      </c>
      <c r="F40" s="110">
        <v>42996</v>
      </c>
      <c r="G40" s="86">
        <v>2545114.7999999998</v>
      </c>
      <c r="H40" s="88">
        <v>1.6303000000000001</v>
      </c>
      <c r="I40" s="86">
        <v>41.492019999999997</v>
      </c>
      <c r="J40" s="87">
        <v>-9.8489553803037949E-2</v>
      </c>
      <c r="K40" s="87">
        <f>I40/'סכום נכסי הקרן'!$C$42</f>
        <v>1.1245721871360469E-5</v>
      </c>
    </row>
    <row r="41" spans="2:11">
      <c r="B41" s="85" t="s">
        <v>1622</v>
      </c>
      <c r="C41" s="80" t="s">
        <v>1623</v>
      </c>
      <c r="D41" s="92" t="s">
        <v>1285</v>
      </c>
      <c r="E41" s="92" t="s">
        <v>174</v>
      </c>
      <c r="F41" s="110">
        <v>42990</v>
      </c>
      <c r="G41" s="86">
        <v>339405.1</v>
      </c>
      <c r="H41" s="88">
        <v>1.6466000000000001</v>
      </c>
      <c r="I41" s="86">
        <v>5.5885699999999998</v>
      </c>
      <c r="J41" s="87">
        <v>-1.3265581326169317E-2</v>
      </c>
      <c r="K41" s="87">
        <f>I41/'סכום נכסי הקרן'!$C$42</f>
        <v>1.5146889420816093E-6</v>
      </c>
    </row>
    <row r="42" spans="2:11">
      <c r="B42" s="85" t="s">
        <v>1624</v>
      </c>
      <c r="C42" s="80" t="s">
        <v>1625</v>
      </c>
      <c r="D42" s="92" t="s">
        <v>1285</v>
      </c>
      <c r="E42" s="92" t="s">
        <v>174</v>
      </c>
      <c r="F42" s="110">
        <v>42997</v>
      </c>
      <c r="G42" s="86">
        <v>1062229</v>
      </c>
      <c r="H42" s="88">
        <v>1.7931999999999999</v>
      </c>
      <c r="I42" s="86">
        <v>19.047580000000004</v>
      </c>
      <c r="J42" s="87">
        <v>-4.5213215823854083E-2</v>
      </c>
      <c r="K42" s="87">
        <f>I42/'סכום נכסי הקרן'!$C$42</f>
        <v>5.1625297346932801E-6</v>
      </c>
    </row>
    <row r="43" spans="2:11">
      <c r="B43" s="85" t="s">
        <v>1626</v>
      </c>
      <c r="C43" s="80" t="s">
        <v>1627</v>
      </c>
      <c r="D43" s="92" t="s">
        <v>1285</v>
      </c>
      <c r="E43" s="92" t="s">
        <v>175</v>
      </c>
      <c r="F43" s="110">
        <v>42956</v>
      </c>
      <c r="G43" s="86">
        <v>3013311.11</v>
      </c>
      <c r="H43" s="88">
        <v>-3.0973000000000002</v>
      </c>
      <c r="I43" s="86">
        <v>-93.33</v>
      </c>
      <c r="J43" s="87">
        <v>0.22153729937557951</v>
      </c>
      <c r="K43" s="87">
        <f>I43/'סכום נכסי הקרן'!$C$42</f>
        <v>-2.5295544113158929E-5</v>
      </c>
    </row>
    <row r="44" spans="2:11">
      <c r="B44" s="85" t="s">
        <v>1628</v>
      </c>
      <c r="C44" s="80" t="s">
        <v>1629</v>
      </c>
      <c r="D44" s="92" t="s">
        <v>1285</v>
      </c>
      <c r="E44" s="92" t="s">
        <v>175</v>
      </c>
      <c r="F44" s="110">
        <v>43005</v>
      </c>
      <c r="G44" s="86">
        <v>189400.02</v>
      </c>
      <c r="H44" s="88">
        <v>-0.1741</v>
      </c>
      <c r="I44" s="86">
        <v>-0.32967000000000002</v>
      </c>
      <c r="J44" s="87">
        <v>7.8253724938548484E-4</v>
      </c>
      <c r="K44" s="87">
        <f>I44/'סכום נכסי הקרן'!$C$42</f>
        <v>-8.935156999662601E-8</v>
      </c>
    </row>
    <row r="45" spans="2:11">
      <c r="B45" s="85" t="s">
        <v>1630</v>
      </c>
      <c r="C45" s="80" t="s">
        <v>1631</v>
      </c>
      <c r="D45" s="92" t="s">
        <v>1285</v>
      </c>
      <c r="E45" s="92" t="s">
        <v>175</v>
      </c>
      <c r="F45" s="110">
        <v>42997</v>
      </c>
      <c r="G45" s="86">
        <v>382261.28</v>
      </c>
      <c r="H45" s="88">
        <v>0.73109999999999997</v>
      </c>
      <c r="I45" s="86">
        <v>2.7947199999999999</v>
      </c>
      <c r="J45" s="87">
        <v>-6.6338232220177814E-3</v>
      </c>
      <c r="K45" s="87">
        <f>I45/'סכום נכסי הקרן'!$C$42</f>
        <v>7.5746237055531472E-7</v>
      </c>
    </row>
    <row r="46" spans="2:11">
      <c r="B46" s="85" t="s">
        <v>1632</v>
      </c>
      <c r="C46" s="80" t="s">
        <v>1633</v>
      </c>
      <c r="D46" s="92" t="s">
        <v>1285</v>
      </c>
      <c r="E46" s="92" t="s">
        <v>175</v>
      </c>
      <c r="F46" s="110">
        <v>43003</v>
      </c>
      <c r="G46" s="86">
        <v>430312.32</v>
      </c>
      <c r="H46" s="88">
        <v>0.67449999999999999</v>
      </c>
      <c r="I46" s="86">
        <v>2.90225</v>
      </c>
      <c r="J46" s="87">
        <v>-6.8890670428884138E-3</v>
      </c>
      <c r="K46" s="87">
        <f>I46/'סכום נכסי הקרן'!$C$42</f>
        <v>7.866065884754688E-7</v>
      </c>
    </row>
    <row r="47" spans="2:11">
      <c r="B47" s="85" t="s">
        <v>1634</v>
      </c>
      <c r="C47" s="80" t="s">
        <v>1635</v>
      </c>
      <c r="D47" s="92" t="s">
        <v>1285</v>
      </c>
      <c r="E47" s="92" t="s">
        <v>175</v>
      </c>
      <c r="F47" s="110">
        <v>42996</v>
      </c>
      <c r="G47" s="86">
        <v>2040721.89</v>
      </c>
      <c r="H47" s="88">
        <v>1.0959000000000001</v>
      </c>
      <c r="I47" s="86">
        <v>22.364049999999999</v>
      </c>
      <c r="J47" s="87">
        <v>-5.3085516340945341E-2</v>
      </c>
      <c r="K47" s="87">
        <f>I47/'סכום נכסי הקרן'!$C$42</f>
        <v>6.0614037643189966E-6</v>
      </c>
    </row>
    <row r="48" spans="2:11">
      <c r="B48" s="85" t="s">
        <v>1636</v>
      </c>
      <c r="C48" s="80" t="s">
        <v>1637</v>
      </c>
      <c r="D48" s="92" t="s">
        <v>1285</v>
      </c>
      <c r="E48" s="92" t="s">
        <v>175</v>
      </c>
      <c r="F48" s="110">
        <v>42996</v>
      </c>
      <c r="G48" s="86">
        <v>2564107.0299999998</v>
      </c>
      <c r="H48" s="88">
        <v>1.0959000000000001</v>
      </c>
      <c r="I48" s="86">
        <v>28.099779999999999</v>
      </c>
      <c r="J48" s="87">
        <v>-6.6700411167340851E-2</v>
      </c>
      <c r="K48" s="87">
        <f>I48/'סכום נכסי הקרן'!$C$42</f>
        <v>7.6159779766426771E-6</v>
      </c>
    </row>
    <row r="49" spans="2:11">
      <c r="B49" s="85" t="s">
        <v>1638</v>
      </c>
      <c r="C49" s="80" t="s">
        <v>1639</v>
      </c>
      <c r="D49" s="92" t="s">
        <v>1285</v>
      </c>
      <c r="E49" s="92" t="s">
        <v>172</v>
      </c>
      <c r="F49" s="110">
        <v>43003</v>
      </c>
      <c r="G49" s="86">
        <v>176450</v>
      </c>
      <c r="H49" s="88">
        <v>0.36570000000000003</v>
      </c>
      <c r="I49" s="86">
        <v>0.64525999999999994</v>
      </c>
      <c r="J49" s="87">
        <v>-1.5316528211195375E-3</v>
      </c>
      <c r="K49" s="87">
        <f>I49/'סכום נכסי הקרן'!$C$42</f>
        <v>1.7488699019025963E-7</v>
      </c>
    </row>
    <row r="50" spans="2:11">
      <c r="B50" s="85" t="s">
        <v>1640</v>
      </c>
      <c r="C50" s="80" t="s">
        <v>1641</v>
      </c>
      <c r="D50" s="92" t="s">
        <v>1285</v>
      </c>
      <c r="E50" s="92" t="s">
        <v>172</v>
      </c>
      <c r="F50" s="110">
        <v>43005</v>
      </c>
      <c r="G50" s="86">
        <v>2108076.7000000002</v>
      </c>
      <c r="H50" s="88">
        <v>4.3099999999999999E-2</v>
      </c>
      <c r="I50" s="86">
        <v>0.90836000000000006</v>
      </c>
      <c r="J50" s="87">
        <v>-2.1561729482567388E-3</v>
      </c>
      <c r="K50" s="87">
        <f>I50/'סכום נכסי הקרן'!$C$42</f>
        <v>2.4619586896634576E-7</v>
      </c>
    </row>
    <row r="51" spans="2:11">
      <c r="C51" s="1"/>
      <c r="D51" s="138"/>
      <c r="E51" s="138"/>
      <c r="F51" s="138"/>
      <c r="G51" s="138"/>
      <c r="H51" s="138"/>
      <c r="I51" s="138"/>
      <c r="J51" s="138"/>
      <c r="K51" s="138"/>
    </row>
    <row r="52" spans="2:11">
      <c r="C52" s="1"/>
      <c r="D52" s="138"/>
      <c r="E52" s="138"/>
      <c r="F52" s="138"/>
      <c r="G52" s="138"/>
      <c r="H52" s="138"/>
      <c r="I52" s="138"/>
      <c r="J52" s="138"/>
      <c r="K52" s="138"/>
    </row>
    <row r="53" spans="2:11">
      <c r="C53" s="1"/>
      <c r="D53" s="138"/>
      <c r="E53" s="138"/>
      <c r="F53" s="138"/>
      <c r="G53" s="138"/>
      <c r="H53" s="138"/>
      <c r="I53" s="138"/>
      <c r="J53" s="138"/>
      <c r="K53" s="138"/>
    </row>
    <row r="54" spans="2:11">
      <c r="B54" s="94" t="s">
        <v>261</v>
      </c>
      <c r="C54" s="1"/>
      <c r="D54" s="138"/>
      <c r="E54" s="138"/>
      <c r="F54" s="138"/>
      <c r="G54" s="138"/>
      <c r="H54" s="138"/>
      <c r="I54" s="138"/>
      <c r="J54" s="138"/>
      <c r="K54" s="138"/>
    </row>
    <row r="55" spans="2:11">
      <c r="B55" s="94" t="s">
        <v>121</v>
      </c>
      <c r="C55" s="1"/>
      <c r="D55" s="138"/>
      <c r="E55" s="138"/>
      <c r="F55" s="138"/>
      <c r="G55" s="138"/>
      <c r="H55" s="138"/>
      <c r="I55" s="138"/>
      <c r="J55" s="138"/>
      <c r="K55" s="138"/>
    </row>
    <row r="56" spans="2:11">
      <c r="B56" s="94" t="s">
        <v>246</v>
      </c>
      <c r="C56" s="1"/>
      <c r="D56" s="138"/>
      <c r="E56" s="138"/>
      <c r="F56" s="138"/>
      <c r="G56" s="138"/>
      <c r="H56" s="138"/>
      <c r="I56" s="138"/>
      <c r="J56" s="138"/>
      <c r="K56" s="138"/>
    </row>
    <row r="57" spans="2:11">
      <c r="B57" s="94" t="s">
        <v>256</v>
      </c>
      <c r="C57" s="1"/>
      <c r="D57" s="138"/>
      <c r="E57" s="138"/>
      <c r="F57" s="138"/>
      <c r="G57" s="138"/>
      <c r="H57" s="138"/>
      <c r="I57" s="138"/>
      <c r="J57" s="138"/>
      <c r="K57" s="138"/>
    </row>
    <row r="58" spans="2:11">
      <c r="C58" s="1"/>
      <c r="D58" s="138"/>
      <c r="E58" s="138"/>
      <c r="F58" s="138"/>
      <c r="G58" s="138"/>
      <c r="H58" s="138"/>
      <c r="I58" s="138"/>
      <c r="J58" s="138"/>
      <c r="K58" s="138"/>
    </row>
    <row r="59" spans="2:11">
      <c r="C59" s="1"/>
      <c r="D59" s="138"/>
      <c r="E59" s="138"/>
      <c r="F59" s="138"/>
      <c r="G59" s="138"/>
      <c r="H59" s="138"/>
      <c r="I59" s="138"/>
      <c r="J59" s="138"/>
      <c r="K59" s="138"/>
    </row>
    <row r="60" spans="2:11">
      <c r="C60" s="1"/>
      <c r="D60" s="138"/>
      <c r="E60" s="138"/>
      <c r="F60" s="138"/>
      <c r="G60" s="138"/>
      <c r="H60" s="138"/>
      <c r="I60" s="138"/>
      <c r="J60" s="138"/>
      <c r="K60" s="138"/>
    </row>
    <row r="61" spans="2:11">
      <c r="C61" s="1"/>
      <c r="D61" s="138"/>
      <c r="E61" s="138"/>
      <c r="F61" s="138"/>
      <c r="G61" s="138"/>
      <c r="H61" s="138"/>
      <c r="I61" s="138"/>
      <c r="J61" s="138"/>
      <c r="K61" s="138"/>
    </row>
    <row r="62" spans="2:11">
      <c r="C62" s="1"/>
      <c r="D62" s="138"/>
      <c r="E62" s="138"/>
      <c r="F62" s="138"/>
      <c r="G62" s="138"/>
      <c r="H62" s="138"/>
      <c r="I62" s="138"/>
      <c r="J62" s="138"/>
      <c r="K62" s="138"/>
    </row>
    <row r="63" spans="2:11">
      <c r="C63" s="1"/>
      <c r="D63" s="138"/>
      <c r="E63" s="138"/>
      <c r="F63" s="138"/>
      <c r="G63" s="138"/>
      <c r="H63" s="138"/>
      <c r="I63" s="138"/>
      <c r="J63" s="138"/>
      <c r="K63" s="138"/>
    </row>
    <row r="64" spans="2:11">
      <c r="C64" s="1"/>
      <c r="D64" s="138"/>
      <c r="E64" s="138"/>
      <c r="F64" s="138"/>
      <c r="G64" s="138"/>
      <c r="H64" s="138"/>
      <c r="I64" s="138"/>
      <c r="J64" s="138"/>
      <c r="K64" s="138"/>
    </row>
    <row r="65" spans="3:11">
      <c r="C65" s="1"/>
      <c r="D65" s="138"/>
      <c r="E65" s="138"/>
      <c r="F65" s="138"/>
      <c r="G65" s="138"/>
      <c r="H65" s="138"/>
      <c r="I65" s="138"/>
      <c r="J65" s="138"/>
      <c r="K65" s="138"/>
    </row>
    <row r="66" spans="3:11">
      <c r="C66" s="1"/>
      <c r="D66" s="138"/>
      <c r="E66" s="138"/>
      <c r="F66" s="138"/>
      <c r="G66" s="138"/>
      <c r="H66" s="138"/>
      <c r="I66" s="138"/>
      <c r="J66" s="138"/>
      <c r="K66" s="138"/>
    </row>
    <row r="67" spans="3:11">
      <c r="C67" s="1"/>
      <c r="D67" s="138"/>
      <c r="E67" s="138"/>
      <c r="F67" s="138"/>
      <c r="G67" s="138"/>
      <c r="H67" s="138"/>
      <c r="I67" s="138"/>
      <c r="J67" s="138"/>
      <c r="K67" s="138"/>
    </row>
    <row r="68" spans="3:11">
      <c r="C68" s="1"/>
      <c r="D68" s="138"/>
      <c r="E68" s="138"/>
      <c r="F68" s="138"/>
      <c r="G68" s="138"/>
      <c r="H68" s="138"/>
      <c r="I68" s="138"/>
      <c r="J68" s="138"/>
      <c r="K68" s="138"/>
    </row>
    <row r="69" spans="3:11">
      <c r="C69" s="1"/>
      <c r="D69" s="138"/>
      <c r="E69" s="138"/>
      <c r="F69" s="138"/>
      <c r="G69" s="138"/>
      <c r="H69" s="138"/>
      <c r="I69" s="138"/>
      <c r="J69" s="138"/>
      <c r="K69" s="138"/>
    </row>
    <row r="70" spans="3:11">
      <c r="C70" s="1"/>
      <c r="D70" s="138"/>
      <c r="E70" s="138"/>
      <c r="F70" s="138"/>
      <c r="G70" s="138"/>
      <c r="H70" s="138"/>
      <c r="I70" s="138"/>
      <c r="J70" s="138"/>
      <c r="K70" s="138"/>
    </row>
    <row r="71" spans="3:11">
      <c r="C71" s="1"/>
      <c r="D71" s="138"/>
      <c r="E71" s="138"/>
      <c r="F71" s="138"/>
      <c r="G71" s="138"/>
      <c r="H71" s="138"/>
      <c r="I71" s="138"/>
      <c r="J71" s="138"/>
      <c r="K71" s="138"/>
    </row>
    <row r="72" spans="3:11">
      <c r="C72" s="1"/>
      <c r="D72" s="138"/>
      <c r="E72" s="138"/>
      <c r="F72" s="138"/>
      <c r="G72" s="138"/>
      <c r="H72" s="138"/>
      <c r="I72" s="138"/>
      <c r="J72" s="138"/>
      <c r="K72" s="138"/>
    </row>
    <row r="73" spans="3:11">
      <c r="C73" s="1"/>
      <c r="D73" s="138"/>
      <c r="E73" s="138"/>
      <c r="F73" s="138"/>
      <c r="G73" s="138"/>
      <c r="H73" s="138"/>
      <c r="I73" s="138"/>
      <c r="J73" s="138"/>
      <c r="K73" s="138"/>
    </row>
    <row r="74" spans="3:11">
      <c r="C74" s="1"/>
      <c r="D74" s="138"/>
      <c r="E74" s="138"/>
      <c r="F74" s="138"/>
      <c r="G74" s="138"/>
      <c r="H74" s="138"/>
      <c r="I74" s="138"/>
      <c r="J74" s="138"/>
      <c r="K74" s="138"/>
    </row>
    <row r="75" spans="3:11">
      <c r="C75" s="1"/>
      <c r="D75" s="138"/>
      <c r="E75" s="138"/>
      <c r="F75" s="138"/>
      <c r="G75" s="138"/>
      <c r="H75" s="138"/>
      <c r="I75" s="138"/>
      <c r="J75" s="138"/>
      <c r="K75" s="138"/>
    </row>
    <row r="76" spans="3:11">
      <c r="C76" s="1"/>
      <c r="D76" s="138"/>
      <c r="E76" s="138"/>
      <c r="F76" s="138"/>
      <c r="G76" s="138"/>
      <c r="H76" s="138"/>
      <c r="I76" s="138"/>
      <c r="J76" s="138"/>
      <c r="K76" s="138"/>
    </row>
    <row r="77" spans="3:11">
      <c r="C77" s="1"/>
      <c r="D77" s="138"/>
      <c r="E77" s="138"/>
      <c r="F77" s="138"/>
      <c r="G77" s="138"/>
      <c r="H77" s="138"/>
      <c r="I77" s="138"/>
      <c r="J77" s="138"/>
      <c r="K77" s="138"/>
    </row>
    <row r="78" spans="3:11">
      <c r="C78" s="1"/>
      <c r="D78" s="138"/>
      <c r="E78" s="138"/>
      <c r="F78" s="138"/>
      <c r="G78" s="138"/>
      <c r="H78" s="138"/>
      <c r="I78" s="138"/>
      <c r="J78" s="138"/>
      <c r="K78" s="138"/>
    </row>
    <row r="79" spans="3:11">
      <c r="C79" s="1"/>
      <c r="D79" s="138"/>
      <c r="E79" s="138"/>
      <c r="F79" s="138"/>
      <c r="G79" s="138"/>
      <c r="H79" s="138"/>
      <c r="I79" s="138"/>
      <c r="J79" s="138"/>
      <c r="K79" s="138"/>
    </row>
    <row r="80" spans="3:11">
      <c r="C80" s="1"/>
      <c r="D80" s="138"/>
      <c r="E80" s="138"/>
      <c r="F80" s="138"/>
      <c r="G80" s="138"/>
      <c r="H80" s="138"/>
      <c r="I80" s="138"/>
      <c r="J80" s="138"/>
      <c r="K80" s="138"/>
    </row>
    <row r="81" spans="3:11">
      <c r="C81" s="1"/>
      <c r="D81" s="138"/>
      <c r="E81" s="138"/>
      <c r="F81" s="138"/>
      <c r="G81" s="138"/>
      <c r="H81" s="138"/>
      <c r="I81" s="138"/>
      <c r="J81" s="138"/>
      <c r="K81" s="138"/>
    </row>
    <row r="82" spans="3:11">
      <c r="C82" s="1"/>
      <c r="D82" s="138"/>
      <c r="E82" s="138"/>
      <c r="F82" s="138"/>
      <c r="G82" s="138"/>
      <c r="H82" s="138"/>
      <c r="I82" s="138"/>
      <c r="J82" s="138"/>
      <c r="K82" s="138"/>
    </row>
    <row r="83" spans="3:11">
      <c r="C83" s="1"/>
      <c r="D83" s="138"/>
      <c r="E83" s="138"/>
      <c r="F83" s="138"/>
      <c r="G83" s="138"/>
      <c r="H83" s="138"/>
      <c r="I83" s="138"/>
      <c r="J83" s="138"/>
      <c r="K83" s="138"/>
    </row>
    <row r="84" spans="3:11">
      <c r="C84" s="1"/>
      <c r="D84" s="138"/>
      <c r="E84" s="138"/>
      <c r="F84" s="138"/>
      <c r="G84" s="138"/>
      <c r="H84" s="138"/>
      <c r="I84" s="138"/>
      <c r="J84" s="138"/>
      <c r="K84" s="138"/>
    </row>
    <row r="85" spans="3:11">
      <c r="C85" s="1"/>
      <c r="D85" s="138"/>
      <c r="E85" s="138"/>
      <c r="F85" s="138"/>
      <c r="G85" s="138"/>
      <c r="H85" s="138"/>
      <c r="I85" s="138"/>
      <c r="J85" s="138"/>
      <c r="K85" s="138"/>
    </row>
    <row r="86" spans="3:11">
      <c r="C86" s="1"/>
      <c r="D86" s="138"/>
      <c r="E86" s="138"/>
      <c r="F86" s="138"/>
      <c r="G86" s="138"/>
      <c r="H86" s="138"/>
      <c r="I86" s="138"/>
      <c r="J86" s="138"/>
      <c r="K86" s="138"/>
    </row>
    <row r="87" spans="3:11">
      <c r="C87" s="1"/>
      <c r="D87" s="138"/>
      <c r="E87" s="138"/>
      <c r="F87" s="138"/>
      <c r="G87" s="138"/>
      <c r="H87" s="138"/>
      <c r="I87" s="138"/>
      <c r="J87" s="138"/>
      <c r="K87" s="138"/>
    </row>
    <row r="88" spans="3:11">
      <c r="C88" s="1"/>
      <c r="D88" s="138"/>
      <c r="E88" s="138"/>
      <c r="F88" s="138"/>
      <c r="G88" s="138"/>
      <c r="H88" s="138"/>
      <c r="I88" s="138"/>
      <c r="J88" s="138"/>
      <c r="K88" s="138"/>
    </row>
    <row r="89" spans="3:11">
      <c r="C89" s="1"/>
      <c r="D89" s="138"/>
      <c r="E89" s="138"/>
      <c r="F89" s="138"/>
      <c r="G89" s="138"/>
      <c r="H89" s="138"/>
      <c r="I89" s="138"/>
      <c r="J89" s="138"/>
      <c r="K89" s="138"/>
    </row>
    <row r="90" spans="3:11">
      <c r="C90" s="1"/>
      <c r="D90" s="138"/>
      <c r="E90" s="138"/>
      <c r="F90" s="138"/>
      <c r="G90" s="138"/>
      <c r="H90" s="138"/>
      <c r="I90" s="138"/>
      <c r="J90" s="138"/>
      <c r="K90" s="138"/>
    </row>
    <row r="91" spans="3:11">
      <c r="C91" s="1"/>
      <c r="D91" s="138"/>
      <c r="E91" s="138"/>
      <c r="F91" s="138"/>
      <c r="G91" s="138"/>
      <c r="H91" s="138"/>
      <c r="I91" s="138"/>
      <c r="J91" s="138"/>
      <c r="K91" s="138"/>
    </row>
    <row r="92" spans="3:11">
      <c r="C92" s="1"/>
      <c r="D92" s="138"/>
      <c r="E92" s="138"/>
      <c r="F92" s="138"/>
      <c r="G92" s="138"/>
      <c r="H92" s="138"/>
      <c r="I92" s="138"/>
      <c r="J92" s="138"/>
      <c r="K92" s="138"/>
    </row>
    <row r="93" spans="3:11">
      <c r="C93" s="1"/>
      <c r="D93" s="138"/>
      <c r="E93" s="138"/>
      <c r="F93" s="138"/>
      <c r="G93" s="138"/>
      <c r="H93" s="138"/>
      <c r="I93" s="138"/>
      <c r="J93" s="138"/>
      <c r="K93" s="138"/>
    </row>
    <row r="94" spans="3:11">
      <c r="C94" s="1"/>
      <c r="D94" s="138"/>
      <c r="E94" s="138"/>
      <c r="F94" s="138"/>
      <c r="G94" s="138"/>
      <c r="H94" s="138"/>
      <c r="I94" s="138"/>
      <c r="J94" s="138"/>
      <c r="K94" s="138"/>
    </row>
    <row r="95" spans="3:11">
      <c r="C95" s="1"/>
      <c r="D95" s="138"/>
      <c r="E95" s="138"/>
      <c r="F95" s="138"/>
      <c r="G95" s="138"/>
      <c r="H95" s="138"/>
      <c r="I95" s="138"/>
      <c r="J95" s="138"/>
      <c r="K95" s="138"/>
    </row>
    <row r="96" spans="3:11">
      <c r="C96" s="1"/>
      <c r="D96" s="138"/>
      <c r="E96" s="138"/>
      <c r="F96" s="138"/>
      <c r="G96" s="138"/>
      <c r="H96" s="138"/>
      <c r="I96" s="138"/>
      <c r="J96" s="138"/>
      <c r="K96" s="138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AH41:XFD44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8" t="s" vm="1">
        <v>262</v>
      </c>
    </row>
    <row r="2" spans="2:78">
      <c r="B2" s="57" t="s">
        <v>187</v>
      </c>
      <c r="C2" s="78" t="s">
        <v>263</v>
      </c>
    </row>
    <row r="3" spans="2:78">
      <c r="B3" s="57" t="s">
        <v>189</v>
      </c>
      <c r="C3" s="78" t="s">
        <v>264</v>
      </c>
    </row>
    <row r="4" spans="2:78">
      <c r="B4" s="57" t="s">
        <v>190</v>
      </c>
      <c r="C4" s="78">
        <v>2207</v>
      </c>
    </row>
    <row r="6" spans="2:78" ht="26.25" customHeight="1">
      <c r="B6" s="199" t="s">
        <v>219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78" ht="26.25" customHeight="1">
      <c r="B7" s="199" t="s">
        <v>108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1"/>
    </row>
    <row r="8" spans="2:78" s="3" customFormat="1" ht="47.25">
      <c r="B8" s="22" t="s">
        <v>125</v>
      </c>
      <c r="C8" s="30" t="s">
        <v>48</v>
      </c>
      <c r="D8" s="30" t="s">
        <v>53</v>
      </c>
      <c r="E8" s="30" t="s">
        <v>15</v>
      </c>
      <c r="F8" s="30" t="s">
        <v>69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118</v>
      </c>
      <c r="O8" s="30" t="s">
        <v>62</v>
      </c>
      <c r="P8" s="30" t="s">
        <v>191</v>
      </c>
      <c r="Q8" s="31" t="s">
        <v>193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257</v>
      </c>
      <c r="M9" s="16"/>
      <c r="N9" s="16" t="s">
        <v>251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122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4" t="s">
        <v>261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4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4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4" t="s">
        <v>256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1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Y174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8.140625" style="1" bestFit="1" customWidth="1"/>
    <col min="9" max="9" width="6.85546875" style="1" bestFit="1" customWidth="1"/>
    <col min="10" max="10" width="12.28515625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188</v>
      </c>
      <c r="C1" s="78" t="s" vm="1">
        <v>262</v>
      </c>
    </row>
    <row r="2" spans="2:51">
      <c r="B2" s="57" t="s">
        <v>187</v>
      </c>
      <c r="C2" s="78" t="s">
        <v>263</v>
      </c>
    </row>
    <row r="3" spans="2:51">
      <c r="B3" s="57" t="s">
        <v>189</v>
      </c>
      <c r="C3" s="78" t="s">
        <v>264</v>
      </c>
    </row>
    <row r="4" spans="2:51">
      <c r="B4" s="57" t="s">
        <v>190</v>
      </c>
      <c r="C4" s="78">
        <v>2207</v>
      </c>
    </row>
    <row r="6" spans="2:51" ht="26.25" customHeight="1">
      <c r="B6" s="199" t="s">
        <v>220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1"/>
    </row>
    <row r="7" spans="2:51" s="3" customFormat="1" ht="63">
      <c r="B7" s="22" t="s">
        <v>125</v>
      </c>
      <c r="C7" s="30" t="s">
        <v>232</v>
      </c>
      <c r="D7" s="30" t="s">
        <v>48</v>
      </c>
      <c r="E7" s="30" t="s">
        <v>126</v>
      </c>
      <c r="F7" s="30" t="s">
        <v>15</v>
      </c>
      <c r="G7" s="30" t="s">
        <v>110</v>
      </c>
      <c r="H7" s="30" t="s">
        <v>69</v>
      </c>
      <c r="I7" s="30" t="s">
        <v>18</v>
      </c>
      <c r="J7" s="30" t="s">
        <v>109</v>
      </c>
      <c r="K7" s="13" t="s">
        <v>35</v>
      </c>
      <c r="L7" s="72" t="s">
        <v>19</v>
      </c>
      <c r="M7" s="30" t="s">
        <v>248</v>
      </c>
      <c r="N7" s="30" t="s">
        <v>247</v>
      </c>
      <c r="O7" s="30" t="s">
        <v>118</v>
      </c>
      <c r="P7" s="30" t="s">
        <v>191</v>
      </c>
      <c r="Q7" s="31" t="s">
        <v>193</v>
      </c>
      <c r="AX7" s="3" t="s">
        <v>1811</v>
      </c>
      <c r="AY7" s="3" t="s">
        <v>173</v>
      </c>
    </row>
    <row r="8" spans="2:51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257</v>
      </c>
      <c r="N8" s="16"/>
      <c r="O8" s="16" t="s">
        <v>251</v>
      </c>
      <c r="P8" s="32" t="s">
        <v>20</v>
      </c>
      <c r="Q8" s="17" t="s">
        <v>20</v>
      </c>
      <c r="AX8" s="3" t="s">
        <v>170</v>
      </c>
      <c r="AY8" s="3" t="s">
        <v>172</v>
      </c>
    </row>
    <row r="9" spans="2:5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122</v>
      </c>
      <c r="AX9" s="4" t="s">
        <v>171</v>
      </c>
      <c r="AY9" s="4" t="s">
        <v>174</v>
      </c>
    </row>
    <row r="10" spans="2:51" s="133" customFormat="1" ht="18" customHeight="1">
      <c r="B10" s="96" t="s">
        <v>41</v>
      </c>
      <c r="C10" s="97"/>
      <c r="D10" s="97"/>
      <c r="E10" s="97"/>
      <c r="F10" s="97"/>
      <c r="G10" s="97"/>
      <c r="H10" s="97"/>
      <c r="I10" s="99">
        <v>5.6526217901020601</v>
      </c>
      <c r="J10" s="97"/>
      <c r="K10" s="97"/>
      <c r="L10" s="100">
        <v>2.5378746145036241E-2</v>
      </c>
      <c r="M10" s="99"/>
      <c r="N10" s="101"/>
      <c r="O10" s="99">
        <f>O11+O143</f>
        <v>103638.04908</v>
      </c>
      <c r="P10" s="102">
        <f>O10/$O$10</f>
        <v>1</v>
      </c>
      <c r="Q10" s="102">
        <f>O10/'סכום נכסי הקרן'!$C$42</f>
        <v>2.8089369359315015E-2</v>
      </c>
      <c r="AX10" s="138" t="s">
        <v>27</v>
      </c>
      <c r="AY10" s="133" t="s">
        <v>175</v>
      </c>
    </row>
    <row r="11" spans="2:51" s="138" customFormat="1" ht="21.75" customHeight="1">
      <c r="B11" s="81" t="s">
        <v>39</v>
      </c>
      <c r="C11" s="82"/>
      <c r="D11" s="82"/>
      <c r="E11" s="82"/>
      <c r="F11" s="82"/>
      <c r="G11" s="82"/>
      <c r="H11" s="82"/>
      <c r="I11" s="89">
        <v>5.7236346818852937</v>
      </c>
      <c r="J11" s="82"/>
      <c r="K11" s="82"/>
      <c r="L11" s="103">
        <v>2.2988765482724553E-2</v>
      </c>
      <c r="M11" s="89"/>
      <c r="N11" s="91"/>
      <c r="O11" s="89">
        <f>O12+O22+O138</f>
        <v>91006.614260000002</v>
      </c>
      <c r="P11" s="90">
        <f t="shared" ref="P11:P20" si="0">O11/$O$10</f>
        <v>0.87811971633845043</v>
      </c>
      <c r="Q11" s="90">
        <f>O11/'סכום נכסי הקרן'!$C$42</f>
        <v>2.4665829053927661E-2</v>
      </c>
      <c r="AY11" s="138" t="s">
        <v>181</v>
      </c>
    </row>
    <row r="12" spans="2:51" s="138" customFormat="1">
      <c r="B12" s="98" t="s">
        <v>36</v>
      </c>
      <c r="C12" s="82"/>
      <c r="D12" s="82"/>
      <c r="E12" s="82"/>
      <c r="F12" s="82"/>
      <c r="G12" s="82"/>
      <c r="H12" s="82"/>
      <c r="I12" s="89">
        <v>8.3679286247216478</v>
      </c>
      <c r="J12" s="82"/>
      <c r="K12" s="82"/>
      <c r="L12" s="103">
        <v>3.2612238350725235E-2</v>
      </c>
      <c r="M12" s="89"/>
      <c r="N12" s="91"/>
      <c r="O12" s="89">
        <f>SUM(O13:O20)</f>
        <v>21756.560359999999</v>
      </c>
      <c r="P12" s="90">
        <f t="shared" si="0"/>
        <v>0.20992830869679663</v>
      </c>
      <c r="Q12" s="90">
        <f>O12/'סכום נכסי הקרן'!$C$42</f>
        <v>5.8967538019606231E-3</v>
      </c>
      <c r="AY12" s="138" t="s">
        <v>176</v>
      </c>
    </row>
    <row r="13" spans="2:51" s="138" customFormat="1">
      <c r="B13" s="145" t="s">
        <v>1848</v>
      </c>
      <c r="C13" s="92" t="s">
        <v>1684</v>
      </c>
      <c r="D13" s="80">
        <v>5212</v>
      </c>
      <c r="E13" s="80"/>
      <c r="F13" s="80" t="s">
        <v>1255</v>
      </c>
      <c r="G13" s="110">
        <v>42643</v>
      </c>
      <c r="H13" s="80"/>
      <c r="I13" s="86">
        <v>8.9600000000000009</v>
      </c>
      <c r="J13" s="92" t="s">
        <v>173</v>
      </c>
      <c r="K13" s="93">
        <v>3.1600000000000003E-2</v>
      </c>
      <c r="L13" s="93">
        <v>3.1600000000000003E-2</v>
      </c>
      <c r="M13" s="86">
        <v>3369497.65</v>
      </c>
      <c r="N13" s="88">
        <v>97.48</v>
      </c>
      <c r="O13" s="86">
        <f>3284.58631-0.14606</f>
        <v>3284.4402500000001</v>
      </c>
      <c r="P13" s="87">
        <f t="shared" si="0"/>
        <v>3.1691451924810779E-2</v>
      </c>
      <c r="Q13" s="87">
        <f>O13/'סכום נכסי הקרן'!$C$42</f>
        <v>8.9019289864898481E-4</v>
      </c>
      <c r="AY13" s="138" t="s">
        <v>177</v>
      </c>
    </row>
    <row r="14" spans="2:51" s="138" customFormat="1">
      <c r="B14" s="145" t="s">
        <v>1848</v>
      </c>
      <c r="C14" s="92" t="s">
        <v>1684</v>
      </c>
      <c r="D14" s="80">
        <v>5211</v>
      </c>
      <c r="E14" s="80"/>
      <c r="F14" s="80" t="s">
        <v>1255</v>
      </c>
      <c r="G14" s="110">
        <v>42643</v>
      </c>
      <c r="H14" s="80"/>
      <c r="I14" s="86">
        <v>6.18</v>
      </c>
      <c r="J14" s="92" t="s">
        <v>173</v>
      </c>
      <c r="K14" s="93">
        <v>3.7299999999999993E-2</v>
      </c>
      <c r="L14" s="93">
        <v>3.7299999999999993E-2</v>
      </c>
      <c r="M14" s="86">
        <v>3591451.2</v>
      </c>
      <c r="N14" s="88">
        <v>100.64</v>
      </c>
      <c r="O14" s="86">
        <f>3614.43649-0.23966</f>
        <v>3614.1968299999999</v>
      </c>
      <c r="P14" s="87">
        <f t="shared" si="0"/>
        <v>3.4873261915709539E-2</v>
      </c>
      <c r="Q14" s="87">
        <f>O14/'סכום נכסי הקרן'!$C$42</f>
        <v>9.7956793471449871E-4</v>
      </c>
      <c r="AY14" s="138" t="s">
        <v>178</v>
      </c>
    </row>
    <row r="15" spans="2:51" s="138" customFormat="1">
      <c r="B15" s="145" t="s">
        <v>1848</v>
      </c>
      <c r="C15" s="92" t="s">
        <v>1684</v>
      </c>
      <c r="D15" s="80">
        <v>5025</v>
      </c>
      <c r="E15" s="80"/>
      <c r="F15" s="80" t="s">
        <v>1255</v>
      </c>
      <c r="G15" s="110">
        <v>42551</v>
      </c>
      <c r="H15" s="80"/>
      <c r="I15" s="86">
        <v>9.8900000000000023</v>
      </c>
      <c r="J15" s="92" t="s">
        <v>173</v>
      </c>
      <c r="K15" s="93">
        <v>3.4600000000000006E-2</v>
      </c>
      <c r="L15" s="93">
        <v>3.4600000000000006E-2</v>
      </c>
      <c r="M15" s="86">
        <v>3117059.11</v>
      </c>
      <c r="N15" s="88">
        <v>95.73</v>
      </c>
      <c r="O15" s="86">
        <f>2983.96069-0.11932</f>
        <v>2983.8413700000001</v>
      </c>
      <c r="P15" s="87">
        <f t="shared" si="0"/>
        <v>2.8790983586508095E-2</v>
      </c>
      <c r="Q15" s="87">
        <f>O15/'סכום נכסי הקרן'!$C$42</f>
        <v>8.0872057217940192E-4</v>
      </c>
      <c r="AY15" s="138" t="s">
        <v>180</v>
      </c>
    </row>
    <row r="16" spans="2:51" s="138" customFormat="1">
      <c r="B16" s="145" t="s">
        <v>1848</v>
      </c>
      <c r="C16" s="92" t="s">
        <v>1684</v>
      </c>
      <c r="D16" s="80">
        <v>5024</v>
      </c>
      <c r="E16" s="80"/>
      <c r="F16" s="80" t="s">
        <v>1255</v>
      </c>
      <c r="G16" s="110">
        <v>42551</v>
      </c>
      <c r="H16" s="80"/>
      <c r="I16" s="86">
        <v>7.27</v>
      </c>
      <c r="J16" s="92" t="s">
        <v>173</v>
      </c>
      <c r="K16" s="93">
        <v>4.2000000000000003E-2</v>
      </c>
      <c r="L16" s="93">
        <v>4.2000000000000003E-2</v>
      </c>
      <c r="M16" s="86">
        <v>2586326.37</v>
      </c>
      <c r="N16" s="88">
        <v>101.21</v>
      </c>
      <c r="O16" s="86">
        <f>2617.62092-0.14485</f>
        <v>2617.4760699999997</v>
      </c>
      <c r="P16" s="87">
        <f t="shared" si="0"/>
        <v>2.5255937305221993E-2</v>
      </c>
      <c r="Q16" s="87">
        <f>O16/'סכום נכסי הקרן'!$C$42</f>
        <v>7.0942335148208361E-4</v>
      </c>
      <c r="AY16" s="138" t="s">
        <v>179</v>
      </c>
    </row>
    <row r="17" spans="2:51" s="138" customFormat="1">
      <c r="B17" s="145" t="s">
        <v>1848</v>
      </c>
      <c r="C17" s="92" t="s">
        <v>1684</v>
      </c>
      <c r="D17" s="80">
        <v>5023</v>
      </c>
      <c r="E17" s="80"/>
      <c r="F17" s="80" t="s">
        <v>1255</v>
      </c>
      <c r="G17" s="110">
        <v>42551</v>
      </c>
      <c r="H17" s="80"/>
      <c r="I17" s="86">
        <v>10.1</v>
      </c>
      <c r="J17" s="92" t="s">
        <v>173</v>
      </c>
      <c r="K17" s="93">
        <v>3.04E-2</v>
      </c>
      <c r="L17" s="93">
        <v>3.04E-2</v>
      </c>
      <c r="M17" s="86">
        <v>2795279.31</v>
      </c>
      <c r="N17" s="88">
        <v>95.06</v>
      </c>
      <c r="O17" s="86">
        <f>2657.19132-0.13173</f>
        <v>2657.0595899999998</v>
      </c>
      <c r="P17" s="87">
        <f t="shared" si="0"/>
        <v>2.5637877339325151E-2</v>
      </c>
      <c r="Q17" s="87">
        <f>O17/'סכום נכסי הקרן'!$C$42</f>
        <v>7.2015180617311669E-4</v>
      </c>
      <c r="AY17" s="138" t="s">
        <v>182</v>
      </c>
    </row>
    <row r="18" spans="2:51" s="138" customFormat="1">
      <c r="B18" s="145" t="s">
        <v>1848</v>
      </c>
      <c r="C18" s="92" t="s">
        <v>1684</v>
      </c>
      <c r="D18" s="80">
        <v>5210</v>
      </c>
      <c r="E18" s="80"/>
      <c r="F18" s="80" t="s">
        <v>1255</v>
      </c>
      <c r="G18" s="110">
        <v>42643</v>
      </c>
      <c r="H18" s="80"/>
      <c r="I18" s="86">
        <v>9.240000000000002</v>
      </c>
      <c r="J18" s="92" t="s">
        <v>173</v>
      </c>
      <c r="K18" s="93">
        <v>2.3700000000000002E-2</v>
      </c>
      <c r="L18" s="93">
        <v>2.3700000000000002E-2</v>
      </c>
      <c r="M18" s="86">
        <v>2473642.2799999998</v>
      </c>
      <c r="N18" s="88">
        <v>102.92</v>
      </c>
      <c r="O18" s="86">
        <v>2545.8715499999998</v>
      </c>
      <c r="P18" s="87">
        <f t="shared" si="0"/>
        <v>2.4565027734503163E-2</v>
      </c>
      <c r="Q18" s="87">
        <f>O18/'סכום נכסי הקרן'!$C$42</f>
        <v>6.9001613735627664E-4</v>
      </c>
      <c r="AY18" s="138" t="s">
        <v>183</v>
      </c>
    </row>
    <row r="19" spans="2:51" s="138" customFormat="1">
      <c r="B19" s="145" t="s">
        <v>1848</v>
      </c>
      <c r="C19" s="92" t="s">
        <v>1684</v>
      </c>
      <c r="D19" s="80">
        <v>5022</v>
      </c>
      <c r="E19" s="80"/>
      <c r="F19" s="80" t="s">
        <v>1255</v>
      </c>
      <c r="G19" s="110">
        <v>42551</v>
      </c>
      <c r="H19" s="80"/>
      <c r="I19" s="86">
        <v>8.4099999999999984</v>
      </c>
      <c r="J19" s="92" t="s">
        <v>173</v>
      </c>
      <c r="K19" s="93">
        <v>3.0499999999999999E-2</v>
      </c>
      <c r="L19" s="93">
        <v>3.0499999999999999E-2</v>
      </c>
      <c r="M19" s="86">
        <v>2120123.39</v>
      </c>
      <c r="N19" s="88">
        <v>96.95</v>
      </c>
      <c r="O19" s="86">
        <v>2055.4590800000001</v>
      </c>
      <c r="P19" s="87">
        <f t="shared" si="0"/>
        <v>1.9833054541709444E-2</v>
      </c>
      <c r="Q19" s="87">
        <f>O19/'סכום נכסי הקרן'!$C$42</f>
        <v>5.5709799454551668E-4</v>
      </c>
      <c r="AY19" s="138" t="s">
        <v>184</v>
      </c>
    </row>
    <row r="20" spans="2:51" s="138" customFormat="1">
      <c r="B20" s="145" t="s">
        <v>1848</v>
      </c>
      <c r="C20" s="92" t="s">
        <v>1684</v>
      </c>
      <c r="D20" s="80">
        <v>5209</v>
      </c>
      <c r="E20" s="80"/>
      <c r="F20" s="80" t="s">
        <v>1255</v>
      </c>
      <c r="G20" s="110">
        <v>42643</v>
      </c>
      <c r="H20" s="80"/>
      <c r="I20" s="86">
        <v>7.06</v>
      </c>
      <c r="J20" s="92" t="s">
        <v>173</v>
      </c>
      <c r="K20" s="93">
        <v>2.6999999999999996E-2</v>
      </c>
      <c r="L20" s="93">
        <v>2.6999999999999996E-2</v>
      </c>
      <c r="M20" s="86">
        <v>2021870.93</v>
      </c>
      <c r="N20" s="88">
        <v>98.83</v>
      </c>
      <c r="O20" s="86">
        <v>1998.2156200000002</v>
      </c>
      <c r="P20" s="87">
        <f t="shared" si="0"/>
        <v>1.9280714349008472E-2</v>
      </c>
      <c r="Q20" s="87">
        <f>O20/'סכום נכסי הקרן'!$C$42</f>
        <v>5.4158310686074388E-4</v>
      </c>
      <c r="AY20" s="138" t="s">
        <v>185</v>
      </c>
    </row>
    <row r="21" spans="2:51" s="138" customFormat="1">
      <c r="B21" s="83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6"/>
      <c r="N21" s="88"/>
      <c r="O21" s="80"/>
      <c r="P21" s="87"/>
      <c r="Q21" s="80"/>
      <c r="AY21" s="138" t="s">
        <v>186</v>
      </c>
    </row>
    <row r="22" spans="2:51" s="138" customFormat="1">
      <c r="B22" s="98" t="s">
        <v>38</v>
      </c>
      <c r="C22" s="82"/>
      <c r="D22" s="82"/>
      <c r="E22" s="82"/>
      <c r="F22" s="82"/>
      <c r="G22" s="82"/>
      <c r="H22" s="82"/>
      <c r="I22" s="89">
        <v>4.9109212482645468</v>
      </c>
      <c r="J22" s="82"/>
      <c r="K22" s="82"/>
      <c r="L22" s="103">
        <v>1.985113458194418E-2</v>
      </c>
      <c r="M22" s="89"/>
      <c r="N22" s="91"/>
      <c r="O22" s="89">
        <f>SUM(O23:O136)</f>
        <v>68098.61335</v>
      </c>
      <c r="P22" s="90">
        <f t="shared" ref="P22:P85" si="1">O22/$O$10</f>
        <v>0.65708119705566348</v>
      </c>
      <c r="Q22" s="90">
        <f>O22/'סכום נכסי הקרן'!$C$42</f>
        <v>1.8456996443157386E-2</v>
      </c>
      <c r="AY22" s="138" t="s">
        <v>27</v>
      </c>
    </row>
    <row r="23" spans="2:51" s="138" customFormat="1">
      <c r="B23" s="145" t="s">
        <v>1849</v>
      </c>
      <c r="C23" s="92" t="s">
        <v>1675</v>
      </c>
      <c r="D23" s="80" t="s">
        <v>1676</v>
      </c>
      <c r="E23" s="80"/>
      <c r="F23" s="80" t="s">
        <v>1813</v>
      </c>
      <c r="G23" s="110">
        <v>42368</v>
      </c>
      <c r="H23" s="80" t="s">
        <v>1811</v>
      </c>
      <c r="I23" s="86">
        <v>10.39</v>
      </c>
      <c r="J23" s="92" t="s">
        <v>173</v>
      </c>
      <c r="K23" s="93">
        <v>3.1699999999999999E-2</v>
      </c>
      <c r="L23" s="93">
        <v>1.8600000000000002E-2</v>
      </c>
      <c r="M23" s="86">
        <v>187543.92</v>
      </c>
      <c r="N23" s="88">
        <v>114.38</v>
      </c>
      <c r="O23" s="86">
        <v>214.51273999999998</v>
      </c>
      <c r="P23" s="87">
        <f t="shared" si="1"/>
        <v>2.0698261102388552E-3</v>
      </c>
      <c r="Q23" s="87">
        <f>O23/'סכום נכסי הקרן'!$C$42</f>
        <v>5.8140110120053486E-5</v>
      </c>
    </row>
    <row r="24" spans="2:51" s="138" customFormat="1">
      <c r="B24" s="145" t="s">
        <v>1849</v>
      </c>
      <c r="C24" s="92" t="s">
        <v>1675</v>
      </c>
      <c r="D24" s="80" t="s">
        <v>1677</v>
      </c>
      <c r="E24" s="80"/>
      <c r="F24" s="80" t="s">
        <v>1813</v>
      </c>
      <c r="G24" s="110">
        <v>42388</v>
      </c>
      <c r="H24" s="80" t="s">
        <v>1811</v>
      </c>
      <c r="I24" s="86">
        <v>10.370000000000001</v>
      </c>
      <c r="J24" s="92" t="s">
        <v>173</v>
      </c>
      <c r="K24" s="93">
        <v>3.1899999999999998E-2</v>
      </c>
      <c r="L24" s="93">
        <v>1.8599999999999998E-2</v>
      </c>
      <c r="M24" s="86">
        <v>262561.49</v>
      </c>
      <c r="N24" s="88">
        <v>114.57</v>
      </c>
      <c r="O24" s="86">
        <v>300.81668999999999</v>
      </c>
      <c r="P24" s="87">
        <f t="shared" si="1"/>
        <v>2.902569979562182E-3</v>
      </c>
      <c r="Q24" s="87">
        <f>O24/'סכום נכסי הקרן'!$C$42</f>
        <v>8.1531360247181562E-5</v>
      </c>
    </row>
    <row r="25" spans="2:51" s="138" customFormat="1">
      <c r="B25" s="145" t="s">
        <v>1849</v>
      </c>
      <c r="C25" s="92" t="s">
        <v>1675</v>
      </c>
      <c r="D25" s="80" t="s">
        <v>1678</v>
      </c>
      <c r="E25" s="80"/>
      <c r="F25" s="80" t="s">
        <v>1813</v>
      </c>
      <c r="G25" s="110">
        <v>42509</v>
      </c>
      <c r="H25" s="80" t="s">
        <v>1811</v>
      </c>
      <c r="I25" s="86">
        <v>10.489999999999998</v>
      </c>
      <c r="J25" s="92" t="s">
        <v>173</v>
      </c>
      <c r="K25" s="93">
        <v>2.7400000000000001E-2</v>
      </c>
      <c r="L25" s="93">
        <v>0.02</v>
      </c>
      <c r="M25" s="86">
        <v>262561.49</v>
      </c>
      <c r="N25" s="88">
        <v>108.78</v>
      </c>
      <c r="O25" s="86">
        <v>285.61440000000005</v>
      </c>
      <c r="P25" s="87">
        <f t="shared" si="1"/>
        <v>2.7558836019725666E-3</v>
      </c>
      <c r="Q25" s="87">
        <f>O25/'סכום נכסי הקרן'!$C$42</f>
        <v>7.741103240708691E-5</v>
      </c>
    </row>
    <row r="26" spans="2:51" s="138" customFormat="1">
      <c r="B26" s="145" t="s">
        <v>1849</v>
      </c>
      <c r="C26" s="92" t="s">
        <v>1675</v>
      </c>
      <c r="D26" s="80" t="s">
        <v>1679</v>
      </c>
      <c r="E26" s="80"/>
      <c r="F26" s="80" t="s">
        <v>1813</v>
      </c>
      <c r="G26" s="110">
        <v>42723</v>
      </c>
      <c r="H26" s="80" t="s">
        <v>1811</v>
      </c>
      <c r="I26" s="86">
        <v>10.260000000000002</v>
      </c>
      <c r="J26" s="92" t="s">
        <v>173</v>
      </c>
      <c r="K26" s="93">
        <v>3.15E-2</v>
      </c>
      <c r="L26" s="93">
        <v>2.3099999999999999E-2</v>
      </c>
      <c r="M26" s="86">
        <v>37508.78</v>
      </c>
      <c r="N26" s="88">
        <v>109.29</v>
      </c>
      <c r="O26" s="86">
        <v>40.993339999999996</v>
      </c>
      <c r="P26" s="87">
        <f t="shared" si="1"/>
        <v>3.9554333918768124E-4</v>
      </c>
      <c r="Q26" s="87">
        <f>O26/'סכום נכסי הקרן'!$C$42</f>
        <v>1.1110562952059599E-5</v>
      </c>
    </row>
    <row r="27" spans="2:51" s="138" customFormat="1">
      <c r="B27" s="145" t="s">
        <v>1849</v>
      </c>
      <c r="C27" s="92" t="s">
        <v>1675</v>
      </c>
      <c r="D27" s="80" t="s">
        <v>1680</v>
      </c>
      <c r="E27" s="80"/>
      <c r="F27" s="80" t="s">
        <v>1813</v>
      </c>
      <c r="G27" s="110">
        <v>42918</v>
      </c>
      <c r="H27" s="80" t="s">
        <v>1811</v>
      </c>
      <c r="I27" s="86">
        <v>10.130000000000001</v>
      </c>
      <c r="J27" s="92" t="s">
        <v>173</v>
      </c>
      <c r="K27" s="93">
        <v>3.15E-2</v>
      </c>
      <c r="L27" s="93">
        <v>2.7900000000000005E-2</v>
      </c>
      <c r="M27" s="86">
        <v>187543.92</v>
      </c>
      <c r="N27" s="88">
        <v>104</v>
      </c>
      <c r="O27" s="86">
        <v>195.04568</v>
      </c>
      <c r="P27" s="87">
        <f t="shared" si="1"/>
        <v>1.8819891124102585E-3</v>
      </c>
      <c r="Q27" s="87">
        <f>O27/'סכום נכסי הקרן'!$C$42</f>
        <v>5.2863887308701176E-5</v>
      </c>
    </row>
    <row r="28" spans="2:51" s="138" customFormat="1">
      <c r="B28" s="145" t="s">
        <v>1850</v>
      </c>
      <c r="C28" s="92" t="s">
        <v>1675</v>
      </c>
      <c r="D28" s="80" t="s">
        <v>1681</v>
      </c>
      <c r="E28" s="80"/>
      <c r="F28" s="80" t="s">
        <v>1814</v>
      </c>
      <c r="G28" s="110">
        <v>42229</v>
      </c>
      <c r="H28" s="80" t="s">
        <v>170</v>
      </c>
      <c r="I28" s="86">
        <v>4.7199999999999989</v>
      </c>
      <c r="J28" s="92" t="s">
        <v>172</v>
      </c>
      <c r="K28" s="93">
        <v>9.8519999999999996E-2</v>
      </c>
      <c r="L28" s="93">
        <v>3.44E-2</v>
      </c>
      <c r="M28" s="86">
        <v>448985.08</v>
      </c>
      <c r="N28" s="88">
        <v>135.29</v>
      </c>
      <c r="O28" s="86">
        <v>2143.6272200000003</v>
      </c>
      <c r="P28" s="87">
        <f t="shared" si="1"/>
        <v>2.0683785916746633E-2</v>
      </c>
      <c r="Q28" s="87">
        <f>O28/'סכום נכסי הקרן'!$C$42</f>
        <v>5.8099450236449434E-4</v>
      </c>
    </row>
    <row r="29" spans="2:51" s="138" customFormat="1">
      <c r="B29" s="145" t="s">
        <v>1850</v>
      </c>
      <c r="C29" s="92" t="s">
        <v>1675</v>
      </c>
      <c r="D29" s="80" t="s">
        <v>1682</v>
      </c>
      <c r="E29" s="80"/>
      <c r="F29" s="80" t="s">
        <v>1814</v>
      </c>
      <c r="G29" s="110">
        <v>41274</v>
      </c>
      <c r="H29" s="80" t="s">
        <v>170</v>
      </c>
      <c r="I29" s="86">
        <v>4.87</v>
      </c>
      <c r="J29" s="92" t="s">
        <v>173</v>
      </c>
      <c r="K29" s="93">
        <v>3.8662000000000002E-2</v>
      </c>
      <c r="L29" s="93">
        <v>9.2999999999999992E-3</v>
      </c>
      <c r="M29" s="86">
        <v>149042.85999999999</v>
      </c>
      <c r="N29" s="88">
        <v>147.03</v>
      </c>
      <c r="O29" s="86">
        <v>219.13781</v>
      </c>
      <c r="P29" s="87">
        <f t="shared" si="1"/>
        <v>2.1144532528863387E-3</v>
      </c>
      <c r="Q29" s="87">
        <f>O29/'סכום נכסי הקרן'!$C$42</f>
        <v>5.9393658413329478E-5</v>
      </c>
    </row>
    <row r="30" spans="2:51" s="138" customFormat="1">
      <c r="B30" s="145" t="s">
        <v>1851</v>
      </c>
      <c r="C30" s="92" t="s">
        <v>1675</v>
      </c>
      <c r="D30" s="80" t="s">
        <v>1683</v>
      </c>
      <c r="E30" s="80"/>
      <c r="F30" s="80" t="s">
        <v>1814</v>
      </c>
      <c r="G30" s="110">
        <v>41416</v>
      </c>
      <c r="H30" s="80" t="s">
        <v>1811</v>
      </c>
      <c r="I30" s="86">
        <v>1.21</v>
      </c>
      <c r="J30" s="92" t="s">
        <v>172</v>
      </c>
      <c r="K30" s="93">
        <v>4.5486000000000006E-2</v>
      </c>
      <c r="L30" s="93">
        <v>2.4300000000000002E-2</v>
      </c>
      <c r="M30" s="86">
        <v>121852.5</v>
      </c>
      <c r="N30" s="88">
        <v>103.87</v>
      </c>
      <c r="O30" s="86">
        <v>446.65914000000004</v>
      </c>
      <c r="P30" s="87">
        <f t="shared" si="1"/>
        <v>4.3097988042520574E-3</v>
      </c>
      <c r="Q30" s="87">
        <f>O30/'סכום נכסי הקרן'!$C$42</f>
        <v>1.2105953047697023E-4</v>
      </c>
    </row>
    <row r="31" spans="2:51" s="138" customFormat="1">
      <c r="B31" s="145" t="s">
        <v>1852</v>
      </c>
      <c r="C31" s="92" t="s">
        <v>1684</v>
      </c>
      <c r="D31" s="80" t="s">
        <v>1685</v>
      </c>
      <c r="E31" s="80"/>
      <c r="F31" s="80" t="s">
        <v>341</v>
      </c>
      <c r="G31" s="110">
        <v>42723</v>
      </c>
      <c r="H31" s="80" t="s">
        <v>171</v>
      </c>
      <c r="I31" s="86">
        <v>1.24</v>
      </c>
      <c r="J31" s="92" t="s">
        <v>173</v>
      </c>
      <c r="K31" s="93">
        <v>2.0119999999999999E-2</v>
      </c>
      <c r="L31" s="93">
        <v>1.2100000000000001E-2</v>
      </c>
      <c r="M31" s="86">
        <v>6869592</v>
      </c>
      <c r="N31" s="88">
        <v>101.57</v>
      </c>
      <c r="O31" s="86">
        <v>6977.4447499999997</v>
      </c>
      <c r="P31" s="87">
        <f t="shared" si="1"/>
        <v>6.7325126359856408E-2</v>
      </c>
      <c r="Q31" s="87">
        <f>O31/'סכום נכסי הקרן'!$C$42</f>
        <v>1.891120341484562E-3</v>
      </c>
    </row>
    <row r="32" spans="2:51" s="138" customFormat="1">
      <c r="B32" s="145" t="s">
        <v>1853</v>
      </c>
      <c r="C32" s="92" t="s">
        <v>1684</v>
      </c>
      <c r="D32" s="80" t="s">
        <v>1686</v>
      </c>
      <c r="E32" s="80"/>
      <c r="F32" s="80" t="s">
        <v>341</v>
      </c>
      <c r="G32" s="110">
        <v>42201</v>
      </c>
      <c r="H32" s="80" t="s">
        <v>171</v>
      </c>
      <c r="I32" s="86">
        <v>7.9099999999999993</v>
      </c>
      <c r="J32" s="92" t="s">
        <v>173</v>
      </c>
      <c r="K32" s="93">
        <v>4.2030000000000005E-2</v>
      </c>
      <c r="L32" s="93">
        <v>2.1100000000000004E-2</v>
      </c>
      <c r="M32" s="86">
        <v>81043</v>
      </c>
      <c r="N32" s="88">
        <v>118.51</v>
      </c>
      <c r="O32" s="86">
        <v>96.044060000000002</v>
      </c>
      <c r="P32" s="87">
        <f t="shared" si="1"/>
        <v>9.2672585843315072E-4</v>
      </c>
      <c r="Q32" s="87">
        <f>O32/'סכום נכסי הקרן'!$C$42</f>
        <v>2.6031144932357045E-5</v>
      </c>
    </row>
    <row r="33" spans="2:17" s="138" customFormat="1">
      <c r="B33" s="145" t="s">
        <v>1853</v>
      </c>
      <c r="C33" s="92" t="s">
        <v>1675</v>
      </c>
      <c r="D33" s="80" t="s">
        <v>1687</v>
      </c>
      <c r="E33" s="80"/>
      <c r="F33" s="80" t="s">
        <v>341</v>
      </c>
      <c r="G33" s="110">
        <v>40742</v>
      </c>
      <c r="H33" s="80" t="s">
        <v>171</v>
      </c>
      <c r="I33" s="86">
        <v>5.9300000000000006</v>
      </c>
      <c r="J33" s="92" t="s">
        <v>173</v>
      </c>
      <c r="K33" s="93">
        <v>4.4999999999999998E-2</v>
      </c>
      <c r="L33" s="93">
        <v>9.6000000000000009E-3</v>
      </c>
      <c r="M33" s="86">
        <v>1067967.1599999999</v>
      </c>
      <c r="N33" s="88">
        <v>126.09</v>
      </c>
      <c r="O33" s="86">
        <v>1346.5997399999999</v>
      </c>
      <c r="P33" s="87">
        <f t="shared" si="1"/>
        <v>1.2993294952518223E-2</v>
      </c>
      <c r="Q33" s="87">
        <f>O33/'סכום נכסי הקרן'!$C$42</f>
        <v>3.649734611158078E-4</v>
      </c>
    </row>
    <row r="34" spans="2:17" s="138" customFormat="1">
      <c r="B34" s="145" t="s">
        <v>1854</v>
      </c>
      <c r="C34" s="92" t="s">
        <v>1684</v>
      </c>
      <c r="D34" s="80" t="s">
        <v>1688</v>
      </c>
      <c r="E34" s="80"/>
      <c r="F34" s="80" t="s">
        <v>408</v>
      </c>
      <c r="G34" s="110">
        <v>42901</v>
      </c>
      <c r="H34" s="80" t="s">
        <v>171</v>
      </c>
      <c r="I34" s="86">
        <v>4.24</v>
      </c>
      <c r="J34" s="92" t="s">
        <v>173</v>
      </c>
      <c r="K34" s="93">
        <v>0.04</v>
      </c>
      <c r="L34" s="93">
        <v>2.3099999999999999E-2</v>
      </c>
      <c r="M34" s="86">
        <v>2406430</v>
      </c>
      <c r="N34" s="88">
        <v>108.55</v>
      </c>
      <c r="O34" s="86">
        <v>2612.1797099999999</v>
      </c>
      <c r="P34" s="87">
        <f t="shared" si="1"/>
        <v>2.5204832908265317E-2</v>
      </c>
      <c r="Q34" s="87">
        <f>O34/'סכום נכסי הקרן'!$C$42</f>
        <v>7.0798786120008248E-4</v>
      </c>
    </row>
    <row r="35" spans="2:17" s="138" customFormat="1">
      <c r="B35" s="145" t="s">
        <v>1854</v>
      </c>
      <c r="C35" s="92" t="s">
        <v>1684</v>
      </c>
      <c r="D35" s="80" t="s">
        <v>1689</v>
      </c>
      <c r="E35" s="80"/>
      <c r="F35" s="80" t="s">
        <v>408</v>
      </c>
      <c r="G35" s="110">
        <v>42719</v>
      </c>
      <c r="H35" s="80" t="s">
        <v>171</v>
      </c>
      <c r="I35" s="86">
        <v>4.2200000000000006</v>
      </c>
      <c r="J35" s="92" t="s">
        <v>173</v>
      </c>
      <c r="K35" s="93">
        <v>4.1500000000000002E-2</v>
      </c>
      <c r="L35" s="93">
        <v>0.02</v>
      </c>
      <c r="M35" s="86">
        <v>5154845</v>
      </c>
      <c r="N35" s="88">
        <v>110.63</v>
      </c>
      <c r="O35" s="86">
        <v>5702.8052500000003</v>
      </c>
      <c r="P35" s="87">
        <f t="shared" si="1"/>
        <v>5.5026173308201767E-2</v>
      </c>
      <c r="Q35" s="87">
        <f>O35/'סכום נכסי הקרן'!$C$42</f>
        <v>1.5456505064837603E-3</v>
      </c>
    </row>
    <row r="36" spans="2:17" s="138" customFormat="1">
      <c r="B36" s="145" t="s">
        <v>1855</v>
      </c>
      <c r="C36" s="92" t="s">
        <v>1675</v>
      </c>
      <c r="D36" s="80" t="s">
        <v>1690</v>
      </c>
      <c r="E36" s="80"/>
      <c r="F36" s="80" t="s">
        <v>1815</v>
      </c>
      <c r="G36" s="110">
        <v>42122</v>
      </c>
      <c r="H36" s="80" t="s">
        <v>170</v>
      </c>
      <c r="I36" s="86">
        <v>6.589999999999999</v>
      </c>
      <c r="J36" s="92" t="s">
        <v>173</v>
      </c>
      <c r="K36" s="93">
        <v>2.4799999999999999E-2</v>
      </c>
      <c r="L36" s="93">
        <v>1.8999999999999996E-2</v>
      </c>
      <c r="M36" s="86">
        <v>5619195.9699999997</v>
      </c>
      <c r="N36" s="88">
        <v>104.25</v>
      </c>
      <c r="O36" s="86">
        <v>5858.0118200000006</v>
      </c>
      <c r="P36" s="87">
        <f t="shared" si="1"/>
        <v>5.6523756207318226E-2</v>
      </c>
      <c r="Q36" s="87">
        <f>O36/'סכום נכסי הקרן'!$C$42</f>
        <v>1.5877166656832363E-3</v>
      </c>
    </row>
    <row r="37" spans="2:17" s="138" customFormat="1">
      <c r="B37" s="145" t="s">
        <v>1856</v>
      </c>
      <c r="C37" s="92" t="s">
        <v>1675</v>
      </c>
      <c r="D37" s="80" t="s">
        <v>1691</v>
      </c>
      <c r="E37" s="80"/>
      <c r="F37" s="80" t="s">
        <v>408</v>
      </c>
      <c r="G37" s="110">
        <v>42732</v>
      </c>
      <c r="H37" s="80" t="s">
        <v>171</v>
      </c>
      <c r="I37" s="86">
        <v>4.5699999999999994</v>
      </c>
      <c r="J37" s="92" t="s">
        <v>173</v>
      </c>
      <c r="K37" s="93">
        <v>2.1613000000000004E-2</v>
      </c>
      <c r="L37" s="93">
        <v>1.3999999999999999E-2</v>
      </c>
      <c r="M37" s="86">
        <v>1929142.05</v>
      </c>
      <c r="N37" s="88">
        <v>103.77</v>
      </c>
      <c r="O37" s="86">
        <v>2001.8708300000001</v>
      </c>
      <c r="P37" s="87">
        <f t="shared" si="1"/>
        <v>1.9315983345602361E-2</v>
      </c>
      <c r="Q37" s="87">
        <f>O37/'סכום נכסי הקרן'!$C$42</f>
        <v>5.4257379073300205E-4</v>
      </c>
    </row>
    <row r="38" spans="2:17" s="138" customFormat="1">
      <c r="B38" s="145" t="s">
        <v>1857</v>
      </c>
      <c r="C38" s="92" t="s">
        <v>1675</v>
      </c>
      <c r="D38" s="80" t="s">
        <v>1692</v>
      </c>
      <c r="E38" s="80"/>
      <c r="F38" s="80" t="s">
        <v>408</v>
      </c>
      <c r="G38" s="110">
        <v>42242</v>
      </c>
      <c r="H38" s="80" t="s">
        <v>171</v>
      </c>
      <c r="I38" s="86">
        <v>5.8500000000000005</v>
      </c>
      <c r="J38" s="92" t="s">
        <v>173</v>
      </c>
      <c r="K38" s="93">
        <v>2.3599999999999999E-2</v>
      </c>
      <c r="L38" s="93">
        <v>1.23E-2</v>
      </c>
      <c r="M38" s="86">
        <v>2166399.36</v>
      </c>
      <c r="N38" s="88">
        <v>107.37</v>
      </c>
      <c r="O38" s="86">
        <v>2326.06304</v>
      </c>
      <c r="P38" s="87">
        <f t="shared" si="1"/>
        <v>2.2444102920197502E-2</v>
      </c>
      <c r="Q38" s="87">
        <f>O38/'סכום נכסי הקרן'!$C$42</f>
        <v>6.3044069686390839E-4</v>
      </c>
    </row>
    <row r="39" spans="2:17" s="138" customFormat="1">
      <c r="B39" s="145" t="s">
        <v>1858</v>
      </c>
      <c r="C39" s="92" t="s">
        <v>1675</v>
      </c>
      <c r="D39" s="80" t="s">
        <v>1693</v>
      </c>
      <c r="E39" s="80"/>
      <c r="F39" s="80" t="s">
        <v>1815</v>
      </c>
      <c r="G39" s="110">
        <v>42516</v>
      </c>
      <c r="H39" s="80" t="s">
        <v>1811</v>
      </c>
      <c r="I39" s="86">
        <v>6.1000000000000005</v>
      </c>
      <c r="J39" s="92" t="s">
        <v>173</v>
      </c>
      <c r="K39" s="93">
        <v>2.3269999999999999E-2</v>
      </c>
      <c r="L39" s="93">
        <v>1.5900000000000001E-2</v>
      </c>
      <c r="M39" s="86">
        <v>2129664.9500000002</v>
      </c>
      <c r="N39" s="88">
        <v>105.31</v>
      </c>
      <c r="O39" s="86">
        <v>2242.7500299999997</v>
      </c>
      <c r="P39" s="87">
        <f t="shared" si="1"/>
        <v>2.1640218528899385E-2</v>
      </c>
      <c r="Q39" s="87">
        <f>O39/'סכום נכסי הקרן'!$C$42</f>
        <v>6.0786009127454738E-4</v>
      </c>
    </row>
    <row r="40" spans="2:17" s="138" customFormat="1">
      <c r="B40" s="145" t="s">
        <v>1859</v>
      </c>
      <c r="C40" s="92" t="s">
        <v>1675</v>
      </c>
      <c r="D40" s="80" t="s">
        <v>1694</v>
      </c>
      <c r="E40" s="80"/>
      <c r="F40" s="80" t="s">
        <v>1815</v>
      </c>
      <c r="G40" s="110">
        <v>41767</v>
      </c>
      <c r="H40" s="80" t="s">
        <v>170</v>
      </c>
      <c r="I40" s="86">
        <v>7.18</v>
      </c>
      <c r="J40" s="92" t="s">
        <v>173</v>
      </c>
      <c r="K40" s="93">
        <v>5.3499999999999999E-2</v>
      </c>
      <c r="L40" s="93">
        <v>2.0199999999999999E-2</v>
      </c>
      <c r="M40" s="86">
        <v>23631.09</v>
      </c>
      <c r="N40" s="88">
        <v>125.46</v>
      </c>
      <c r="O40" s="86">
        <v>29.647560000000002</v>
      </c>
      <c r="P40" s="87">
        <f t="shared" si="1"/>
        <v>2.8606829502468285E-4</v>
      </c>
      <c r="Q40" s="87">
        <f>O40/'סכום נכסי הקרן'!$C$42</f>
        <v>8.0354780009378139E-6</v>
      </c>
    </row>
    <row r="41" spans="2:17" s="138" customFormat="1">
      <c r="B41" s="145" t="s">
        <v>1859</v>
      </c>
      <c r="C41" s="92" t="s">
        <v>1675</v>
      </c>
      <c r="D41" s="80" t="s">
        <v>1695</v>
      </c>
      <c r="E41" s="80"/>
      <c r="F41" s="80" t="s">
        <v>1815</v>
      </c>
      <c r="G41" s="110">
        <v>41269</v>
      </c>
      <c r="H41" s="80" t="s">
        <v>170</v>
      </c>
      <c r="I41" s="86">
        <v>7.31</v>
      </c>
      <c r="J41" s="92" t="s">
        <v>173</v>
      </c>
      <c r="K41" s="93">
        <v>5.3499999999999999E-2</v>
      </c>
      <c r="L41" s="93">
        <v>1.32E-2</v>
      </c>
      <c r="M41" s="86">
        <v>117365.23</v>
      </c>
      <c r="N41" s="88">
        <v>132.91999999999999</v>
      </c>
      <c r="O41" s="86">
        <v>156.00187</v>
      </c>
      <c r="P41" s="87">
        <f t="shared" si="1"/>
        <v>1.5052567216850973E-3</v>
      </c>
      <c r="Q41" s="87">
        <f>O41/'סכום נכסי הקרן'!$C$42</f>
        <v>4.2281712036004333E-5</v>
      </c>
    </row>
    <row r="42" spans="2:17" s="138" customFormat="1">
      <c r="B42" s="145" t="s">
        <v>1859</v>
      </c>
      <c r="C42" s="92" t="s">
        <v>1675</v>
      </c>
      <c r="D42" s="80" t="s">
        <v>1696</v>
      </c>
      <c r="E42" s="80"/>
      <c r="F42" s="80" t="s">
        <v>1815</v>
      </c>
      <c r="G42" s="110">
        <v>41767</v>
      </c>
      <c r="H42" s="80" t="s">
        <v>170</v>
      </c>
      <c r="I42" s="86">
        <v>7.18</v>
      </c>
      <c r="J42" s="92" t="s">
        <v>173</v>
      </c>
      <c r="K42" s="93">
        <v>5.3499999999999999E-2</v>
      </c>
      <c r="L42" s="93">
        <v>2.0199999999999999E-2</v>
      </c>
      <c r="M42" s="86">
        <v>18493.91</v>
      </c>
      <c r="N42" s="88">
        <v>125.46</v>
      </c>
      <c r="O42" s="86">
        <v>23.202459999999999</v>
      </c>
      <c r="P42" s="87">
        <f t="shared" si="1"/>
        <v>2.2387974499683624E-4</v>
      </c>
      <c r="Q42" s="87">
        <f>O42/'סכום נכסי הקרן'!$C$42</f>
        <v>6.2886408492853905E-6</v>
      </c>
    </row>
    <row r="43" spans="2:17" s="138" customFormat="1">
      <c r="B43" s="145" t="s">
        <v>1859</v>
      </c>
      <c r="C43" s="92" t="s">
        <v>1675</v>
      </c>
      <c r="D43" s="80" t="s">
        <v>1697</v>
      </c>
      <c r="E43" s="80"/>
      <c r="F43" s="80" t="s">
        <v>1815</v>
      </c>
      <c r="G43" s="110">
        <v>41767</v>
      </c>
      <c r="H43" s="80" t="s">
        <v>170</v>
      </c>
      <c r="I43" s="86">
        <v>7.18</v>
      </c>
      <c r="J43" s="92" t="s">
        <v>173</v>
      </c>
      <c r="K43" s="93">
        <v>5.3499999999999999E-2</v>
      </c>
      <c r="L43" s="93">
        <v>2.0199999999999999E-2</v>
      </c>
      <c r="M43" s="86">
        <v>23631.23</v>
      </c>
      <c r="N43" s="88">
        <v>125.46</v>
      </c>
      <c r="O43" s="86">
        <v>29.647740000000002</v>
      </c>
      <c r="P43" s="87">
        <f t="shared" si="1"/>
        <v>2.8607003183854225E-4</v>
      </c>
      <c r="Q43" s="87">
        <f>O43/'סכום נכסי הקרן'!$C$42</f>
        <v>8.0355267869438191E-6</v>
      </c>
    </row>
    <row r="44" spans="2:17" s="138" customFormat="1">
      <c r="B44" s="145" t="s">
        <v>1859</v>
      </c>
      <c r="C44" s="92" t="s">
        <v>1675</v>
      </c>
      <c r="D44" s="80" t="s">
        <v>1698</v>
      </c>
      <c r="E44" s="80"/>
      <c r="F44" s="80" t="s">
        <v>1815</v>
      </c>
      <c r="G44" s="110">
        <v>41269</v>
      </c>
      <c r="H44" s="80" t="s">
        <v>170</v>
      </c>
      <c r="I44" s="86">
        <v>7.3100000000000005</v>
      </c>
      <c r="J44" s="92" t="s">
        <v>173</v>
      </c>
      <c r="K44" s="93">
        <v>5.3499999999999999E-2</v>
      </c>
      <c r="L44" s="93">
        <v>1.32E-2</v>
      </c>
      <c r="M44" s="86">
        <v>124701.26</v>
      </c>
      <c r="N44" s="88">
        <v>132.91999999999999</v>
      </c>
      <c r="O44" s="86">
        <v>165.75289999999998</v>
      </c>
      <c r="P44" s="87">
        <f t="shared" si="1"/>
        <v>1.5993440775023896E-3</v>
      </c>
      <c r="Q44" s="87">
        <f>O44/'סכום נכסי הקרן'!$C$42</f>
        <v>4.4924566525597565E-5</v>
      </c>
    </row>
    <row r="45" spans="2:17" s="138" customFormat="1">
      <c r="B45" s="145" t="s">
        <v>1859</v>
      </c>
      <c r="C45" s="92" t="s">
        <v>1675</v>
      </c>
      <c r="D45" s="80" t="s">
        <v>1699</v>
      </c>
      <c r="E45" s="80"/>
      <c r="F45" s="80" t="s">
        <v>1815</v>
      </c>
      <c r="G45" s="110">
        <v>41281</v>
      </c>
      <c r="H45" s="80" t="s">
        <v>170</v>
      </c>
      <c r="I45" s="86">
        <v>7.31</v>
      </c>
      <c r="J45" s="92" t="s">
        <v>173</v>
      </c>
      <c r="K45" s="93">
        <v>5.3499999999999999E-2</v>
      </c>
      <c r="L45" s="93">
        <v>1.34E-2</v>
      </c>
      <c r="M45" s="86">
        <v>157104.71</v>
      </c>
      <c r="N45" s="88">
        <v>132.76</v>
      </c>
      <c r="O45" s="86">
        <v>208.57219000000001</v>
      </c>
      <c r="P45" s="87">
        <f t="shared" si="1"/>
        <v>2.0125059459484762E-3</v>
      </c>
      <c r="Q45" s="87">
        <f>O45/'סכום נכסי הקרן'!$C$42</f>
        <v>5.6530022853564407E-5</v>
      </c>
    </row>
    <row r="46" spans="2:17" s="138" customFormat="1">
      <c r="B46" s="145" t="s">
        <v>1859</v>
      </c>
      <c r="C46" s="92" t="s">
        <v>1675</v>
      </c>
      <c r="D46" s="80" t="s">
        <v>1700</v>
      </c>
      <c r="E46" s="80"/>
      <c r="F46" s="80" t="s">
        <v>1815</v>
      </c>
      <c r="G46" s="110">
        <v>41767</v>
      </c>
      <c r="H46" s="80" t="s">
        <v>170</v>
      </c>
      <c r="I46" s="86">
        <v>7.18</v>
      </c>
      <c r="J46" s="92" t="s">
        <v>173</v>
      </c>
      <c r="K46" s="93">
        <v>5.3499999999999999E-2</v>
      </c>
      <c r="L46" s="93">
        <v>2.0199999999999999E-2</v>
      </c>
      <c r="M46" s="86">
        <v>27740.84</v>
      </c>
      <c r="N46" s="88">
        <v>125.46</v>
      </c>
      <c r="O46" s="86">
        <v>34.803660000000001</v>
      </c>
      <c r="P46" s="87">
        <f t="shared" si="1"/>
        <v>3.3581932802627786E-4</v>
      </c>
      <c r="Q46" s="87">
        <f>O46/'סכום נכסי הקרן'!$C$42</f>
        <v>9.4329531429270867E-6</v>
      </c>
    </row>
    <row r="47" spans="2:17" s="138" customFormat="1">
      <c r="B47" s="145" t="s">
        <v>1859</v>
      </c>
      <c r="C47" s="92" t="s">
        <v>1675</v>
      </c>
      <c r="D47" s="80" t="s">
        <v>1701</v>
      </c>
      <c r="E47" s="80"/>
      <c r="F47" s="80" t="s">
        <v>1815</v>
      </c>
      <c r="G47" s="110">
        <v>41281</v>
      </c>
      <c r="H47" s="80" t="s">
        <v>170</v>
      </c>
      <c r="I47" s="86">
        <v>7.3100000000000005</v>
      </c>
      <c r="J47" s="92" t="s">
        <v>173</v>
      </c>
      <c r="K47" s="93">
        <v>5.3499999999999999E-2</v>
      </c>
      <c r="L47" s="93">
        <v>1.34E-2</v>
      </c>
      <c r="M47" s="86">
        <v>113168.64</v>
      </c>
      <c r="N47" s="88">
        <v>132.76</v>
      </c>
      <c r="O47" s="86">
        <v>150.24268000000001</v>
      </c>
      <c r="P47" s="87">
        <f t="shared" si="1"/>
        <v>1.4496864938476899E-3</v>
      </c>
      <c r="Q47" s="87">
        <f>O47/'סכום נכסי הקרן'!$C$42</f>
        <v>4.0720779380898113E-5</v>
      </c>
    </row>
    <row r="48" spans="2:17" s="138" customFormat="1">
      <c r="B48" s="145" t="s">
        <v>1859</v>
      </c>
      <c r="C48" s="92" t="s">
        <v>1675</v>
      </c>
      <c r="D48" s="80" t="s">
        <v>1702</v>
      </c>
      <c r="E48" s="80"/>
      <c r="F48" s="80" t="s">
        <v>1815</v>
      </c>
      <c r="G48" s="110">
        <v>41767</v>
      </c>
      <c r="H48" s="80" t="s">
        <v>170</v>
      </c>
      <c r="I48" s="86">
        <v>7.1800000000000006</v>
      </c>
      <c r="J48" s="92" t="s">
        <v>173</v>
      </c>
      <c r="K48" s="93">
        <v>5.3499999999999999E-2</v>
      </c>
      <c r="L48" s="93">
        <v>2.0199999999999999E-2</v>
      </c>
      <c r="M48" s="86">
        <v>22603.64</v>
      </c>
      <c r="N48" s="88">
        <v>125.46</v>
      </c>
      <c r="O48" s="86">
        <v>28.358529999999998</v>
      </c>
      <c r="P48" s="87">
        <f t="shared" si="1"/>
        <v>2.7363048852945465E-4</v>
      </c>
      <c r="Q48" s="87">
        <f>O48/'סכום נכסי הקרן'!$C$42</f>
        <v>7.6861078602736629E-6</v>
      </c>
    </row>
    <row r="49" spans="2:17" s="138" customFormat="1">
      <c r="B49" s="145" t="s">
        <v>1859</v>
      </c>
      <c r="C49" s="92" t="s">
        <v>1675</v>
      </c>
      <c r="D49" s="80" t="s">
        <v>1703</v>
      </c>
      <c r="E49" s="80"/>
      <c r="F49" s="80" t="s">
        <v>1815</v>
      </c>
      <c r="G49" s="110">
        <v>41281</v>
      </c>
      <c r="H49" s="80" t="s">
        <v>170</v>
      </c>
      <c r="I49" s="86">
        <v>7.3100000000000005</v>
      </c>
      <c r="J49" s="92" t="s">
        <v>173</v>
      </c>
      <c r="K49" s="93">
        <v>5.3499999999999999E-2</v>
      </c>
      <c r="L49" s="93">
        <v>1.34E-2</v>
      </c>
      <c r="M49" s="86">
        <v>135913.31</v>
      </c>
      <c r="N49" s="88">
        <v>132.76</v>
      </c>
      <c r="O49" s="86">
        <v>180.4385</v>
      </c>
      <c r="P49" s="87">
        <f t="shared" si="1"/>
        <v>1.7410449309086899E-3</v>
      </c>
      <c r="Q49" s="87">
        <f>O49/'סכום נכסי הקרן'!$C$42</f>
        <v>4.8904854135457279E-5</v>
      </c>
    </row>
    <row r="50" spans="2:17" s="138" customFormat="1">
      <c r="B50" s="145" t="s">
        <v>1860</v>
      </c>
      <c r="C50" s="92" t="s">
        <v>1684</v>
      </c>
      <c r="D50" s="80">
        <v>4069</v>
      </c>
      <c r="E50" s="80"/>
      <c r="F50" s="80" t="s">
        <v>1816</v>
      </c>
      <c r="G50" s="110">
        <v>42052</v>
      </c>
      <c r="H50" s="80" t="s">
        <v>170</v>
      </c>
      <c r="I50" s="86">
        <v>6.21</v>
      </c>
      <c r="J50" s="92" t="s">
        <v>173</v>
      </c>
      <c r="K50" s="93">
        <v>2.9779E-2</v>
      </c>
      <c r="L50" s="93">
        <v>1.43E-2</v>
      </c>
      <c r="M50" s="86">
        <v>757367.47</v>
      </c>
      <c r="N50" s="88">
        <v>111.39</v>
      </c>
      <c r="O50" s="86">
        <v>843.63166000000001</v>
      </c>
      <c r="P50" s="87">
        <f t="shared" si="1"/>
        <v>8.1401731071643977E-3</v>
      </c>
      <c r="Q50" s="87">
        <f>O50/'סכום נכסי הקרן'!$C$42</f>
        <v>2.2865232905590376E-4</v>
      </c>
    </row>
    <row r="51" spans="2:17" s="138" customFormat="1">
      <c r="B51" s="145" t="s">
        <v>1861</v>
      </c>
      <c r="C51" s="92" t="s">
        <v>1684</v>
      </c>
      <c r="D51" s="80">
        <v>2963</v>
      </c>
      <c r="E51" s="80"/>
      <c r="F51" s="80" t="s">
        <v>1816</v>
      </c>
      <c r="G51" s="110">
        <v>41423</v>
      </c>
      <c r="H51" s="80" t="s">
        <v>170</v>
      </c>
      <c r="I51" s="86">
        <v>5.38</v>
      </c>
      <c r="J51" s="92" t="s">
        <v>173</v>
      </c>
      <c r="K51" s="93">
        <v>0.05</v>
      </c>
      <c r="L51" s="93">
        <v>1.4000000000000002E-2</v>
      </c>
      <c r="M51" s="86">
        <v>315232.08</v>
      </c>
      <c r="N51" s="88">
        <v>121.88</v>
      </c>
      <c r="O51" s="86">
        <v>384.20488</v>
      </c>
      <c r="P51" s="87">
        <f t="shared" si="1"/>
        <v>3.7071797801155599E-3</v>
      </c>
      <c r="Q51" s="87">
        <f>O51/'סכום נכסי הקרן'!$C$42</f>
        <v>1.0413234212505019E-4</v>
      </c>
    </row>
    <row r="52" spans="2:17" s="138" customFormat="1">
      <c r="B52" s="145" t="s">
        <v>1861</v>
      </c>
      <c r="C52" s="92" t="s">
        <v>1684</v>
      </c>
      <c r="D52" s="80">
        <v>2968</v>
      </c>
      <c r="E52" s="80"/>
      <c r="F52" s="80" t="s">
        <v>1816</v>
      </c>
      <c r="G52" s="110">
        <v>41423</v>
      </c>
      <c r="H52" s="80" t="s">
        <v>170</v>
      </c>
      <c r="I52" s="86">
        <v>5.38</v>
      </c>
      <c r="J52" s="92" t="s">
        <v>173</v>
      </c>
      <c r="K52" s="93">
        <v>0.05</v>
      </c>
      <c r="L52" s="93">
        <v>1.3999999999999999E-2</v>
      </c>
      <c r="M52" s="86">
        <v>101384.89</v>
      </c>
      <c r="N52" s="88">
        <v>121.88</v>
      </c>
      <c r="O52" s="86">
        <v>123.56791</v>
      </c>
      <c r="P52" s="87">
        <f t="shared" si="1"/>
        <v>1.1923025481173984E-3</v>
      </c>
      <c r="Q52" s="87">
        <f>O52/'סכום נכסי הקרן'!$C$42</f>
        <v>3.349102666212207E-5</v>
      </c>
    </row>
    <row r="53" spans="2:17" s="138" customFormat="1">
      <c r="B53" s="145" t="s">
        <v>1861</v>
      </c>
      <c r="C53" s="92" t="s">
        <v>1684</v>
      </c>
      <c r="D53" s="80">
        <v>4605</v>
      </c>
      <c r="E53" s="80"/>
      <c r="F53" s="80" t="s">
        <v>1816</v>
      </c>
      <c r="G53" s="110">
        <v>42352</v>
      </c>
      <c r="H53" s="80" t="s">
        <v>170</v>
      </c>
      <c r="I53" s="86">
        <v>7.3400000000000007</v>
      </c>
      <c r="J53" s="92" t="s">
        <v>173</v>
      </c>
      <c r="K53" s="93">
        <v>0.05</v>
      </c>
      <c r="L53" s="93">
        <v>2.1900000000000003E-2</v>
      </c>
      <c r="M53" s="86">
        <v>294802.28000000003</v>
      </c>
      <c r="N53" s="88">
        <v>123.01</v>
      </c>
      <c r="O53" s="86">
        <v>362.63628999999997</v>
      </c>
      <c r="P53" s="87">
        <f t="shared" si="1"/>
        <v>3.499065191009865E-3</v>
      </c>
      <c r="Q53" s="87">
        <f>O53/'סכום נכסי הקרן'!$C$42</f>
        <v>9.8286534562598248E-5</v>
      </c>
    </row>
    <row r="54" spans="2:17" s="138" customFormat="1">
      <c r="B54" s="145" t="s">
        <v>1861</v>
      </c>
      <c r="C54" s="92" t="s">
        <v>1684</v>
      </c>
      <c r="D54" s="80">
        <v>4606</v>
      </c>
      <c r="E54" s="80"/>
      <c r="F54" s="80" t="s">
        <v>1816</v>
      </c>
      <c r="G54" s="110">
        <v>42352</v>
      </c>
      <c r="H54" s="80" t="s">
        <v>170</v>
      </c>
      <c r="I54" s="86">
        <v>9.49</v>
      </c>
      <c r="J54" s="92" t="s">
        <v>173</v>
      </c>
      <c r="K54" s="93">
        <v>4.0999999999999995E-2</v>
      </c>
      <c r="L54" s="93">
        <v>2.23E-2</v>
      </c>
      <c r="M54" s="86">
        <v>752164.41</v>
      </c>
      <c r="N54" s="88">
        <v>119.73</v>
      </c>
      <c r="O54" s="86">
        <v>900.56643999999994</v>
      </c>
      <c r="P54" s="87">
        <f t="shared" si="1"/>
        <v>8.6895348570758708E-3</v>
      </c>
      <c r="Q54" s="87">
        <f>O54/'סכום נכסי הקרן'!$C$42</f>
        <v>2.4408355416104675E-4</v>
      </c>
    </row>
    <row r="55" spans="2:17" s="138" customFormat="1">
      <c r="B55" s="145" t="s">
        <v>1861</v>
      </c>
      <c r="C55" s="92" t="s">
        <v>1684</v>
      </c>
      <c r="D55" s="80">
        <v>5150</v>
      </c>
      <c r="E55" s="80"/>
      <c r="F55" s="80" t="s">
        <v>1816</v>
      </c>
      <c r="G55" s="110">
        <v>42631</v>
      </c>
      <c r="H55" s="80" t="s">
        <v>170</v>
      </c>
      <c r="I55" s="86">
        <v>9.19</v>
      </c>
      <c r="J55" s="92" t="s">
        <v>173</v>
      </c>
      <c r="K55" s="93">
        <v>4.0999999999999995E-2</v>
      </c>
      <c r="L55" s="93">
        <v>3.1E-2</v>
      </c>
      <c r="M55" s="86">
        <v>223205.35</v>
      </c>
      <c r="N55" s="88">
        <v>110.58</v>
      </c>
      <c r="O55" s="86">
        <v>246.82048</v>
      </c>
      <c r="P55" s="87">
        <f t="shared" si="1"/>
        <v>2.3815623913325018E-3</v>
      </c>
      <c r="Q55" s="87">
        <f>O55/'סכום נכסי הקרן'!$C$42</f>
        <v>6.6896585662392177E-5</v>
      </c>
    </row>
    <row r="56" spans="2:17" s="138" customFormat="1">
      <c r="B56" s="145" t="s">
        <v>1862</v>
      </c>
      <c r="C56" s="92" t="s">
        <v>1675</v>
      </c>
      <c r="D56" s="80" t="s">
        <v>1704</v>
      </c>
      <c r="E56" s="80"/>
      <c r="F56" s="80" t="s">
        <v>478</v>
      </c>
      <c r="G56" s="110">
        <v>42093</v>
      </c>
      <c r="H56" s="80" t="s">
        <v>171</v>
      </c>
      <c r="I56" s="86">
        <v>2.2399999999999998</v>
      </c>
      <c r="J56" s="92" t="s">
        <v>173</v>
      </c>
      <c r="K56" s="93">
        <v>4.4000000000000004E-2</v>
      </c>
      <c r="L56" s="93">
        <v>2.9399999999999996E-2</v>
      </c>
      <c r="M56" s="86">
        <v>90534.33</v>
      </c>
      <c r="N56" s="88">
        <v>103.42</v>
      </c>
      <c r="O56" s="86">
        <v>93.630600000000001</v>
      </c>
      <c r="P56" s="87">
        <f t="shared" si="1"/>
        <v>9.0343846522742744E-4</v>
      </c>
      <c r="Q56" s="87">
        <f>O56/'סכום נכסי הקרן'!$C$42</f>
        <v>2.5377016743185886E-5</v>
      </c>
    </row>
    <row r="57" spans="2:17" s="138" customFormat="1">
      <c r="B57" s="145" t="s">
        <v>1862</v>
      </c>
      <c r="C57" s="92" t="s">
        <v>1675</v>
      </c>
      <c r="D57" s="80" t="s">
        <v>1705</v>
      </c>
      <c r="E57" s="80"/>
      <c r="F57" s="80" t="s">
        <v>478</v>
      </c>
      <c r="G57" s="110">
        <v>42093</v>
      </c>
      <c r="H57" s="80" t="s">
        <v>171</v>
      </c>
      <c r="I57" s="86">
        <v>2.37</v>
      </c>
      <c r="J57" s="92" t="s">
        <v>173</v>
      </c>
      <c r="K57" s="93">
        <v>4.4500000000000005E-2</v>
      </c>
      <c r="L57" s="93">
        <v>2.9699999999999997E-2</v>
      </c>
      <c r="M57" s="86">
        <v>50296.86</v>
      </c>
      <c r="N57" s="88">
        <v>103.6</v>
      </c>
      <c r="O57" s="86">
        <v>52.10754</v>
      </c>
      <c r="P57" s="87">
        <f t="shared" si="1"/>
        <v>5.0278387583094404E-4</v>
      </c>
      <c r="Q57" s="87">
        <f>O57/'סכום נכסי הקרן'!$C$42</f>
        <v>1.4122881996123363E-5</v>
      </c>
    </row>
    <row r="58" spans="2:17" s="138" customFormat="1">
      <c r="B58" s="145" t="s">
        <v>1862</v>
      </c>
      <c r="C58" s="92" t="s">
        <v>1675</v>
      </c>
      <c r="D58" s="80">
        <v>4985</v>
      </c>
      <c r="E58" s="80"/>
      <c r="F58" s="80" t="s">
        <v>478</v>
      </c>
      <c r="G58" s="110">
        <v>42551</v>
      </c>
      <c r="H58" s="80" t="s">
        <v>171</v>
      </c>
      <c r="I58" s="86">
        <v>2.3699999999999997</v>
      </c>
      <c r="J58" s="92" t="s">
        <v>173</v>
      </c>
      <c r="K58" s="93">
        <v>4.4500000000000005E-2</v>
      </c>
      <c r="L58" s="93">
        <v>2.9699999999999997E-2</v>
      </c>
      <c r="M58" s="86">
        <v>57585.1</v>
      </c>
      <c r="N58" s="88">
        <v>103.6</v>
      </c>
      <c r="O58" s="86">
        <v>59.658160000000002</v>
      </c>
      <c r="P58" s="87">
        <f t="shared" si="1"/>
        <v>5.7563955062439316E-4</v>
      </c>
      <c r="Q58" s="87">
        <f>O58/'סכום נכסי הקרן'!$C$42</f>
        <v>1.6169351955318694E-5</v>
      </c>
    </row>
    <row r="59" spans="2:17" s="138" customFormat="1">
      <c r="B59" s="145" t="s">
        <v>1862</v>
      </c>
      <c r="C59" s="92" t="s">
        <v>1675</v>
      </c>
      <c r="D59" s="80">
        <v>4987</v>
      </c>
      <c r="E59" s="80"/>
      <c r="F59" s="80" t="s">
        <v>478</v>
      </c>
      <c r="G59" s="110">
        <v>42551</v>
      </c>
      <c r="H59" s="80" t="s">
        <v>171</v>
      </c>
      <c r="I59" s="86">
        <v>3.02</v>
      </c>
      <c r="J59" s="92" t="s">
        <v>173</v>
      </c>
      <c r="K59" s="93">
        <v>3.4000000000000002E-2</v>
      </c>
      <c r="L59" s="93">
        <v>1.9400000000000001E-2</v>
      </c>
      <c r="M59" s="86">
        <v>213793.01</v>
      </c>
      <c r="N59" s="88">
        <v>105.13</v>
      </c>
      <c r="O59" s="86">
        <v>224.76059000000001</v>
      </c>
      <c r="P59" s="87">
        <f t="shared" si="1"/>
        <v>2.1687072652873214E-3</v>
      </c>
      <c r="Q59" s="87">
        <f>O59/'סכום נכסי הקרן'!$C$42</f>
        <v>6.0917619406885551E-5</v>
      </c>
    </row>
    <row r="60" spans="2:17" s="138" customFormat="1">
      <c r="B60" s="145" t="s">
        <v>1862</v>
      </c>
      <c r="C60" s="92" t="s">
        <v>1675</v>
      </c>
      <c r="D60" s="80" t="s">
        <v>1706</v>
      </c>
      <c r="E60" s="80"/>
      <c r="F60" s="80" t="s">
        <v>478</v>
      </c>
      <c r="G60" s="110">
        <v>42093</v>
      </c>
      <c r="H60" s="80" t="s">
        <v>171</v>
      </c>
      <c r="I60" s="86">
        <v>3.02</v>
      </c>
      <c r="J60" s="92" t="s">
        <v>173</v>
      </c>
      <c r="K60" s="93">
        <v>3.4000000000000002E-2</v>
      </c>
      <c r="L60" s="93">
        <v>1.9400000000000004E-2</v>
      </c>
      <c r="M60" s="86">
        <v>194395.19</v>
      </c>
      <c r="N60" s="88">
        <v>105.13</v>
      </c>
      <c r="O60" s="86">
        <v>204.36766</v>
      </c>
      <c r="P60" s="87">
        <f t="shared" si="1"/>
        <v>1.9719365794144297E-3</v>
      </c>
      <c r="Q60" s="87">
        <f>O60/'סכום נכסי הקרן'!$C$42</f>
        <v>5.5390454932316146E-5</v>
      </c>
    </row>
    <row r="61" spans="2:17" s="138" customFormat="1">
      <c r="B61" s="145" t="s">
        <v>1862</v>
      </c>
      <c r="C61" s="92" t="s">
        <v>1675</v>
      </c>
      <c r="D61" s="80" t="s">
        <v>1707</v>
      </c>
      <c r="E61" s="80"/>
      <c r="F61" s="80" t="s">
        <v>478</v>
      </c>
      <c r="G61" s="110">
        <v>42093</v>
      </c>
      <c r="H61" s="80" t="s">
        <v>171</v>
      </c>
      <c r="I61" s="86">
        <v>2.2400000000000002</v>
      </c>
      <c r="J61" s="92" t="s">
        <v>173</v>
      </c>
      <c r="K61" s="93">
        <v>4.4000000000000004E-2</v>
      </c>
      <c r="L61" s="93">
        <v>2.9400000000000003E-2</v>
      </c>
      <c r="M61" s="86">
        <v>40237.47</v>
      </c>
      <c r="N61" s="88">
        <v>103.42</v>
      </c>
      <c r="O61" s="86">
        <v>41.613589999999995</v>
      </c>
      <c r="P61" s="87">
        <f t="shared" si="1"/>
        <v>4.0152811027808664E-4</v>
      </c>
      <c r="Q61" s="87">
        <f>O61/'סכום נכסי הקרן'!$C$42</f>
        <v>1.1278671397748947E-5</v>
      </c>
    </row>
    <row r="62" spans="2:17" s="138" customFormat="1">
      <c r="B62" s="145" t="s">
        <v>1862</v>
      </c>
      <c r="C62" s="92" t="s">
        <v>1675</v>
      </c>
      <c r="D62" s="80">
        <v>4983</v>
      </c>
      <c r="E62" s="80"/>
      <c r="F62" s="80" t="s">
        <v>478</v>
      </c>
      <c r="G62" s="110">
        <v>42551</v>
      </c>
      <c r="H62" s="80" t="s">
        <v>171</v>
      </c>
      <c r="I62" s="86">
        <v>2.2399999999999998</v>
      </c>
      <c r="J62" s="92" t="s">
        <v>173</v>
      </c>
      <c r="K62" s="93">
        <v>4.4000000000000004E-2</v>
      </c>
      <c r="L62" s="93">
        <v>2.9399999999999999E-2</v>
      </c>
      <c r="M62" s="86">
        <v>48071.07</v>
      </c>
      <c r="N62" s="88">
        <v>103.42</v>
      </c>
      <c r="O62" s="86">
        <v>49.7151</v>
      </c>
      <c r="P62" s="87">
        <f t="shared" si="1"/>
        <v>4.7969930388813144E-4</v>
      </c>
      <c r="Q62" s="87">
        <f>O62/'סכום נכסי הקרן'!$C$42</f>
        <v>1.347445092832002E-5</v>
      </c>
    </row>
    <row r="63" spans="2:17" s="138" customFormat="1">
      <c r="B63" s="145" t="s">
        <v>1862</v>
      </c>
      <c r="C63" s="92" t="s">
        <v>1675</v>
      </c>
      <c r="D63" s="80" t="s">
        <v>1708</v>
      </c>
      <c r="E63" s="80"/>
      <c r="F63" s="80" t="s">
        <v>478</v>
      </c>
      <c r="G63" s="110">
        <v>42093</v>
      </c>
      <c r="H63" s="80" t="s">
        <v>171</v>
      </c>
      <c r="I63" s="86">
        <v>2.92</v>
      </c>
      <c r="J63" s="92" t="s">
        <v>173</v>
      </c>
      <c r="K63" s="93">
        <v>3.5000000000000003E-2</v>
      </c>
      <c r="L63" s="93">
        <v>1.7899999999999999E-2</v>
      </c>
      <c r="M63" s="86">
        <v>78239.56</v>
      </c>
      <c r="N63" s="88">
        <v>114.74</v>
      </c>
      <c r="O63" s="86">
        <v>89.772089999999992</v>
      </c>
      <c r="P63" s="87">
        <f t="shared" si="1"/>
        <v>8.6620783386903938E-4</v>
      </c>
      <c r="Q63" s="87">
        <f>O63/'סכום נכסי הקרן'!$C$42</f>
        <v>2.4331231787479626E-5</v>
      </c>
    </row>
    <row r="64" spans="2:17" s="138" customFormat="1">
      <c r="B64" s="145" t="s">
        <v>1862</v>
      </c>
      <c r="C64" s="92" t="s">
        <v>1675</v>
      </c>
      <c r="D64" s="80">
        <v>4989</v>
      </c>
      <c r="E64" s="80"/>
      <c r="F64" s="80" t="s">
        <v>478</v>
      </c>
      <c r="G64" s="110">
        <v>42551</v>
      </c>
      <c r="H64" s="80" t="s">
        <v>171</v>
      </c>
      <c r="I64" s="86">
        <v>2.92</v>
      </c>
      <c r="J64" s="92" t="s">
        <v>173</v>
      </c>
      <c r="K64" s="93">
        <v>3.5000000000000003E-2</v>
      </c>
      <c r="L64" s="93">
        <v>1.7899999999999999E-2</v>
      </c>
      <c r="M64" s="86">
        <v>76780.149999999994</v>
      </c>
      <c r="N64" s="88">
        <v>114.74</v>
      </c>
      <c r="O64" s="86">
        <v>88.097549999999998</v>
      </c>
      <c r="P64" s="87">
        <f t="shared" si="1"/>
        <v>8.500502545353394E-4</v>
      </c>
      <c r="Q64" s="87">
        <f>O64/'סכום נכסי הקרן'!$C$42</f>
        <v>2.3877375573622893E-5</v>
      </c>
    </row>
    <row r="65" spans="2:17" s="138" customFormat="1">
      <c r="B65" s="145" t="s">
        <v>1862</v>
      </c>
      <c r="C65" s="92" t="s">
        <v>1675</v>
      </c>
      <c r="D65" s="80">
        <v>4986</v>
      </c>
      <c r="E65" s="80"/>
      <c r="F65" s="80" t="s">
        <v>478</v>
      </c>
      <c r="G65" s="110">
        <v>42551</v>
      </c>
      <c r="H65" s="80" t="s">
        <v>171</v>
      </c>
      <c r="I65" s="86">
        <v>2.2400000000000002</v>
      </c>
      <c r="J65" s="92" t="s">
        <v>173</v>
      </c>
      <c r="K65" s="93">
        <v>4.4000000000000004E-2</v>
      </c>
      <c r="L65" s="93">
        <v>2.9400000000000003E-2</v>
      </c>
      <c r="M65" s="86">
        <v>108159.88</v>
      </c>
      <c r="N65" s="88">
        <v>103.42</v>
      </c>
      <c r="O65" s="86">
        <v>111.85894999999999</v>
      </c>
      <c r="P65" s="87">
        <f t="shared" si="1"/>
        <v>1.0793231925241486E-3</v>
      </c>
      <c r="Q65" s="87">
        <f>O65/'סכום נכסי הקרן'!$C$42</f>
        <v>3.0317507812885879E-5</v>
      </c>
    </row>
    <row r="66" spans="2:17" s="138" customFormat="1">
      <c r="B66" s="145" t="s">
        <v>1862</v>
      </c>
      <c r="C66" s="92" t="s">
        <v>1684</v>
      </c>
      <c r="D66" s="80" t="s">
        <v>1709</v>
      </c>
      <c r="E66" s="80"/>
      <c r="F66" s="80" t="s">
        <v>478</v>
      </c>
      <c r="G66" s="110">
        <v>42871</v>
      </c>
      <c r="H66" s="80" t="s">
        <v>171</v>
      </c>
      <c r="I66" s="86">
        <v>0.48</v>
      </c>
      <c r="J66" s="92" t="s">
        <v>173</v>
      </c>
      <c r="K66" s="93">
        <v>0.03</v>
      </c>
      <c r="L66" s="93">
        <v>2.9299999999999996E-2</v>
      </c>
      <c r="M66" s="86">
        <v>387549.46</v>
      </c>
      <c r="N66" s="88">
        <v>100.42</v>
      </c>
      <c r="O66" s="86">
        <v>389.17718000000002</v>
      </c>
      <c r="P66" s="87">
        <f t="shared" si="1"/>
        <v>3.7551573331874228E-3</v>
      </c>
      <c r="Q66" s="87">
        <f>O66/'סכום נכסי הקרן'!$C$42</f>
        <v>1.0548000133424188E-4</v>
      </c>
    </row>
    <row r="67" spans="2:17" s="138" customFormat="1">
      <c r="B67" s="145" t="s">
        <v>1862</v>
      </c>
      <c r="C67" s="92" t="s">
        <v>1684</v>
      </c>
      <c r="D67" s="80" t="s">
        <v>1710</v>
      </c>
      <c r="E67" s="80"/>
      <c r="F67" s="80" t="s">
        <v>478</v>
      </c>
      <c r="G67" s="110">
        <v>42871</v>
      </c>
      <c r="H67" s="80" t="s">
        <v>171</v>
      </c>
      <c r="I67" s="86">
        <v>3.5299999999999994</v>
      </c>
      <c r="J67" s="92" t="s">
        <v>173</v>
      </c>
      <c r="K67" s="93">
        <v>4.7E-2</v>
      </c>
      <c r="L67" s="93">
        <v>4.3599999999999993E-2</v>
      </c>
      <c r="M67" s="86">
        <v>465104.1</v>
      </c>
      <c r="N67" s="88">
        <v>101.39</v>
      </c>
      <c r="O67" s="86">
        <v>471.56905</v>
      </c>
      <c r="P67" s="87">
        <f t="shared" si="1"/>
        <v>4.5501536760498814E-3</v>
      </c>
      <c r="Q67" s="87">
        <f>O67/'סכום נכסי הקרן'!$C$42</f>
        <v>1.2781094724821011E-4</v>
      </c>
    </row>
    <row r="68" spans="2:17" s="138" customFormat="1">
      <c r="B68" s="145" t="s">
        <v>1863</v>
      </c>
      <c r="C68" s="92" t="s">
        <v>1684</v>
      </c>
      <c r="D68" s="80">
        <v>4099</v>
      </c>
      <c r="E68" s="80"/>
      <c r="F68" s="80" t="s">
        <v>1816</v>
      </c>
      <c r="G68" s="110">
        <v>42052</v>
      </c>
      <c r="H68" s="80" t="s">
        <v>170</v>
      </c>
      <c r="I68" s="86">
        <v>6.1999999999999993</v>
      </c>
      <c r="J68" s="92" t="s">
        <v>173</v>
      </c>
      <c r="K68" s="93">
        <v>2.9779E-2</v>
      </c>
      <c r="L68" s="93">
        <v>1.44E-2</v>
      </c>
      <c r="M68" s="86">
        <v>554607.81000000006</v>
      </c>
      <c r="N68" s="88">
        <v>111.35</v>
      </c>
      <c r="O68" s="86">
        <v>617.55581000000006</v>
      </c>
      <c r="P68" s="87">
        <f t="shared" si="1"/>
        <v>5.9587749430066762E-3</v>
      </c>
      <c r="Q68" s="87">
        <f>O68/'סכום נכסי הקרן'!$C$42</f>
        <v>1.6737823030314579E-4</v>
      </c>
    </row>
    <row r="69" spans="2:17" s="138" customFormat="1">
      <c r="B69" s="145" t="s">
        <v>1863</v>
      </c>
      <c r="C69" s="92" t="s">
        <v>1684</v>
      </c>
      <c r="D69" s="80" t="s">
        <v>1711</v>
      </c>
      <c r="E69" s="80"/>
      <c r="F69" s="80" t="s">
        <v>1816</v>
      </c>
      <c r="G69" s="110">
        <v>42054</v>
      </c>
      <c r="H69" s="80" t="s">
        <v>170</v>
      </c>
      <c r="I69" s="86">
        <v>6.1999999999999993</v>
      </c>
      <c r="J69" s="92" t="s">
        <v>173</v>
      </c>
      <c r="K69" s="93">
        <v>2.9779E-2</v>
      </c>
      <c r="L69" s="93">
        <v>1.4499999999999999E-2</v>
      </c>
      <c r="M69" s="86">
        <v>15684.61</v>
      </c>
      <c r="N69" s="88">
        <v>111.29</v>
      </c>
      <c r="O69" s="86">
        <v>17.455400000000001</v>
      </c>
      <c r="P69" s="87">
        <f t="shared" si="1"/>
        <v>1.6842655911561861E-4</v>
      </c>
      <c r="Q69" s="87">
        <f>O69/'סכום נכסי הקרן'!$C$42</f>
        <v>4.7309958289171162E-6</v>
      </c>
    </row>
    <row r="70" spans="2:17" s="138" customFormat="1">
      <c r="B70" s="145" t="s">
        <v>1853</v>
      </c>
      <c r="C70" s="92" t="s">
        <v>1684</v>
      </c>
      <c r="D70" s="80" t="s">
        <v>1712</v>
      </c>
      <c r="E70" s="80"/>
      <c r="F70" s="80" t="s">
        <v>478</v>
      </c>
      <c r="G70" s="110">
        <v>40742</v>
      </c>
      <c r="H70" s="80" t="s">
        <v>171</v>
      </c>
      <c r="I70" s="86">
        <v>8.8699999999999992</v>
      </c>
      <c r="J70" s="92" t="s">
        <v>173</v>
      </c>
      <c r="K70" s="93">
        <v>0.06</v>
      </c>
      <c r="L70" s="93">
        <v>1.3399999999999999E-2</v>
      </c>
      <c r="M70" s="86">
        <v>976322.27</v>
      </c>
      <c r="N70" s="88">
        <v>152.97</v>
      </c>
      <c r="O70" s="86">
        <v>1493.4801</v>
      </c>
      <c r="P70" s="87">
        <f t="shared" si="1"/>
        <v>1.4410538535390193E-2</v>
      </c>
      <c r="Q70" s="87">
        <f>O70/'סכום נכסי הקרן'!$C$42</f>
        <v>4.0478293958721751E-4</v>
      </c>
    </row>
    <row r="71" spans="2:17" s="138" customFormat="1">
      <c r="B71" s="145" t="s">
        <v>1864</v>
      </c>
      <c r="C71" s="92" t="s">
        <v>1675</v>
      </c>
      <c r="D71" s="80" t="s">
        <v>1713</v>
      </c>
      <c r="E71" s="80"/>
      <c r="F71" s="80" t="s">
        <v>478</v>
      </c>
      <c r="G71" s="110">
        <v>42680</v>
      </c>
      <c r="H71" s="80" t="s">
        <v>171</v>
      </c>
      <c r="I71" s="86">
        <v>4.58</v>
      </c>
      <c r="J71" s="92" t="s">
        <v>173</v>
      </c>
      <c r="K71" s="93">
        <v>2.3E-2</v>
      </c>
      <c r="L71" s="93">
        <v>2.0799999999999999E-2</v>
      </c>
      <c r="M71" s="86">
        <v>357271.07</v>
      </c>
      <c r="N71" s="88">
        <v>101.82</v>
      </c>
      <c r="O71" s="86">
        <v>363.77343000000002</v>
      </c>
      <c r="P71" s="87">
        <f t="shared" si="1"/>
        <v>3.5100374160767639E-3</v>
      </c>
      <c r="Q71" s="87">
        <f>O71/'סכום נכסי הקרן'!$C$42</f>
        <v>9.859473744519589E-5</v>
      </c>
    </row>
    <row r="72" spans="2:17" s="138" customFormat="1">
      <c r="B72" s="145" t="s">
        <v>1865</v>
      </c>
      <c r="C72" s="92" t="s">
        <v>1684</v>
      </c>
      <c r="D72" s="80">
        <v>4100</v>
      </c>
      <c r="E72" s="80"/>
      <c r="F72" s="80" t="s">
        <v>1816</v>
      </c>
      <c r="G72" s="110">
        <v>42052</v>
      </c>
      <c r="H72" s="80" t="s">
        <v>170</v>
      </c>
      <c r="I72" s="86">
        <v>6.18</v>
      </c>
      <c r="J72" s="92" t="s">
        <v>173</v>
      </c>
      <c r="K72" s="93">
        <v>2.9779E-2</v>
      </c>
      <c r="L72" s="93">
        <v>1.43E-2</v>
      </c>
      <c r="M72" s="86">
        <v>631806.61</v>
      </c>
      <c r="N72" s="88">
        <v>111.34</v>
      </c>
      <c r="O72" s="86">
        <v>703.45351000000005</v>
      </c>
      <c r="P72" s="87">
        <f t="shared" si="1"/>
        <v>6.7875989199390674E-3</v>
      </c>
      <c r="Q72" s="87">
        <f>O72/'סכום נכסי הקרן'!$C$42</f>
        <v>1.9065937312505611E-4</v>
      </c>
    </row>
    <row r="73" spans="2:17" s="138" customFormat="1">
      <c r="B73" s="145" t="s">
        <v>1866</v>
      </c>
      <c r="C73" s="92" t="s">
        <v>1675</v>
      </c>
      <c r="D73" s="80" t="s">
        <v>1714</v>
      </c>
      <c r="E73" s="80"/>
      <c r="F73" s="80" t="s">
        <v>1816</v>
      </c>
      <c r="G73" s="110">
        <v>41816</v>
      </c>
      <c r="H73" s="80" t="s">
        <v>170</v>
      </c>
      <c r="I73" s="86">
        <v>8.9</v>
      </c>
      <c r="J73" s="92" t="s">
        <v>173</v>
      </c>
      <c r="K73" s="93">
        <v>4.4999999999999998E-2</v>
      </c>
      <c r="L73" s="93">
        <v>2.0199999999999999E-2</v>
      </c>
      <c r="M73" s="86">
        <v>186717.66</v>
      </c>
      <c r="N73" s="88">
        <v>123.85</v>
      </c>
      <c r="O73" s="86">
        <v>231.24982999999997</v>
      </c>
      <c r="P73" s="87">
        <f t="shared" si="1"/>
        <v>2.2313217206693485E-3</v>
      </c>
      <c r="Q73" s="87">
        <f>O73/'סכום נכסי הקרן'!$C$42</f>
        <v>6.2676419971343652E-5</v>
      </c>
    </row>
    <row r="74" spans="2:17" s="138" customFormat="1">
      <c r="B74" s="145" t="s">
        <v>1866</v>
      </c>
      <c r="C74" s="92" t="s">
        <v>1675</v>
      </c>
      <c r="D74" s="80" t="s">
        <v>1715</v>
      </c>
      <c r="E74" s="80"/>
      <c r="F74" s="80" t="s">
        <v>1816</v>
      </c>
      <c r="G74" s="110">
        <v>42625</v>
      </c>
      <c r="H74" s="80" t="s">
        <v>170</v>
      </c>
      <c r="I74" s="86">
        <v>8.59</v>
      </c>
      <c r="J74" s="92" t="s">
        <v>173</v>
      </c>
      <c r="K74" s="93">
        <v>4.4999999999999998E-2</v>
      </c>
      <c r="L74" s="93">
        <v>3.4100000000000005E-2</v>
      </c>
      <c r="M74" s="86">
        <v>51993.14</v>
      </c>
      <c r="N74" s="88">
        <v>110.46</v>
      </c>
      <c r="O74" s="86">
        <v>57.431620000000002</v>
      </c>
      <c r="P74" s="87">
        <f t="shared" si="1"/>
        <v>5.5415574212196476E-4</v>
      </c>
      <c r="Q74" s="87">
        <f>O74/'סכום נכסי הקרן'!$C$42</f>
        <v>1.5565885323049189E-5</v>
      </c>
    </row>
    <row r="75" spans="2:17" s="138" customFormat="1">
      <c r="B75" s="145" t="s">
        <v>1866</v>
      </c>
      <c r="C75" s="92" t="s">
        <v>1675</v>
      </c>
      <c r="D75" s="80" t="s">
        <v>1716</v>
      </c>
      <c r="E75" s="80"/>
      <c r="F75" s="80" t="s">
        <v>1816</v>
      </c>
      <c r="G75" s="110">
        <v>42716</v>
      </c>
      <c r="H75" s="80" t="s">
        <v>170</v>
      </c>
      <c r="I75" s="86">
        <v>8.6399999999999988</v>
      </c>
      <c r="J75" s="92" t="s">
        <v>173</v>
      </c>
      <c r="K75" s="93">
        <v>4.4999999999999998E-2</v>
      </c>
      <c r="L75" s="93">
        <v>3.1599999999999996E-2</v>
      </c>
      <c r="M75" s="86">
        <v>39335.85</v>
      </c>
      <c r="N75" s="88">
        <v>112.72</v>
      </c>
      <c r="O75" s="86">
        <v>44.339370000000002</v>
      </c>
      <c r="P75" s="87">
        <f t="shared" si="1"/>
        <v>4.27829068509131E-4</v>
      </c>
      <c r="Q75" s="87">
        <f>O75/'סכום נכסי הקרן'!$C$42</f>
        <v>1.201744872800467E-5</v>
      </c>
    </row>
    <row r="76" spans="2:17" s="138" customFormat="1">
      <c r="B76" s="145" t="s">
        <v>1866</v>
      </c>
      <c r="C76" s="92" t="s">
        <v>1675</v>
      </c>
      <c r="D76" s="80" t="s">
        <v>1717</v>
      </c>
      <c r="E76" s="80"/>
      <c r="F76" s="80" t="s">
        <v>1816</v>
      </c>
      <c r="G76" s="110">
        <v>42803</v>
      </c>
      <c r="H76" s="80" t="s">
        <v>170</v>
      </c>
      <c r="I76" s="86">
        <v>8.5200000000000014</v>
      </c>
      <c r="J76" s="92" t="s">
        <v>173</v>
      </c>
      <c r="K76" s="93">
        <v>4.4999999999999998E-2</v>
      </c>
      <c r="L76" s="93">
        <v>3.7400000000000003E-2</v>
      </c>
      <c r="M76" s="86">
        <v>252093.4</v>
      </c>
      <c r="N76" s="88">
        <v>107.88</v>
      </c>
      <c r="O76" s="86">
        <v>271.95835999999997</v>
      </c>
      <c r="P76" s="87">
        <f t="shared" si="1"/>
        <v>2.6241169378832152E-3</v>
      </c>
      <c r="Q76" s="87">
        <f>O76/'סכום נכסי הקרן'!$C$42</f>
        <v>7.3709789910236323E-5</v>
      </c>
    </row>
    <row r="77" spans="2:17" s="138" customFormat="1">
      <c r="B77" s="145" t="s">
        <v>1866</v>
      </c>
      <c r="C77" s="92" t="s">
        <v>1675</v>
      </c>
      <c r="D77" s="80" t="s">
        <v>1718</v>
      </c>
      <c r="E77" s="80"/>
      <c r="F77" s="80" t="s">
        <v>1816</v>
      </c>
      <c r="G77" s="110">
        <v>42898</v>
      </c>
      <c r="H77" s="80" t="s">
        <v>170</v>
      </c>
      <c r="I77" s="86">
        <v>8.3800000000000008</v>
      </c>
      <c r="J77" s="92" t="s">
        <v>173</v>
      </c>
      <c r="K77" s="93">
        <v>4.4999999999999998E-2</v>
      </c>
      <c r="L77" s="93">
        <v>4.3700000000000003E-2</v>
      </c>
      <c r="M77" s="86">
        <v>47412.36</v>
      </c>
      <c r="N77" s="88">
        <v>102.12</v>
      </c>
      <c r="O77" s="86">
        <v>48.417499999999997</v>
      </c>
      <c r="P77" s="87">
        <f t="shared" si="1"/>
        <v>4.6717880575526557E-4</v>
      </c>
      <c r="Q77" s="87">
        <f>O77/'סכום נכסי הקרן'!$C$42</f>
        <v>1.3122758031703336E-5</v>
      </c>
    </row>
    <row r="78" spans="2:17" s="138" customFormat="1">
      <c r="B78" s="145" t="s">
        <v>1866</v>
      </c>
      <c r="C78" s="92" t="s">
        <v>1675</v>
      </c>
      <c r="D78" s="80" t="s">
        <v>1719</v>
      </c>
      <c r="E78" s="80"/>
      <c r="F78" s="80" t="s">
        <v>1816</v>
      </c>
      <c r="G78" s="110">
        <v>42989</v>
      </c>
      <c r="H78" s="80" t="s">
        <v>170</v>
      </c>
      <c r="I78" s="86">
        <v>8.33</v>
      </c>
      <c r="J78" s="92" t="s">
        <v>173</v>
      </c>
      <c r="K78" s="93">
        <v>4.4999999999999998E-2</v>
      </c>
      <c r="L78" s="93">
        <v>4.6100000000000002E-2</v>
      </c>
      <c r="M78" s="86">
        <v>59745.54</v>
      </c>
      <c r="N78" s="88">
        <v>100.44</v>
      </c>
      <c r="O78" s="86">
        <v>60.008420000000001</v>
      </c>
      <c r="P78" s="87">
        <f t="shared" si="1"/>
        <v>5.7901919741540548E-4</v>
      </c>
      <c r="Q78" s="87">
        <f>O78/'סכום נכסי הקרן'!$C$42</f>
        <v>1.6264284102335464E-5</v>
      </c>
    </row>
    <row r="79" spans="2:17" s="138" customFormat="1">
      <c r="B79" s="145" t="s">
        <v>1866</v>
      </c>
      <c r="C79" s="92" t="s">
        <v>1675</v>
      </c>
      <c r="D79" s="80" t="s">
        <v>1720</v>
      </c>
      <c r="E79" s="80"/>
      <c r="F79" s="80" t="s">
        <v>1816</v>
      </c>
      <c r="G79" s="110">
        <v>41893</v>
      </c>
      <c r="H79" s="80" t="s">
        <v>170</v>
      </c>
      <c r="I79" s="86">
        <v>8.92</v>
      </c>
      <c r="J79" s="92" t="s">
        <v>173</v>
      </c>
      <c r="K79" s="93">
        <v>4.4999999999999998E-2</v>
      </c>
      <c r="L79" s="93">
        <v>1.9500000000000003E-2</v>
      </c>
      <c r="M79" s="86">
        <v>36631.99</v>
      </c>
      <c r="N79" s="88">
        <v>124.63</v>
      </c>
      <c r="O79" s="86">
        <v>45.654449999999997</v>
      </c>
      <c r="P79" s="87">
        <f t="shared" si="1"/>
        <v>4.4051823056567326E-4</v>
      </c>
      <c r="Q79" s="87">
        <f>O79/'סכום נכסי הקרן'!$C$42</f>
        <v>1.2373879287871089E-5</v>
      </c>
    </row>
    <row r="80" spans="2:17" s="138" customFormat="1">
      <c r="B80" s="145" t="s">
        <v>1866</v>
      </c>
      <c r="C80" s="92" t="s">
        <v>1675</v>
      </c>
      <c r="D80" s="80" t="s">
        <v>1721</v>
      </c>
      <c r="E80" s="80"/>
      <c r="F80" s="80" t="s">
        <v>1816</v>
      </c>
      <c r="G80" s="110">
        <v>42151</v>
      </c>
      <c r="H80" s="80" t="s">
        <v>170</v>
      </c>
      <c r="I80" s="86">
        <v>8.8699999999999992</v>
      </c>
      <c r="J80" s="92" t="s">
        <v>173</v>
      </c>
      <c r="K80" s="93">
        <v>4.4999999999999998E-2</v>
      </c>
      <c r="L80" s="93">
        <v>2.1400000000000002E-2</v>
      </c>
      <c r="M80" s="86">
        <v>134153.07999999999</v>
      </c>
      <c r="N80" s="88">
        <v>122.96</v>
      </c>
      <c r="O80" s="86">
        <v>164.95463000000001</v>
      </c>
      <c r="P80" s="87">
        <f t="shared" si="1"/>
        <v>1.5916415975050697E-3</v>
      </c>
      <c r="Q80" s="87">
        <f>O80/'סכום נכסי הקרן'!$C$42</f>
        <v>4.4708208719970106E-5</v>
      </c>
    </row>
    <row r="81" spans="2:17" s="138" customFormat="1">
      <c r="B81" s="145" t="s">
        <v>1866</v>
      </c>
      <c r="C81" s="92" t="s">
        <v>1675</v>
      </c>
      <c r="D81" s="80" t="s">
        <v>1722</v>
      </c>
      <c r="E81" s="80"/>
      <c r="F81" s="80" t="s">
        <v>1816</v>
      </c>
      <c r="G81" s="110">
        <v>42166</v>
      </c>
      <c r="H81" s="80" t="s">
        <v>170</v>
      </c>
      <c r="I81" s="86">
        <v>8.879999999999999</v>
      </c>
      <c r="J81" s="92" t="s">
        <v>173</v>
      </c>
      <c r="K81" s="93">
        <v>4.4999999999999998E-2</v>
      </c>
      <c r="L81" s="93">
        <v>2.0799999999999999E-2</v>
      </c>
      <c r="M81" s="86">
        <v>126223.28</v>
      </c>
      <c r="N81" s="88">
        <v>123.64</v>
      </c>
      <c r="O81" s="86">
        <v>156.06246999999999</v>
      </c>
      <c r="P81" s="87">
        <f t="shared" si="1"/>
        <v>1.5058414490177509E-3</v>
      </c>
      <c r="Q81" s="87">
        <f>O81/'סכום נכסי הקרן'!$C$42</f>
        <v>4.2298136658025737E-5</v>
      </c>
    </row>
    <row r="82" spans="2:17" s="138" customFormat="1">
      <c r="B82" s="145" t="s">
        <v>1866</v>
      </c>
      <c r="C82" s="92" t="s">
        <v>1675</v>
      </c>
      <c r="D82" s="80" t="s">
        <v>1723</v>
      </c>
      <c r="E82" s="80"/>
      <c r="F82" s="80" t="s">
        <v>1816</v>
      </c>
      <c r="G82" s="110">
        <v>42257</v>
      </c>
      <c r="H82" s="80" t="s">
        <v>170</v>
      </c>
      <c r="I82" s="86">
        <v>8.879999999999999</v>
      </c>
      <c r="J82" s="92" t="s">
        <v>173</v>
      </c>
      <c r="K82" s="93">
        <v>4.4999999999999998E-2</v>
      </c>
      <c r="L82" s="93">
        <v>2.1000000000000001E-2</v>
      </c>
      <c r="M82" s="86">
        <v>67075.61</v>
      </c>
      <c r="N82" s="88">
        <v>123.45</v>
      </c>
      <c r="O82" s="86">
        <v>82.804839999999999</v>
      </c>
      <c r="P82" s="87">
        <f t="shared" si="1"/>
        <v>7.9898107630414306E-4</v>
      </c>
      <c r="Q82" s="87">
        <f>O82/'סכום נכסי הקרן'!$C$42</f>
        <v>2.2442874563410125E-5</v>
      </c>
    </row>
    <row r="83" spans="2:17" s="138" customFormat="1">
      <c r="B83" s="145" t="s">
        <v>1866</v>
      </c>
      <c r="C83" s="92" t="s">
        <v>1675</v>
      </c>
      <c r="D83" s="80" t="s">
        <v>1724</v>
      </c>
      <c r="E83" s="80"/>
      <c r="F83" s="80" t="s">
        <v>1816</v>
      </c>
      <c r="G83" s="110">
        <v>42348</v>
      </c>
      <c r="H83" s="80" t="s">
        <v>170</v>
      </c>
      <c r="I83" s="86">
        <v>8.86</v>
      </c>
      <c r="J83" s="92" t="s">
        <v>173</v>
      </c>
      <c r="K83" s="93">
        <v>4.4999999999999998E-2</v>
      </c>
      <c r="L83" s="93">
        <v>2.1899999999999996E-2</v>
      </c>
      <c r="M83" s="86">
        <v>116154</v>
      </c>
      <c r="N83" s="88">
        <v>122.49</v>
      </c>
      <c r="O83" s="86">
        <v>142.27704</v>
      </c>
      <c r="P83" s="87">
        <f t="shared" si="1"/>
        <v>1.3728263052324914E-3</v>
      </c>
      <c r="Q83" s="87">
        <f>O83/'סכום נכסי הקרן'!$C$42</f>
        <v>3.8561825153859187E-5</v>
      </c>
    </row>
    <row r="84" spans="2:17" s="138" customFormat="1">
      <c r="B84" s="145" t="s">
        <v>1866</v>
      </c>
      <c r="C84" s="92" t="s">
        <v>1675</v>
      </c>
      <c r="D84" s="80" t="s">
        <v>1725</v>
      </c>
      <c r="E84" s="80"/>
      <c r="F84" s="80" t="s">
        <v>1816</v>
      </c>
      <c r="G84" s="110">
        <v>42439</v>
      </c>
      <c r="H84" s="80" t="s">
        <v>170</v>
      </c>
      <c r="I84" s="86">
        <v>8.8399999999999981</v>
      </c>
      <c r="J84" s="92" t="s">
        <v>173</v>
      </c>
      <c r="K84" s="93">
        <v>4.4999999999999998E-2</v>
      </c>
      <c r="L84" s="93">
        <v>2.2799999999999997E-2</v>
      </c>
      <c r="M84" s="86">
        <v>137954.41</v>
      </c>
      <c r="N84" s="88">
        <v>122.14</v>
      </c>
      <c r="O84" s="86">
        <v>168.49753000000001</v>
      </c>
      <c r="P84" s="87">
        <f t="shared" si="1"/>
        <v>1.6258269187403736E-3</v>
      </c>
      <c r="Q84" s="87">
        <f>O84/'סכום נכסי הקרן'!$C$42</f>
        <v>4.5668452834815392E-5</v>
      </c>
    </row>
    <row r="85" spans="2:17" s="138" customFormat="1">
      <c r="B85" s="145" t="s">
        <v>1866</v>
      </c>
      <c r="C85" s="92" t="s">
        <v>1675</v>
      </c>
      <c r="D85" s="80" t="s">
        <v>1726</v>
      </c>
      <c r="E85" s="80"/>
      <c r="F85" s="80" t="s">
        <v>1816</v>
      </c>
      <c r="G85" s="110">
        <v>42549</v>
      </c>
      <c r="H85" s="80" t="s">
        <v>170</v>
      </c>
      <c r="I85" s="86">
        <v>8.67</v>
      </c>
      <c r="J85" s="92" t="s">
        <v>173</v>
      </c>
      <c r="K85" s="93">
        <v>4.4999999999999998E-2</v>
      </c>
      <c r="L85" s="93">
        <v>3.0500000000000003E-2</v>
      </c>
      <c r="M85" s="86">
        <v>97035.53</v>
      </c>
      <c r="N85" s="88">
        <v>114.18</v>
      </c>
      <c r="O85" s="86">
        <v>110.79517</v>
      </c>
      <c r="P85" s="87">
        <f t="shared" si="1"/>
        <v>1.0690588155946017E-3</v>
      </c>
      <c r="Q85" s="87">
        <f>O85/'סכום נכסי הקרן'!$C$42</f>
        <v>3.0029187938068604E-5</v>
      </c>
    </row>
    <row r="86" spans="2:17" s="138" customFormat="1">
      <c r="B86" s="145" t="s">
        <v>1866</v>
      </c>
      <c r="C86" s="92" t="s">
        <v>1675</v>
      </c>
      <c r="D86" s="80" t="s">
        <v>1727</v>
      </c>
      <c r="E86" s="80"/>
      <c r="F86" s="80" t="s">
        <v>1816</v>
      </c>
      <c r="G86" s="110">
        <v>42604</v>
      </c>
      <c r="H86" s="80" t="s">
        <v>170</v>
      </c>
      <c r="I86" s="86">
        <v>8.59</v>
      </c>
      <c r="J86" s="92" t="s">
        <v>173</v>
      </c>
      <c r="K86" s="93">
        <v>4.4999999999999998E-2</v>
      </c>
      <c r="L86" s="93">
        <v>3.4000000000000002E-2</v>
      </c>
      <c r="M86" s="86">
        <v>126890.83</v>
      </c>
      <c r="N86" s="88">
        <v>110.48</v>
      </c>
      <c r="O86" s="86">
        <v>140.18898999999999</v>
      </c>
      <c r="P86" s="87">
        <f t="shared" ref="P86:P136" si="2">O86/$O$10</f>
        <v>1.3526787820155289E-3</v>
      </c>
      <c r="Q86" s="87">
        <f>O86/'סכום נכסי הקרן'!$C$42</f>
        <v>3.799589393254255E-5</v>
      </c>
    </row>
    <row r="87" spans="2:17" s="138" customFormat="1">
      <c r="B87" s="145" t="s">
        <v>1864</v>
      </c>
      <c r="C87" s="92" t="s">
        <v>1675</v>
      </c>
      <c r="D87" s="80" t="s">
        <v>1728</v>
      </c>
      <c r="E87" s="80"/>
      <c r="F87" s="80" t="s">
        <v>478</v>
      </c>
      <c r="G87" s="110">
        <v>42680</v>
      </c>
      <c r="H87" s="80" t="s">
        <v>171</v>
      </c>
      <c r="I87" s="86">
        <v>3.41</v>
      </c>
      <c r="J87" s="92" t="s">
        <v>173</v>
      </c>
      <c r="K87" s="93">
        <v>2.2000000000000002E-2</v>
      </c>
      <c r="L87" s="93">
        <v>1.4800000000000002E-2</v>
      </c>
      <c r="M87" s="86">
        <v>801842.86</v>
      </c>
      <c r="N87" s="88">
        <v>102.59</v>
      </c>
      <c r="O87" s="86">
        <v>822.61057999999991</v>
      </c>
      <c r="P87" s="87">
        <f t="shared" si="2"/>
        <v>7.9373414233706065E-3</v>
      </c>
      <c r="Q87" s="87">
        <f>O87/'סכום נכסי הקרן'!$C$42</f>
        <v>2.2295491497204811E-4</v>
      </c>
    </row>
    <row r="88" spans="2:17" s="138" customFormat="1">
      <c r="B88" s="145" t="s">
        <v>1864</v>
      </c>
      <c r="C88" s="92" t="s">
        <v>1675</v>
      </c>
      <c r="D88" s="80" t="s">
        <v>1729</v>
      </c>
      <c r="E88" s="80"/>
      <c r="F88" s="80" t="s">
        <v>478</v>
      </c>
      <c r="G88" s="110">
        <v>42680</v>
      </c>
      <c r="H88" s="80" t="s">
        <v>171</v>
      </c>
      <c r="I88" s="86">
        <v>4.5399999999999991</v>
      </c>
      <c r="J88" s="92" t="s">
        <v>173</v>
      </c>
      <c r="K88" s="93">
        <v>3.3700000000000001E-2</v>
      </c>
      <c r="L88" s="93">
        <v>2.7900000000000001E-2</v>
      </c>
      <c r="M88" s="86">
        <v>180100.45</v>
      </c>
      <c r="N88" s="88">
        <v>102.95</v>
      </c>
      <c r="O88" s="86">
        <v>185.4134</v>
      </c>
      <c r="P88" s="87">
        <f t="shared" si="2"/>
        <v>1.7890475712918543E-3</v>
      </c>
      <c r="Q88" s="87">
        <f>O88/'סכום נכסי הקרן'!$C$42</f>
        <v>5.0253218031402355E-5</v>
      </c>
    </row>
    <row r="89" spans="2:17" s="138" customFormat="1">
      <c r="B89" s="145" t="s">
        <v>1864</v>
      </c>
      <c r="C89" s="92" t="s">
        <v>1675</v>
      </c>
      <c r="D89" s="80" t="s">
        <v>1730</v>
      </c>
      <c r="E89" s="80"/>
      <c r="F89" s="80" t="s">
        <v>478</v>
      </c>
      <c r="G89" s="110">
        <v>42717</v>
      </c>
      <c r="H89" s="80" t="s">
        <v>171</v>
      </c>
      <c r="I89" s="86">
        <v>4.13</v>
      </c>
      <c r="J89" s="92" t="s">
        <v>173</v>
      </c>
      <c r="K89" s="93">
        <v>3.85E-2</v>
      </c>
      <c r="L89" s="93">
        <v>3.8000000000000006E-2</v>
      </c>
      <c r="M89" s="86">
        <v>49615.81</v>
      </c>
      <c r="N89" s="88">
        <v>100.63</v>
      </c>
      <c r="O89" s="86">
        <v>49.928379999999997</v>
      </c>
      <c r="P89" s="87">
        <f t="shared" si="2"/>
        <v>4.8175723533216475E-4</v>
      </c>
      <c r="Q89" s="87">
        <f>O89/'סכום נכסי הקרן'!$C$42</f>
        <v>1.3532256924767621E-5</v>
      </c>
    </row>
    <row r="90" spans="2:17" s="138" customFormat="1">
      <c r="B90" s="145" t="s">
        <v>1864</v>
      </c>
      <c r="C90" s="92" t="s">
        <v>1675</v>
      </c>
      <c r="D90" s="80" t="s">
        <v>1731</v>
      </c>
      <c r="E90" s="80"/>
      <c r="F90" s="80" t="s">
        <v>478</v>
      </c>
      <c r="G90" s="110">
        <v>42710</v>
      </c>
      <c r="H90" s="80" t="s">
        <v>171</v>
      </c>
      <c r="I90" s="86">
        <v>4.1400000000000006</v>
      </c>
      <c r="J90" s="92" t="s">
        <v>173</v>
      </c>
      <c r="K90" s="93">
        <v>3.8399999999999997E-2</v>
      </c>
      <c r="L90" s="93">
        <v>3.6000000000000004E-2</v>
      </c>
      <c r="M90" s="86">
        <v>148337.62</v>
      </c>
      <c r="N90" s="88">
        <v>101.39</v>
      </c>
      <c r="O90" s="86">
        <v>150.39952</v>
      </c>
      <c r="P90" s="87">
        <f t="shared" si="2"/>
        <v>1.4511998376571524E-3</v>
      </c>
      <c r="Q90" s="87">
        <f>O90/'סכום נכסי הקרן'!$C$42</f>
        <v>4.0763288254129742E-5</v>
      </c>
    </row>
    <row r="91" spans="2:17" s="138" customFormat="1">
      <c r="B91" s="145" t="s">
        <v>1864</v>
      </c>
      <c r="C91" s="92" t="s">
        <v>1675</v>
      </c>
      <c r="D91" s="80" t="s">
        <v>1732</v>
      </c>
      <c r="E91" s="80"/>
      <c r="F91" s="80" t="s">
        <v>478</v>
      </c>
      <c r="G91" s="110">
        <v>42680</v>
      </c>
      <c r="H91" s="80" t="s">
        <v>171</v>
      </c>
      <c r="I91" s="86">
        <v>5.4900000000000011</v>
      </c>
      <c r="J91" s="92" t="s">
        <v>173</v>
      </c>
      <c r="K91" s="93">
        <v>3.6699999999999997E-2</v>
      </c>
      <c r="L91" s="93">
        <v>3.1600000000000003E-2</v>
      </c>
      <c r="M91" s="86">
        <v>574372.67000000004</v>
      </c>
      <c r="N91" s="88">
        <v>103.2</v>
      </c>
      <c r="O91" s="86">
        <v>592.75256999999999</v>
      </c>
      <c r="P91" s="87">
        <f t="shared" si="2"/>
        <v>5.7194493263998444E-3</v>
      </c>
      <c r="Q91" s="87">
        <f>O91/'סכום נכסי הקרן'!$C$42</f>
        <v>1.6065572466113069E-4</v>
      </c>
    </row>
    <row r="92" spans="2:17" s="138" customFormat="1">
      <c r="B92" s="145" t="s">
        <v>1864</v>
      </c>
      <c r="C92" s="92" t="s">
        <v>1675</v>
      </c>
      <c r="D92" s="80" t="s">
        <v>1733</v>
      </c>
      <c r="E92" s="80"/>
      <c r="F92" s="80" t="s">
        <v>478</v>
      </c>
      <c r="G92" s="110">
        <v>42680</v>
      </c>
      <c r="H92" s="80" t="s">
        <v>171</v>
      </c>
      <c r="I92" s="86">
        <v>3.37</v>
      </c>
      <c r="J92" s="92" t="s">
        <v>173</v>
      </c>
      <c r="K92" s="93">
        <v>3.1800000000000002E-2</v>
      </c>
      <c r="L92" s="93">
        <v>2.5499999999999998E-2</v>
      </c>
      <c r="M92" s="86">
        <v>808208.56</v>
      </c>
      <c r="N92" s="88">
        <v>102.37</v>
      </c>
      <c r="O92" s="86">
        <v>827.36307999999997</v>
      </c>
      <c r="P92" s="87">
        <f t="shared" si="2"/>
        <v>7.9831981337408625E-3</v>
      </c>
      <c r="Q92" s="87">
        <f>O92/'סכום נכסי הקרן'!$C$42</f>
        <v>2.242430010472414E-4</v>
      </c>
    </row>
    <row r="93" spans="2:17" s="138" customFormat="1">
      <c r="B93" s="145" t="s">
        <v>1867</v>
      </c>
      <c r="C93" s="92" t="s">
        <v>1684</v>
      </c>
      <c r="D93" s="80" t="s">
        <v>1734</v>
      </c>
      <c r="E93" s="80"/>
      <c r="F93" s="80" t="s">
        <v>478</v>
      </c>
      <c r="G93" s="110">
        <v>42884</v>
      </c>
      <c r="H93" s="80" t="s">
        <v>171</v>
      </c>
      <c r="I93" s="86">
        <v>1.8699999999999997</v>
      </c>
      <c r="J93" s="92" t="s">
        <v>173</v>
      </c>
      <c r="K93" s="93">
        <v>2.2099999999999998E-2</v>
      </c>
      <c r="L93" s="93">
        <v>1.8800000000000001E-2</v>
      </c>
      <c r="M93" s="86">
        <v>805030.31</v>
      </c>
      <c r="N93" s="88">
        <v>100.83</v>
      </c>
      <c r="O93" s="86">
        <v>811.71205000000009</v>
      </c>
      <c r="P93" s="87">
        <f t="shared" si="2"/>
        <v>7.8321818791998437E-3</v>
      </c>
      <c r="Q93" s="87">
        <f>O93/'סכום נכסי הקרן'!$C$42</f>
        <v>2.200010496941784E-4</v>
      </c>
    </row>
    <row r="94" spans="2:17" s="138" customFormat="1">
      <c r="B94" s="145" t="s">
        <v>1867</v>
      </c>
      <c r="C94" s="92" t="s">
        <v>1684</v>
      </c>
      <c r="D94" s="80" t="s">
        <v>1735</v>
      </c>
      <c r="E94" s="80"/>
      <c r="F94" s="80" t="s">
        <v>478</v>
      </c>
      <c r="G94" s="110">
        <v>43006</v>
      </c>
      <c r="H94" s="80" t="s">
        <v>171</v>
      </c>
      <c r="I94" s="86">
        <v>2.0699999999999998</v>
      </c>
      <c r="J94" s="92" t="s">
        <v>173</v>
      </c>
      <c r="K94" s="93">
        <v>2.0799999999999999E-2</v>
      </c>
      <c r="L94" s="93">
        <v>2.1000000000000005E-2</v>
      </c>
      <c r="M94" s="86">
        <v>858699</v>
      </c>
      <c r="N94" s="88">
        <v>100</v>
      </c>
      <c r="O94" s="86">
        <v>858.69895999999994</v>
      </c>
      <c r="P94" s="87">
        <f t="shared" si="2"/>
        <v>8.2855569708491471E-3</v>
      </c>
      <c r="Q94" s="87">
        <f>O94/'סכום נכסי הקרן'!$C$42</f>
        <v>2.3273607010182893E-4</v>
      </c>
    </row>
    <row r="95" spans="2:17" s="138" customFormat="1">
      <c r="B95" s="145" t="s">
        <v>1867</v>
      </c>
      <c r="C95" s="92" t="s">
        <v>1684</v>
      </c>
      <c r="D95" s="80" t="s">
        <v>1736</v>
      </c>
      <c r="E95" s="80"/>
      <c r="F95" s="80" t="s">
        <v>478</v>
      </c>
      <c r="G95" s="110">
        <v>42828</v>
      </c>
      <c r="H95" s="80" t="s">
        <v>171</v>
      </c>
      <c r="I95" s="86">
        <v>1.71</v>
      </c>
      <c r="J95" s="92" t="s">
        <v>173</v>
      </c>
      <c r="K95" s="93">
        <v>2.2700000000000001E-2</v>
      </c>
      <c r="L95" s="93">
        <v>1.7899999999999996E-2</v>
      </c>
      <c r="M95" s="86">
        <v>805030.31</v>
      </c>
      <c r="N95" s="88">
        <v>101.4</v>
      </c>
      <c r="O95" s="86">
        <v>816.30070999999998</v>
      </c>
      <c r="P95" s="87">
        <f t="shared" si="2"/>
        <v>7.8764577029994398E-3</v>
      </c>
      <c r="Q95" s="87">
        <f>O95/'סכום נכסי הקרן'!$C$42</f>
        <v>2.2124472966257317E-4</v>
      </c>
    </row>
    <row r="96" spans="2:17" s="138" customFormat="1">
      <c r="B96" s="145" t="s">
        <v>1867</v>
      </c>
      <c r="C96" s="92" t="s">
        <v>1684</v>
      </c>
      <c r="D96" s="80" t="s">
        <v>1737</v>
      </c>
      <c r="E96" s="80"/>
      <c r="F96" s="80" t="s">
        <v>478</v>
      </c>
      <c r="G96" s="110">
        <v>42859</v>
      </c>
      <c r="H96" s="80" t="s">
        <v>171</v>
      </c>
      <c r="I96" s="86">
        <v>1.7999999999999998</v>
      </c>
      <c r="J96" s="92" t="s">
        <v>173</v>
      </c>
      <c r="K96" s="93">
        <v>2.2799999999999997E-2</v>
      </c>
      <c r="L96" s="93">
        <v>1.8100000000000002E-2</v>
      </c>
      <c r="M96" s="86">
        <v>805030.31</v>
      </c>
      <c r="N96" s="88">
        <v>101.22</v>
      </c>
      <c r="O96" s="86">
        <v>814.8516800000001</v>
      </c>
      <c r="P96" s="87">
        <f t="shared" si="2"/>
        <v>7.8624760619625516E-3</v>
      </c>
      <c r="Q96" s="87">
        <f>O96/'סכום נכסי הקרן'!$C$42</f>
        <v>2.2085199418323868E-4</v>
      </c>
    </row>
    <row r="97" spans="2:17" s="138" customFormat="1">
      <c r="B97" s="145" t="s">
        <v>1868</v>
      </c>
      <c r="C97" s="92" t="s">
        <v>1684</v>
      </c>
      <c r="D97" s="80">
        <v>22333</v>
      </c>
      <c r="E97" s="80"/>
      <c r="F97" s="80" t="s">
        <v>1816</v>
      </c>
      <c r="G97" s="110">
        <v>41639</v>
      </c>
      <c r="H97" s="80" t="s">
        <v>1811</v>
      </c>
      <c r="I97" s="86">
        <v>3.1000000000000005</v>
      </c>
      <c r="J97" s="92" t="s">
        <v>173</v>
      </c>
      <c r="K97" s="93">
        <v>3.7000000000000005E-2</v>
      </c>
      <c r="L97" s="93">
        <v>1.0899999999999998E-2</v>
      </c>
      <c r="M97" s="86">
        <v>2091788.85</v>
      </c>
      <c r="N97" s="88">
        <v>109.21</v>
      </c>
      <c r="O97" s="86">
        <v>2284.4425200000001</v>
      </c>
      <c r="P97" s="87">
        <f t="shared" si="2"/>
        <v>2.2042507942585832E-2</v>
      </c>
      <c r="Q97" s="87">
        <f>O97/'סכום נכסי הקרן'!$C$42</f>
        <v>6.1916014720492826E-4</v>
      </c>
    </row>
    <row r="98" spans="2:17" s="138" customFormat="1">
      <c r="B98" s="145" t="s">
        <v>1868</v>
      </c>
      <c r="C98" s="92" t="s">
        <v>1684</v>
      </c>
      <c r="D98" s="80">
        <v>22334</v>
      </c>
      <c r="E98" s="80"/>
      <c r="F98" s="80" t="s">
        <v>1816</v>
      </c>
      <c r="G98" s="110">
        <v>42004</v>
      </c>
      <c r="H98" s="80" t="s">
        <v>1811</v>
      </c>
      <c r="I98" s="86">
        <v>3.5500000000000003</v>
      </c>
      <c r="J98" s="92" t="s">
        <v>173</v>
      </c>
      <c r="K98" s="93">
        <v>3.7000000000000005E-2</v>
      </c>
      <c r="L98" s="93">
        <v>1.1899999999999999E-2</v>
      </c>
      <c r="M98" s="86">
        <v>804534.19</v>
      </c>
      <c r="N98" s="88">
        <v>110.05</v>
      </c>
      <c r="O98" s="86">
        <v>885.38983999999994</v>
      </c>
      <c r="P98" s="87">
        <f t="shared" si="2"/>
        <v>8.5430963614198507E-3</v>
      </c>
      <c r="Q98" s="87">
        <f>O98/'סכום נכסי הקרן'!$C$42</f>
        <v>2.3997018916814235E-4</v>
      </c>
    </row>
    <row r="99" spans="2:17" s="138" customFormat="1">
      <c r="B99" s="145" t="s">
        <v>1868</v>
      </c>
      <c r="C99" s="92" t="s">
        <v>1684</v>
      </c>
      <c r="D99" s="80" t="s">
        <v>1738</v>
      </c>
      <c r="E99" s="80"/>
      <c r="F99" s="80" t="s">
        <v>1816</v>
      </c>
      <c r="G99" s="110">
        <v>42759</v>
      </c>
      <c r="H99" s="80" t="s">
        <v>1811</v>
      </c>
      <c r="I99" s="86">
        <v>5.34</v>
      </c>
      <c r="J99" s="92" t="s">
        <v>173</v>
      </c>
      <c r="K99" s="93">
        <v>2.4E-2</v>
      </c>
      <c r="L99" s="93">
        <v>1.5899999999999997E-2</v>
      </c>
      <c r="M99" s="86">
        <v>866744.89</v>
      </c>
      <c r="N99" s="88">
        <v>104.83</v>
      </c>
      <c r="O99" s="86">
        <v>908.60865999999999</v>
      </c>
      <c r="P99" s="87">
        <f t="shared" si="2"/>
        <v>8.7671339634985725E-3</v>
      </c>
      <c r="Q99" s="87">
        <f>O99/'סכום נכסי הקרן'!$C$42</f>
        <v>2.4626326412330681E-4</v>
      </c>
    </row>
    <row r="100" spans="2:17" s="138" customFormat="1">
      <c r="B100" s="145" t="s">
        <v>1868</v>
      </c>
      <c r="C100" s="92" t="s">
        <v>1684</v>
      </c>
      <c r="D100" s="80" t="s">
        <v>1739</v>
      </c>
      <c r="E100" s="80"/>
      <c r="F100" s="80" t="s">
        <v>1816</v>
      </c>
      <c r="G100" s="110">
        <v>42759</v>
      </c>
      <c r="H100" s="80" t="s">
        <v>1811</v>
      </c>
      <c r="I100" s="86">
        <v>5.12</v>
      </c>
      <c r="J100" s="92" t="s">
        <v>173</v>
      </c>
      <c r="K100" s="93">
        <v>3.8800000000000001E-2</v>
      </c>
      <c r="L100" s="93">
        <v>2.7699999999999999E-2</v>
      </c>
      <c r="M100" s="86">
        <v>866744.89</v>
      </c>
      <c r="N100" s="88">
        <v>106.55</v>
      </c>
      <c r="O100" s="86">
        <v>923.51668000000006</v>
      </c>
      <c r="P100" s="87">
        <f t="shared" si="2"/>
        <v>8.9109809398970983E-3</v>
      </c>
      <c r="Q100" s="87">
        <f>O100/'סכום נכסי הקרן'!$C$42</f>
        <v>2.5030383497458568E-4</v>
      </c>
    </row>
    <row r="101" spans="2:17" s="138" customFormat="1">
      <c r="B101" s="145" t="s">
        <v>1869</v>
      </c>
      <c r="C101" s="92" t="s">
        <v>1675</v>
      </c>
      <c r="D101" s="80" t="s">
        <v>1740</v>
      </c>
      <c r="E101" s="80"/>
      <c r="F101" s="80" t="s">
        <v>1817</v>
      </c>
      <c r="G101" s="110">
        <v>42905</v>
      </c>
      <c r="H101" s="80" t="s">
        <v>1811</v>
      </c>
      <c r="I101" s="86">
        <v>3.1200000000000006</v>
      </c>
      <c r="J101" s="92" t="s">
        <v>172</v>
      </c>
      <c r="K101" s="93">
        <v>4.5560999999999997E-2</v>
      </c>
      <c r="L101" s="93">
        <v>5.3600000000000002E-2</v>
      </c>
      <c r="M101" s="86">
        <v>180271.2</v>
      </c>
      <c r="N101" s="88">
        <v>101.07</v>
      </c>
      <c r="O101" s="86">
        <v>642.9841899999999</v>
      </c>
      <c r="P101" s="87">
        <f t="shared" si="2"/>
        <v>6.2041325141470897E-3</v>
      </c>
      <c r="Q101" s="87">
        <f>O101/'סכום נכסי הקרן'!$C$42</f>
        <v>1.742701697440133E-4</v>
      </c>
    </row>
    <row r="102" spans="2:17" s="138" customFormat="1">
      <c r="B102" s="145" t="s">
        <v>1869</v>
      </c>
      <c r="C102" s="92" t="s">
        <v>1675</v>
      </c>
      <c r="D102" s="80" t="s">
        <v>1741</v>
      </c>
      <c r="E102" s="80"/>
      <c r="F102" s="80" t="s">
        <v>1817</v>
      </c>
      <c r="G102" s="110">
        <v>42935</v>
      </c>
      <c r="H102" s="80" t="s">
        <v>1811</v>
      </c>
      <c r="I102" s="86">
        <v>3.12</v>
      </c>
      <c r="J102" s="92" t="s">
        <v>172</v>
      </c>
      <c r="K102" s="93">
        <v>4.4782999999999996E-2</v>
      </c>
      <c r="L102" s="93">
        <v>5.2399999999999995E-2</v>
      </c>
      <c r="M102" s="86">
        <v>49983.97</v>
      </c>
      <c r="N102" s="88">
        <v>101.08</v>
      </c>
      <c r="O102" s="86">
        <v>178.29848999999999</v>
      </c>
      <c r="P102" s="87">
        <f t="shared" si="2"/>
        <v>1.7203960474243231E-3</v>
      </c>
      <c r="Q102" s="87">
        <f>O102/'סכום נכסי הקרן'!$C$42</f>
        <v>4.8324840020407441E-5</v>
      </c>
    </row>
    <row r="103" spans="2:17" s="138" customFormat="1">
      <c r="B103" s="145" t="s">
        <v>1869</v>
      </c>
      <c r="C103" s="92" t="s">
        <v>1675</v>
      </c>
      <c r="D103" s="80" t="s">
        <v>1742</v>
      </c>
      <c r="E103" s="80"/>
      <c r="F103" s="80" t="s">
        <v>1817</v>
      </c>
      <c r="G103" s="110">
        <v>42949</v>
      </c>
      <c r="H103" s="80" t="s">
        <v>1811</v>
      </c>
      <c r="I103" s="86">
        <v>3.13</v>
      </c>
      <c r="J103" s="92" t="s">
        <v>172</v>
      </c>
      <c r="K103" s="93">
        <v>4.4817000000000003E-2</v>
      </c>
      <c r="L103" s="93">
        <v>5.2499999999999998E-2</v>
      </c>
      <c r="M103" s="86">
        <v>73122.97</v>
      </c>
      <c r="N103" s="88">
        <v>100.9</v>
      </c>
      <c r="O103" s="86">
        <v>260.37335999999999</v>
      </c>
      <c r="P103" s="87">
        <f t="shared" si="2"/>
        <v>2.5123336681011172E-3</v>
      </c>
      <c r="Q103" s="87">
        <f>O103/'סכום נכסי הקרן'!$C$42</f>
        <v>7.0569868357135012E-5</v>
      </c>
    </row>
    <row r="104" spans="2:17" s="138" customFormat="1">
      <c r="B104" s="145" t="s">
        <v>1869</v>
      </c>
      <c r="C104" s="92" t="s">
        <v>1675</v>
      </c>
      <c r="D104" s="80" t="s">
        <v>1743</v>
      </c>
      <c r="E104" s="80"/>
      <c r="F104" s="80" t="s">
        <v>1817</v>
      </c>
      <c r="G104" s="110">
        <v>42986</v>
      </c>
      <c r="H104" s="80" t="s">
        <v>1811</v>
      </c>
      <c r="I104" s="86">
        <v>3.1399999999999992</v>
      </c>
      <c r="J104" s="92" t="s">
        <v>172</v>
      </c>
      <c r="K104" s="93">
        <v>4.4954999999999995E-2</v>
      </c>
      <c r="L104" s="93">
        <v>5.2699999999999997E-2</v>
      </c>
      <c r="M104" s="86">
        <v>37183.15</v>
      </c>
      <c r="N104" s="88">
        <v>100.37</v>
      </c>
      <c r="O104" s="86">
        <v>131.70482000000001</v>
      </c>
      <c r="P104" s="87">
        <f t="shared" si="2"/>
        <v>1.2708153151197857E-3</v>
      </c>
      <c r="Q104" s="87">
        <f>O104/'סכום נכסי הקרן'!$C$42</f>
        <v>3.5696400773873965E-5</v>
      </c>
    </row>
    <row r="105" spans="2:17" s="138" customFormat="1">
      <c r="B105" s="145" t="s">
        <v>1869</v>
      </c>
      <c r="C105" s="92" t="s">
        <v>1675</v>
      </c>
      <c r="D105" s="80" t="s">
        <v>1744</v>
      </c>
      <c r="E105" s="80"/>
      <c r="F105" s="80" t="s">
        <v>1817</v>
      </c>
      <c r="G105" s="110">
        <v>42996</v>
      </c>
      <c r="H105" s="80" t="s">
        <v>1811</v>
      </c>
      <c r="I105" s="86">
        <v>3.1399999999999997</v>
      </c>
      <c r="J105" s="92" t="s">
        <v>172</v>
      </c>
      <c r="K105" s="93">
        <v>4.4856E-2</v>
      </c>
      <c r="L105" s="93">
        <v>5.28E-2</v>
      </c>
      <c r="M105" s="86">
        <v>3747.52</v>
      </c>
      <c r="N105" s="88">
        <v>100.22</v>
      </c>
      <c r="O105" s="86">
        <v>13.25407</v>
      </c>
      <c r="P105" s="87">
        <f t="shared" si="2"/>
        <v>1.2788806927240549E-4</v>
      </c>
      <c r="Q105" s="87">
        <f>O105/'סכום נכסי הקרן'!$C$42</f>
        <v>3.5922952144422631E-6</v>
      </c>
    </row>
    <row r="106" spans="2:17" s="138" customFormat="1">
      <c r="B106" s="145" t="s">
        <v>1870</v>
      </c>
      <c r="C106" s="92" t="s">
        <v>1675</v>
      </c>
      <c r="D106" s="80" t="s">
        <v>1745</v>
      </c>
      <c r="E106" s="80"/>
      <c r="F106" s="80" t="s">
        <v>519</v>
      </c>
      <c r="G106" s="110">
        <v>41339</v>
      </c>
      <c r="H106" s="80" t="s">
        <v>171</v>
      </c>
      <c r="I106" s="86">
        <v>3.1099999999999994</v>
      </c>
      <c r="J106" s="92" t="s">
        <v>173</v>
      </c>
      <c r="K106" s="93">
        <v>4.7500000000000001E-2</v>
      </c>
      <c r="L106" s="93">
        <v>8.6E-3</v>
      </c>
      <c r="M106" s="86">
        <v>557226.25</v>
      </c>
      <c r="N106" s="88">
        <v>117.14</v>
      </c>
      <c r="O106" s="86">
        <v>652.73479000000009</v>
      </c>
      <c r="P106" s="87">
        <f t="shared" si="2"/>
        <v>6.298215720909054E-3</v>
      </c>
      <c r="Q106" s="87">
        <f>O106/'סכום נכסי הקרן'!$C$42</f>
        <v>1.769129076892589E-4</v>
      </c>
    </row>
    <row r="107" spans="2:17" s="138" customFormat="1">
      <c r="B107" s="145" t="s">
        <v>1870</v>
      </c>
      <c r="C107" s="92" t="s">
        <v>1675</v>
      </c>
      <c r="D107" s="80" t="s">
        <v>1746</v>
      </c>
      <c r="E107" s="80"/>
      <c r="F107" s="80" t="s">
        <v>519</v>
      </c>
      <c r="G107" s="110">
        <v>41338</v>
      </c>
      <c r="H107" s="80" t="s">
        <v>171</v>
      </c>
      <c r="I107" s="86">
        <v>3.11</v>
      </c>
      <c r="J107" s="92" t="s">
        <v>173</v>
      </c>
      <c r="K107" s="93">
        <v>4.4999999999999998E-2</v>
      </c>
      <c r="L107" s="93">
        <v>8.5999999999999983E-3</v>
      </c>
      <c r="M107" s="86">
        <v>947773.75</v>
      </c>
      <c r="N107" s="88">
        <v>116.13</v>
      </c>
      <c r="O107" s="86">
        <v>1100.6496000000002</v>
      </c>
      <c r="P107" s="87">
        <f t="shared" si="2"/>
        <v>1.0620130442154404E-2</v>
      </c>
      <c r="Q107" s="87">
        <f>O107/'סכום נכסי הקרן'!$C$42</f>
        <v>2.9831276663378051E-4</v>
      </c>
    </row>
    <row r="108" spans="2:17" s="138" customFormat="1">
      <c r="B108" s="145" t="s">
        <v>1871</v>
      </c>
      <c r="C108" s="92" t="s">
        <v>1684</v>
      </c>
      <c r="D108" s="80" t="s">
        <v>1749</v>
      </c>
      <c r="E108" s="80"/>
      <c r="F108" s="80" t="s">
        <v>1817</v>
      </c>
      <c r="G108" s="110">
        <v>42432</v>
      </c>
      <c r="H108" s="80" t="s">
        <v>170</v>
      </c>
      <c r="I108" s="86">
        <v>6.6899999999999995</v>
      </c>
      <c r="J108" s="92" t="s">
        <v>173</v>
      </c>
      <c r="K108" s="93">
        <v>2.5399999999999999E-2</v>
      </c>
      <c r="L108" s="93">
        <v>1.4999999999999999E-2</v>
      </c>
      <c r="M108" s="86">
        <v>1128502.75</v>
      </c>
      <c r="N108" s="88">
        <v>108.76</v>
      </c>
      <c r="O108" s="86">
        <v>1227.35952</v>
      </c>
      <c r="P108" s="87">
        <f t="shared" si="2"/>
        <v>1.1842750137573315E-2</v>
      </c>
      <c r="Q108" s="87">
        <f>O108/'סכום נכסי הקרן'!$C$42</f>
        <v>3.3265538284437557E-4</v>
      </c>
    </row>
    <row r="109" spans="2:17" s="138" customFormat="1">
      <c r="B109" s="145" t="s">
        <v>1872</v>
      </c>
      <c r="C109" s="92" t="s">
        <v>1684</v>
      </c>
      <c r="D109" s="80">
        <v>4176</v>
      </c>
      <c r="E109" s="80"/>
      <c r="F109" s="80" t="s">
        <v>1817</v>
      </c>
      <c r="G109" s="110">
        <v>42082</v>
      </c>
      <c r="H109" s="80" t="s">
        <v>170</v>
      </c>
      <c r="I109" s="86">
        <v>0.66999999999999993</v>
      </c>
      <c r="J109" s="92" t="s">
        <v>173</v>
      </c>
      <c r="K109" s="93">
        <v>1E-3</v>
      </c>
      <c r="L109" s="93">
        <v>2.7000000000000003E-2</v>
      </c>
      <c r="M109" s="86">
        <v>92640.13</v>
      </c>
      <c r="N109" s="88">
        <v>101.44</v>
      </c>
      <c r="O109" s="86">
        <v>93.974140000000006</v>
      </c>
      <c r="P109" s="87">
        <f t="shared" si="2"/>
        <v>9.0675327096769018E-4</v>
      </c>
      <c r="Q109" s="87">
        <f>O109/'סכום נכסי הקרן'!$C$42</f>
        <v>2.5470127545978501E-5</v>
      </c>
    </row>
    <row r="110" spans="2:17" s="138" customFormat="1">
      <c r="B110" s="145" t="s">
        <v>1872</v>
      </c>
      <c r="C110" s="92" t="s">
        <v>1684</v>
      </c>
      <c r="D110" s="80" t="s">
        <v>1750</v>
      </c>
      <c r="E110" s="80"/>
      <c r="F110" s="80" t="s">
        <v>1817</v>
      </c>
      <c r="G110" s="110">
        <v>42592</v>
      </c>
      <c r="H110" s="80" t="s">
        <v>170</v>
      </c>
      <c r="I110" s="86">
        <v>0.66999999999999993</v>
      </c>
      <c r="J110" s="92" t="s">
        <v>173</v>
      </c>
      <c r="K110" s="93">
        <v>1E-3</v>
      </c>
      <c r="L110" s="93">
        <v>3.7599999999999995E-2</v>
      </c>
      <c r="M110" s="86">
        <v>130194.8</v>
      </c>
      <c r="N110" s="88">
        <v>100.75</v>
      </c>
      <c r="O110" s="86">
        <v>131.17126000000002</v>
      </c>
      <c r="P110" s="87">
        <f t="shared" si="2"/>
        <v>1.2656670128819837E-3</v>
      </c>
      <c r="Q110" s="87">
        <f>O110/'סכום נכסי הקרן'!$C$42</f>
        <v>3.5551788210742957E-5</v>
      </c>
    </row>
    <row r="111" spans="2:17" s="138" customFormat="1">
      <c r="B111" s="145" t="s">
        <v>1872</v>
      </c>
      <c r="C111" s="92" t="s">
        <v>1684</v>
      </c>
      <c r="D111" s="80" t="s">
        <v>1751</v>
      </c>
      <c r="E111" s="80"/>
      <c r="F111" s="80" t="s">
        <v>1817</v>
      </c>
      <c r="G111" s="110">
        <v>42704</v>
      </c>
      <c r="H111" s="80" t="s">
        <v>170</v>
      </c>
      <c r="I111" s="86">
        <v>0.67</v>
      </c>
      <c r="J111" s="92" t="s">
        <v>173</v>
      </c>
      <c r="K111" s="93">
        <v>1E-3</v>
      </c>
      <c r="L111" s="93">
        <v>3.7100000000000001E-2</v>
      </c>
      <c r="M111" s="86">
        <v>78287.06</v>
      </c>
      <c r="N111" s="88">
        <v>100.78</v>
      </c>
      <c r="O111" s="86">
        <v>78.8977</v>
      </c>
      <c r="P111" s="87">
        <f t="shared" si="2"/>
        <v>7.6128121573474912E-4</v>
      </c>
      <c r="Q111" s="87">
        <f>O111/'סכום נכסי הקרן'!$C$42</f>
        <v>2.1383909255081748E-5</v>
      </c>
    </row>
    <row r="112" spans="2:17" s="138" customFormat="1">
      <c r="B112" s="145" t="s">
        <v>1872</v>
      </c>
      <c r="C112" s="92" t="s">
        <v>1684</v>
      </c>
      <c r="D112" s="80">
        <v>4260</v>
      </c>
      <c r="E112" s="80"/>
      <c r="F112" s="80" t="s">
        <v>1817</v>
      </c>
      <c r="G112" s="110">
        <v>42124</v>
      </c>
      <c r="H112" s="80" t="s">
        <v>170</v>
      </c>
      <c r="I112" s="86">
        <v>0.67</v>
      </c>
      <c r="J112" s="92" t="s">
        <v>173</v>
      </c>
      <c r="K112" s="93">
        <v>1E-3</v>
      </c>
      <c r="L112" s="93">
        <v>2.7000000000000003E-2</v>
      </c>
      <c r="M112" s="86">
        <v>173973.03</v>
      </c>
      <c r="N112" s="88">
        <v>101.44</v>
      </c>
      <c r="O112" s="86">
        <v>176.47824</v>
      </c>
      <c r="P112" s="87">
        <f t="shared" si="2"/>
        <v>1.7028325172714646E-3</v>
      </c>
      <c r="Q112" s="87">
        <f>O112/'סכום נכסי הקרן'!$C$42</f>
        <v>4.7831491534690334E-5</v>
      </c>
    </row>
    <row r="113" spans="2:17" s="138" customFormat="1">
      <c r="B113" s="145" t="s">
        <v>1872</v>
      </c>
      <c r="C113" s="92" t="s">
        <v>1684</v>
      </c>
      <c r="D113" s="80">
        <v>4280</v>
      </c>
      <c r="E113" s="80"/>
      <c r="F113" s="80" t="s">
        <v>1817</v>
      </c>
      <c r="G113" s="110">
        <v>42137</v>
      </c>
      <c r="H113" s="80" t="s">
        <v>170</v>
      </c>
      <c r="I113" s="86">
        <v>0.67</v>
      </c>
      <c r="J113" s="92" t="s">
        <v>173</v>
      </c>
      <c r="K113" s="93">
        <v>1E-3</v>
      </c>
      <c r="L113" s="93">
        <v>2.7000000000000003E-2</v>
      </c>
      <c r="M113" s="86">
        <v>180921.13</v>
      </c>
      <c r="N113" s="88">
        <v>101.44</v>
      </c>
      <c r="O113" s="86">
        <v>183.5264</v>
      </c>
      <c r="P113" s="87">
        <f t="shared" si="2"/>
        <v>1.770839972666147E-3</v>
      </c>
      <c r="Q113" s="87">
        <f>O113/'סכום נכסי הקרן'!$C$42</f>
        <v>4.9741778068458706E-5</v>
      </c>
    </row>
    <row r="114" spans="2:17" s="138" customFormat="1">
      <c r="B114" s="145" t="s">
        <v>1872</v>
      </c>
      <c r="C114" s="92" t="s">
        <v>1684</v>
      </c>
      <c r="D114" s="80">
        <v>4344</v>
      </c>
      <c r="E114" s="80"/>
      <c r="F114" s="80" t="s">
        <v>1817</v>
      </c>
      <c r="G114" s="110">
        <v>42169</v>
      </c>
      <c r="H114" s="80" t="s">
        <v>170</v>
      </c>
      <c r="I114" s="86">
        <v>0.67</v>
      </c>
      <c r="J114" s="92" t="s">
        <v>173</v>
      </c>
      <c r="K114" s="93">
        <v>1E-3</v>
      </c>
      <c r="L114" s="93">
        <v>2.7000000000000003E-2</v>
      </c>
      <c r="M114" s="86">
        <v>142171.15</v>
      </c>
      <c r="N114" s="88">
        <v>101.44</v>
      </c>
      <c r="O114" s="86">
        <v>144.21841000000001</v>
      </c>
      <c r="P114" s="87">
        <f t="shared" si="2"/>
        <v>1.3915585181333869E-3</v>
      </c>
      <c r="Q114" s="87">
        <f>O114/'סכום נכסי הקרן'!$C$42</f>
        <v>3.9088001200949763E-5</v>
      </c>
    </row>
    <row r="115" spans="2:17" s="138" customFormat="1">
      <c r="B115" s="145" t="s">
        <v>1872</v>
      </c>
      <c r="C115" s="92" t="s">
        <v>1684</v>
      </c>
      <c r="D115" s="80">
        <v>4452</v>
      </c>
      <c r="E115" s="80"/>
      <c r="F115" s="80" t="s">
        <v>1817</v>
      </c>
      <c r="G115" s="110">
        <v>42227</v>
      </c>
      <c r="H115" s="80" t="s">
        <v>170</v>
      </c>
      <c r="I115" s="86">
        <v>0.66999999999999993</v>
      </c>
      <c r="J115" s="92" t="s">
        <v>173</v>
      </c>
      <c r="K115" s="93">
        <v>1E-3</v>
      </c>
      <c r="L115" s="93">
        <v>2.7200000000000002E-2</v>
      </c>
      <c r="M115" s="86">
        <v>56260.160000000003</v>
      </c>
      <c r="N115" s="88">
        <v>101.43</v>
      </c>
      <c r="O115" s="86">
        <v>57.064680000000003</v>
      </c>
      <c r="P115" s="87">
        <f t="shared" si="2"/>
        <v>5.5061515057998431E-4</v>
      </c>
      <c r="Q115" s="87">
        <f>O115/'סכום נכסי הקרן'!$C$42</f>
        <v>1.5466432339476035E-5</v>
      </c>
    </row>
    <row r="116" spans="2:17" s="138" customFormat="1">
      <c r="B116" s="145" t="s">
        <v>1872</v>
      </c>
      <c r="C116" s="92" t="s">
        <v>1684</v>
      </c>
      <c r="D116" s="80">
        <v>4464</v>
      </c>
      <c r="E116" s="80"/>
      <c r="F116" s="80" t="s">
        <v>1817</v>
      </c>
      <c r="G116" s="110">
        <v>42247</v>
      </c>
      <c r="H116" s="80" t="s">
        <v>170</v>
      </c>
      <c r="I116" s="86">
        <v>0.67</v>
      </c>
      <c r="J116" s="92" t="s">
        <v>173</v>
      </c>
      <c r="K116" s="93">
        <v>1E-3</v>
      </c>
      <c r="L116" s="93">
        <v>2.7000000000000003E-2</v>
      </c>
      <c r="M116" s="86">
        <v>88011.58</v>
      </c>
      <c r="N116" s="88">
        <v>101.44</v>
      </c>
      <c r="O116" s="86">
        <v>89.278949999999995</v>
      </c>
      <c r="P116" s="87">
        <f t="shared" si="2"/>
        <v>8.6144954283232436E-4</v>
      </c>
      <c r="Q116" s="87">
        <f>O116/'סכום נכסי הקרן'!$C$42</f>
        <v>2.4197574393030219E-5</v>
      </c>
    </row>
    <row r="117" spans="2:17" s="138" customFormat="1">
      <c r="B117" s="145" t="s">
        <v>1872</v>
      </c>
      <c r="C117" s="92" t="s">
        <v>1684</v>
      </c>
      <c r="D117" s="80">
        <v>4495</v>
      </c>
      <c r="E117" s="80"/>
      <c r="F117" s="80" t="s">
        <v>1817</v>
      </c>
      <c r="G117" s="110">
        <v>42271</v>
      </c>
      <c r="H117" s="80" t="s">
        <v>170</v>
      </c>
      <c r="I117" s="86">
        <v>0.66999999999999993</v>
      </c>
      <c r="J117" s="92" t="s">
        <v>173</v>
      </c>
      <c r="K117" s="93">
        <v>1E-3</v>
      </c>
      <c r="L117" s="93">
        <v>2.7000000000000003E-2</v>
      </c>
      <c r="M117" s="86">
        <v>39808.800000000003</v>
      </c>
      <c r="N117" s="88">
        <v>101.44</v>
      </c>
      <c r="O117" s="86">
        <v>40.382040000000003</v>
      </c>
      <c r="P117" s="87">
        <f t="shared" si="2"/>
        <v>3.8964492634195006E-4</v>
      </c>
      <c r="Q117" s="87">
        <f>O117/'סכום נכסי הקרן'!$C$42</f>
        <v>1.0944880255002128E-5</v>
      </c>
    </row>
    <row r="118" spans="2:17" s="138" customFormat="1">
      <c r="B118" s="145" t="s">
        <v>1872</v>
      </c>
      <c r="C118" s="92" t="s">
        <v>1684</v>
      </c>
      <c r="D118" s="80">
        <v>4680</v>
      </c>
      <c r="E118" s="80"/>
      <c r="F118" s="80" t="s">
        <v>1817</v>
      </c>
      <c r="G118" s="110">
        <v>42376</v>
      </c>
      <c r="H118" s="80" t="s">
        <v>170</v>
      </c>
      <c r="I118" s="86">
        <v>0.67</v>
      </c>
      <c r="J118" s="92" t="s">
        <v>173</v>
      </c>
      <c r="K118" s="93">
        <v>1E-3</v>
      </c>
      <c r="L118" s="93">
        <v>2.9299999999999996E-2</v>
      </c>
      <c r="M118" s="86">
        <v>16981.18</v>
      </c>
      <c r="N118" s="88">
        <v>101.29</v>
      </c>
      <c r="O118" s="86">
        <v>17.200240000000001</v>
      </c>
      <c r="P118" s="87">
        <f t="shared" si="2"/>
        <v>1.6596452898030566E-4</v>
      </c>
      <c r="Q118" s="87">
        <f>O118/'סכום נכסי הקרן'!$C$42</f>
        <v>4.6618389550725466E-6</v>
      </c>
    </row>
    <row r="119" spans="2:17" s="138" customFormat="1">
      <c r="B119" s="145" t="s">
        <v>1872</v>
      </c>
      <c r="C119" s="92" t="s">
        <v>1684</v>
      </c>
      <c r="D119" s="80">
        <v>4859</v>
      </c>
      <c r="E119" s="80"/>
      <c r="F119" s="80" t="s">
        <v>1817</v>
      </c>
      <c r="G119" s="110">
        <v>42480</v>
      </c>
      <c r="H119" s="80" t="s">
        <v>170</v>
      </c>
      <c r="I119" s="86">
        <v>0.67</v>
      </c>
      <c r="J119" s="92" t="s">
        <v>173</v>
      </c>
      <c r="K119" s="93">
        <v>1E-3</v>
      </c>
      <c r="L119" s="93">
        <v>2.6999999999999996E-2</v>
      </c>
      <c r="M119" s="86">
        <v>178321.77</v>
      </c>
      <c r="N119" s="88">
        <v>101.44</v>
      </c>
      <c r="O119" s="86">
        <v>180.8896</v>
      </c>
      <c r="P119" s="87">
        <f t="shared" si="2"/>
        <v>1.7453975794195836E-3</v>
      </c>
      <c r="Q119" s="87">
        <f>O119/'סכום נכסי הקרן'!$C$42</f>
        <v>4.9027117287171047E-5</v>
      </c>
    </row>
    <row r="120" spans="2:17" s="138" customFormat="1">
      <c r="B120" s="145" t="s">
        <v>1873</v>
      </c>
      <c r="C120" s="92" t="s">
        <v>1675</v>
      </c>
      <c r="D120" s="80" t="s">
        <v>1752</v>
      </c>
      <c r="E120" s="80"/>
      <c r="F120" s="80" t="s">
        <v>1817</v>
      </c>
      <c r="G120" s="110">
        <v>42326</v>
      </c>
      <c r="H120" s="80" t="s">
        <v>170</v>
      </c>
      <c r="I120" s="86">
        <v>16.190000000000001</v>
      </c>
      <c r="J120" s="92" t="s">
        <v>173</v>
      </c>
      <c r="K120" s="93">
        <v>3.4000000000000002E-2</v>
      </c>
      <c r="L120" s="93">
        <v>4.0999999999999995E-2</v>
      </c>
      <c r="M120" s="86">
        <v>25095.19</v>
      </c>
      <c r="N120" s="88">
        <v>118.08</v>
      </c>
      <c r="O120" s="86">
        <v>29.632400000000001</v>
      </c>
      <c r="P120" s="87">
        <f t="shared" si="2"/>
        <v>2.8592201670186052E-4</v>
      </c>
      <c r="Q120" s="87">
        <f>O120/'סכום נכסי הקרן'!$C$42</f>
        <v>8.0313691350987965E-6</v>
      </c>
    </row>
    <row r="121" spans="2:17" s="138" customFormat="1">
      <c r="B121" s="145" t="s">
        <v>1873</v>
      </c>
      <c r="C121" s="92" t="s">
        <v>1675</v>
      </c>
      <c r="D121" s="80" t="s">
        <v>1753</v>
      </c>
      <c r="E121" s="80"/>
      <c r="F121" s="80" t="s">
        <v>1817</v>
      </c>
      <c r="G121" s="110">
        <v>42606</v>
      </c>
      <c r="H121" s="80" t="s">
        <v>170</v>
      </c>
      <c r="I121" s="86">
        <v>16.310000000000002</v>
      </c>
      <c r="J121" s="92" t="s">
        <v>173</v>
      </c>
      <c r="K121" s="93">
        <v>3.4000000000000002E-2</v>
      </c>
      <c r="L121" s="93">
        <v>4.4600000000000001E-2</v>
      </c>
      <c r="M121" s="86">
        <v>105557.32</v>
      </c>
      <c r="N121" s="88">
        <v>113.66</v>
      </c>
      <c r="O121" s="86">
        <v>119.97645</v>
      </c>
      <c r="P121" s="87">
        <f t="shared" si="2"/>
        <v>1.1576486730987005E-3</v>
      </c>
      <c r="Q121" s="87">
        <f>O121/'סכום נכסי הקרן'!$C$42</f>
        <v>3.2517621166990322E-5</v>
      </c>
    </row>
    <row r="122" spans="2:17" s="138" customFormat="1">
      <c r="B122" s="145" t="s">
        <v>1873</v>
      </c>
      <c r="C122" s="92" t="s">
        <v>1675</v>
      </c>
      <c r="D122" s="80" t="s">
        <v>1754</v>
      </c>
      <c r="E122" s="80"/>
      <c r="F122" s="80" t="s">
        <v>1817</v>
      </c>
      <c r="G122" s="110">
        <v>42648</v>
      </c>
      <c r="H122" s="80" t="s">
        <v>170</v>
      </c>
      <c r="I122" s="86">
        <v>16.349999999999998</v>
      </c>
      <c r="J122" s="92" t="s">
        <v>173</v>
      </c>
      <c r="K122" s="93">
        <v>3.4000000000000002E-2</v>
      </c>
      <c r="L122" s="93">
        <v>4.3499999999999997E-2</v>
      </c>
      <c r="M122" s="86">
        <v>96828.33</v>
      </c>
      <c r="N122" s="88">
        <v>114.93</v>
      </c>
      <c r="O122" s="86">
        <v>111.2848</v>
      </c>
      <c r="P122" s="87">
        <f t="shared" si="2"/>
        <v>1.0737832387610591E-3</v>
      </c>
      <c r="Q122" s="87">
        <f>O122/'סכום נכסי הקרן'!$C$42</f>
        <v>3.0161894005400933E-5</v>
      </c>
    </row>
    <row r="123" spans="2:17" s="138" customFormat="1">
      <c r="B123" s="145" t="s">
        <v>1873</v>
      </c>
      <c r="C123" s="92" t="s">
        <v>1675</v>
      </c>
      <c r="D123" s="80" t="s">
        <v>1755</v>
      </c>
      <c r="E123" s="80"/>
      <c r="F123" s="80" t="s">
        <v>1817</v>
      </c>
      <c r="G123" s="110">
        <v>42718</v>
      </c>
      <c r="H123" s="80" t="s">
        <v>170</v>
      </c>
      <c r="I123" s="86">
        <v>16.25</v>
      </c>
      <c r="J123" s="92" t="s">
        <v>173</v>
      </c>
      <c r="K123" s="93">
        <v>3.4000000000000002E-2</v>
      </c>
      <c r="L123" s="93">
        <v>4.5999999999999999E-2</v>
      </c>
      <c r="M123" s="86">
        <v>67651.520000000004</v>
      </c>
      <c r="N123" s="88">
        <v>111.94</v>
      </c>
      <c r="O123" s="86">
        <v>75.729100000000003</v>
      </c>
      <c r="P123" s="87">
        <f t="shared" si="2"/>
        <v>7.3070750243034205E-4</v>
      </c>
      <c r="Q123" s="87">
        <f>O123/'סכום נכסי הקרן'!$C$42</f>
        <v>2.052511292938845E-5</v>
      </c>
    </row>
    <row r="124" spans="2:17" s="138" customFormat="1">
      <c r="B124" s="145" t="s">
        <v>1873</v>
      </c>
      <c r="C124" s="92" t="s">
        <v>1675</v>
      </c>
      <c r="D124" s="80" t="s">
        <v>1756</v>
      </c>
      <c r="E124" s="80"/>
      <c r="F124" s="80" t="s">
        <v>1817</v>
      </c>
      <c r="G124" s="110">
        <v>42900</v>
      </c>
      <c r="H124" s="80" t="s">
        <v>170</v>
      </c>
      <c r="I124" s="86">
        <v>15.85</v>
      </c>
      <c r="J124" s="92" t="s">
        <v>173</v>
      </c>
      <c r="K124" s="93">
        <v>3.4000000000000002E-2</v>
      </c>
      <c r="L124" s="93">
        <v>5.5800000000000002E-2</v>
      </c>
      <c r="M124" s="86">
        <v>80135.8</v>
      </c>
      <c r="N124" s="88">
        <v>101.23</v>
      </c>
      <c r="O124" s="86">
        <v>81.121470000000002</v>
      </c>
      <c r="P124" s="87">
        <f t="shared" si="2"/>
        <v>7.8273829660167513E-4</v>
      </c>
      <c r="Q124" s="87">
        <f>O124/'סכום נכסי הקרן'!$C$42</f>
        <v>2.198662512492552E-5</v>
      </c>
    </row>
    <row r="125" spans="2:17" s="138" customFormat="1">
      <c r="B125" s="145" t="s">
        <v>1874</v>
      </c>
      <c r="C125" s="92" t="s">
        <v>1675</v>
      </c>
      <c r="D125" s="80" t="s">
        <v>1757</v>
      </c>
      <c r="E125" s="80"/>
      <c r="F125" s="80" t="s">
        <v>1817</v>
      </c>
      <c r="G125" s="110">
        <v>42326</v>
      </c>
      <c r="H125" s="80" t="s">
        <v>170</v>
      </c>
      <c r="I125" s="86">
        <v>11.400000000000002</v>
      </c>
      <c r="J125" s="92" t="s">
        <v>173</v>
      </c>
      <c r="K125" s="93">
        <v>3.4000000000000002E-2</v>
      </c>
      <c r="L125" s="93">
        <v>3.9699999999999999E-2</v>
      </c>
      <c r="M125" s="86">
        <v>55857.01</v>
      </c>
      <c r="N125" s="88">
        <v>118.54</v>
      </c>
      <c r="O125" s="86">
        <v>66.212899999999991</v>
      </c>
      <c r="P125" s="87">
        <f t="shared" si="2"/>
        <v>6.388860132719124E-4</v>
      </c>
      <c r="Q125" s="87">
        <f>O125/'סכום נכסי הקרן'!$C$42</f>
        <v>1.7945905205294983E-5</v>
      </c>
    </row>
    <row r="126" spans="2:17" s="138" customFormat="1">
      <c r="B126" s="145" t="s">
        <v>1874</v>
      </c>
      <c r="C126" s="92" t="s">
        <v>1675</v>
      </c>
      <c r="D126" s="80" t="s">
        <v>1758</v>
      </c>
      <c r="E126" s="80"/>
      <c r="F126" s="80" t="s">
        <v>1817</v>
      </c>
      <c r="G126" s="110">
        <v>42606</v>
      </c>
      <c r="H126" s="80" t="s">
        <v>170</v>
      </c>
      <c r="I126" s="86">
        <v>11.21</v>
      </c>
      <c r="J126" s="92" t="s">
        <v>173</v>
      </c>
      <c r="K126" s="93">
        <v>3.4000000000000002E-2</v>
      </c>
      <c r="L126" s="93">
        <v>4.4900000000000002E-2</v>
      </c>
      <c r="M126" s="86">
        <v>234950.11</v>
      </c>
      <c r="N126" s="88">
        <v>112.54</v>
      </c>
      <c r="O126" s="86">
        <v>264.41285999999997</v>
      </c>
      <c r="P126" s="87">
        <f t="shared" si="2"/>
        <v>2.5513106657950994E-3</v>
      </c>
      <c r="Q126" s="87">
        <f>O126/'סכום נכסי הקרן'!$C$42</f>
        <v>7.1664707641878455E-5</v>
      </c>
    </row>
    <row r="127" spans="2:17" s="138" customFormat="1">
      <c r="B127" s="145" t="s">
        <v>1874</v>
      </c>
      <c r="C127" s="92" t="s">
        <v>1675</v>
      </c>
      <c r="D127" s="80" t="s">
        <v>1759</v>
      </c>
      <c r="E127" s="80"/>
      <c r="F127" s="80" t="s">
        <v>1817</v>
      </c>
      <c r="G127" s="110">
        <v>42648</v>
      </c>
      <c r="H127" s="80" t="s">
        <v>170</v>
      </c>
      <c r="I127" s="86">
        <v>11.23</v>
      </c>
      <c r="J127" s="92" t="s">
        <v>173</v>
      </c>
      <c r="K127" s="93">
        <v>3.4000000000000002E-2</v>
      </c>
      <c r="L127" s="93">
        <v>4.4299999999999999E-2</v>
      </c>
      <c r="M127" s="86">
        <v>215521.08</v>
      </c>
      <c r="N127" s="88">
        <v>113.18</v>
      </c>
      <c r="O127" s="86">
        <v>243.92676999999998</v>
      </c>
      <c r="P127" s="87">
        <f t="shared" si="2"/>
        <v>2.3536410822603258E-3</v>
      </c>
      <c r="Q127" s="87">
        <f>O127/'סכום נכסי הקרן'!$C$42</f>
        <v>6.6112293698868224E-5</v>
      </c>
    </row>
    <row r="128" spans="2:17" s="138" customFormat="1">
      <c r="B128" s="145" t="s">
        <v>1874</v>
      </c>
      <c r="C128" s="92" t="s">
        <v>1675</v>
      </c>
      <c r="D128" s="80" t="s">
        <v>1760</v>
      </c>
      <c r="E128" s="80"/>
      <c r="F128" s="80" t="s">
        <v>1817</v>
      </c>
      <c r="G128" s="110">
        <v>42718</v>
      </c>
      <c r="H128" s="80" t="s">
        <v>170</v>
      </c>
      <c r="I128" s="86">
        <v>11.19</v>
      </c>
      <c r="J128" s="92" t="s">
        <v>173</v>
      </c>
      <c r="K128" s="93">
        <v>3.4000000000000002E-2</v>
      </c>
      <c r="L128" s="93">
        <v>4.5499999999999999E-2</v>
      </c>
      <c r="M128" s="86">
        <v>150579.16</v>
      </c>
      <c r="N128" s="88">
        <v>111.8</v>
      </c>
      <c r="O128" s="86">
        <v>168.3475</v>
      </c>
      <c r="P128" s="87">
        <f t="shared" si="2"/>
        <v>1.6243792843885904E-3</v>
      </c>
      <c r="Q128" s="87">
        <f>O128/'סכום נכסי הקרן'!$C$42</f>
        <v>4.5627789698810916E-5</v>
      </c>
    </row>
    <row r="129" spans="2:17" s="138" customFormat="1">
      <c r="B129" s="145" t="s">
        <v>1874</v>
      </c>
      <c r="C129" s="92" t="s">
        <v>1675</v>
      </c>
      <c r="D129" s="80" t="s">
        <v>1761</v>
      </c>
      <c r="E129" s="80"/>
      <c r="F129" s="80" t="s">
        <v>1817</v>
      </c>
      <c r="G129" s="110">
        <v>42900</v>
      </c>
      <c r="H129" s="80" t="s">
        <v>170</v>
      </c>
      <c r="I129" s="86">
        <v>10.82</v>
      </c>
      <c r="J129" s="92" t="s">
        <v>173</v>
      </c>
      <c r="K129" s="93">
        <v>3.4000000000000002E-2</v>
      </c>
      <c r="L129" s="93">
        <v>5.5599999999999997E-2</v>
      </c>
      <c r="M129" s="86">
        <v>178366.73</v>
      </c>
      <c r="N129" s="88">
        <v>101.39</v>
      </c>
      <c r="O129" s="86">
        <v>180.84604000000002</v>
      </c>
      <c r="P129" s="87">
        <f t="shared" si="2"/>
        <v>1.7449772704656167E-3</v>
      </c>
      <c r="Q129" s="87">
        <f>O129/'סכום נכסי הקרן'!$C$42</f>
        <v>4.9015311073718045E-5</v>
      </c>
    </row>
    <row r="130" spans="2:17" s="138" customFormat="1">
      <c r="B130" s="145" t="s">
        <v>1875</v>
      </c>
      <c r="C130" s="92" t="s">
        <v>1675</v>
      </c>
      <c r="D130" s="80">
        <v>4180</v>
      </c>
      <c r="E130" s="80"/>
      <c r="F130" s="80" t="s">
        <v>519</v>
      </c>
      <c r="G130" s="110">
        <v>42082</v>
      </c>
      <c r="H130" s="80" t="s">
        <v>171</v>
      </c>
      <c r="I130" s="86">
        <v>2.0600000000000005</v>
      </c>
      <c r="J130" s="92" t="s">
        <v>172</v>
      </c>
      <c r="K130" s="93">
        <v>5.3886999999999997E-2</v>
      </c>
      <c r="L130" s="93">
        <v>4.8299999999999989E-2</v>
      </c>
      <c r="M130" s="86">
        <v>102472.95</v>
      </c>
      <c r="N130" s="88">
        <v>101.66</v>
      </c>
      <c r="O130" s="86">
        <v>367.63004999999998</v>
      </c>
      <c r="P130" s="87">
        <f t="shared" si="2"/>
        <v>3.5472498108896282E-3</v>
      </c>
      <c r="Q130" s="87">
        <f>O130/'סכום נכסי הקרן'!$C$42</f>
        <v>9.96400101478391E-5</v>
      </c>
    </row>
    <row r="131" spans="2:17" s="138" customFormat="1">
      <c r="B131" s="145" t="s">
        <v>1875</v>
      </c>
      <c r="C131" s="92" t="s">
        <v>1675</v>
      </c>
      <c r="D131" s="80">
        <v>4179</v>
      </c>
      <c r="E131" s="80"/>
      <c r="F131" s="80" t="s">
        <v>519</v>
      </c>
      <c r="G131" s="110">
        <v>42082</v>
      </c>
      <c r="H131" s="80" t="s">
        <v>171</v>
      </c>
      <c r="I131" s="86">
        <v>2.0900000000000003</v>
      </c>
      <c r="J131" s="92" t="s">
        <v>174</v>
      </c>
      <c r="K131" s="93">
        <v>0</v>
      </c>
      <c r="L131" s="93">
        <v>3.2199999999999999E-2</v>
      </c>
      <c r="M131" s="86">
        <v>97057.61</v>
      </c>
      <c r="N131" s="88">
        <v>101.6</v>
      </c>
      <c r="O131" s="86">
        <v>409.91410999999999</v>
      </c>
      <c r="P131" s="87">
        <f t="shared" si="2"/>
        <v>3.9552472633248839E-3</v>
      </c>
      <c r="Q131" s="87">
        <f>O131/'סכום נכסי הקרן'!$C$42</f>
        <v>1.1110040128695256E-4</v>
      </c>
    </row>
    <row r="132" spans="2:17" s="138" customFormat="1">
      <c r="B132" s="145" t="s">
        <v>1876</v>
      </c>
      <c r="C132" s="92" t="s">
        <v>1675</v>
      </c>
      <c r="D132" s="80" t="s">
        <v>1762</v>
      </c>
      <c r="E132" s="80"/>
      <c r="F132" s="80" t="s">
        <v>1818</v>
      </c>
      <c r="G132" s="110">
        <v>42825</v>
      </c>
      <c r="H132" s="80" t="s">
        <v>170</v>
      </c>
      <c r="I132" s="80">
        <v>7.38</v>
      </c>
      <c r="J132" s="92" t="s">
        <v>173</v>
      </c>
      <c r="K132" s="93">
        <v>2.8999999999999998E-2</v>
      </c>
      <c r="L132" s="87">
        <v>2.23E-2</v>
      </c>
      <c r="M132" s="86">
        <v>3643391.92</v>
      </c>
      <c r="N132" s="88">
        <v>104.86</v>
      </c>
      <c r="O132" s="86">
        <v>3882.6566499999999</v>
      </c>
      <c r="P132" s="87">
        <f t="shared" si="2"/>
        <v>3.7463621560484127E-2</v>
      </c>
      <c r="Q132" s="87">
        <f>O132/'סכום נכסי הקרן'!$C$42</f>
        <v>1.0523295035500362E-3</v>
      </c>
    </row>
    <row r="133" spans="2:17" s="138" customFormat="1">
      <c r="B133" s="145" t="s">
        <v>1877</v>
      </c>
      <c r="C133" s="92" t="s">
        <v>1684</v>
      </c>
      <c r="D133" s="80" t="s">
        <v>1763</v>
      </c>
      <c r="E133" s="80"/>
      <c r="F133" s="80" t="s">
        <v>1821</v>
      </c>
      <c r="G133" s="110">
        <v>42372</v>
      </c>
      <c r="H133" s="80" t="s">
        <v>170</v>
      </c>
      <c r="I133" s="86">
        <v>11.03</v>
      </c>
      <c r="J133" s="92" t="s">
        <v>173</v>
      </c>
      <c r="K133" s="93">
        <v>6.7000000000000004E-2</v>
      </c>
      <c r="L133" s="93">
        <v>3.5300000000000005E-2</v>
      </c>
      <c r="M133" s="86">
        <v>907486.03</v>
      </c>
      <c r="N133" s="88">
        <v>138.09</v>
      </c>
      <c r="O133" s="86">
        <v>1253.1474900000001</v>
      </c>
      <c r="P133" s="87">
        <f t="shared" si="2"/>
        <v>1.2091577380356456E-2</v>
      </c>
      <c r="Q133" s="87">
        <f>O133/'סכום נכסי הקרן'!$C$42</f>
        <v>3.3964478317357108E-4</v>
      </c>
    </row>
    <row r="134" spans="2:17" s="138" customFormat="1">
      <c r="B134" s="145" t="s">
        <v>1878</v>
      </c>
      <c r="C134" s="92" t="s">
        <v>1675</v>
      </c>
      <c r="D134" s="80" t="s">
        <v>1764</v>
      </c>
      <c r="E134" s="80"/>
      <c r="F134" s="80" t="s">
        <v>600</v>
      </c>
      <c r="G134" s="110">
        <v>41529</v>
      </c>
      <c r="H134" s="80" t="s">
        <v>171</v>
      </c>
      <c r="I134" s="86">
        <v>13.780000000000001</v>
      </c>
      <c r="J134" s="92" t="s">
        <v>173</v>
      </c>
      <c r="K134" s="93">
        <v>0</v>
      </c>
      <c r="L134" s="93">
        <v>0</v>
      </c>
      <c r="M134" s="86">
        <v>1243303.6299999999</v>
      </c>
      <c r="N134" s="88">
        <v>0</v>
      </c>
      <c r="O134" s="86">
        <v>2.0000000000000002E-5</v>
      </c>
      <c r="P134" s="87">
        <f t="shared" si="2"/>
        <v>1.9297931770755021E-10</v>
      </c>
      <c r="Q134" s="87">
        <f>O134/'סכום נכסי הקרן'!$C$42</f>
        <v>5.4206673337959784E-12</v>
      </c>
    </row>
    <row r="135" spans="2:17" s="138" customFormat="1">
      <c r="B135" s="145" t="s">
        <v>1879</v>
      </c>
      <c r="C135" s="92" t="s">
        <v>1675</v>
      </c>
      <c r="D135" s="80" t="s">
        <v>1747</v>
      </c>
      <c r="E135" s="80"/>
      <c r="F135" s="80" t="s">
        <v>1255</v>
      </c>
      <c r="G135" s="110">
        <v>42935</v>
      </c>
      <c r="H135" s="80"/>
      <c r="I135" s="86">
        <v>0.01</v>
      </c>
      <c r="J135" s="92" t="s">
        <v>173</v>
      </c>
      <c r="K135" s="93">
        <v>2.1475000000000001E-2</v>
      </c>
      <c r="L135" s="93">
        <v>2.0299999999999999E-2</v>
      </c>
      <c r="M135" s="86">
        <v>162985.66</v>
      </c>
      <c r="N135" s="88">
        <v>100.63</v>
      </c>
      <c r="O135" s="86">
        <v>163.69910999999999</v>
      </c>
      <c r="P135" s="87">
        <f t="shared" si="2"/>
        <v>1.5795271278566602E-3</v>
      </c>
      <c r="Q135" s="87">
        <f>O135/'סכום נכסי הקרן'!$C$42</f>
        <v>4.436792090742372E-5</v>
      </c>
    </row>
    <row r="136" spans="2:17" s="138" customFormat="1">
      <c r="B136" s="145" t="s">
        <v>1879</v>
      </c>
      <c r="C136" s="92" t="s">
        <v>1675</v>
      </c>
      <c r="D136" s="80" t="s">
        <v>1748</v>
      </c>
      <c r="E136" s="80"/>
      <c r="F136" s="80" t="s">
        <v>1255</v>
      </c>
      <c r="G136" s="110">
        <v>42935</v>
      </c>
      <c r="H136" s="80"/>
      <c r="I136" s="86">
        <v>9.4499999999999993</v>
      </c>
      <c r="J136" s="92" t="s">
        <v>173</v>
      </c>
      <c r="K136" s="93">
        <v>4.0800000000000003E-2</v>
      </c>
      <c r="L136" s="93">
        <v>3.8800000000000001E-2</v>
      </c>
      <c r="M136" s="86">
        <v>659433.32999999996</v>
      </c>
      <c r="N136" s="88">
        <v>102.01</v>
      </c>
      <c r="O136" s="86">
        <v>672.68796999999995</v>
      </c>
      <c r="P136" s="87">
        <f t="shared" si="2"/>
        <v>6.4907432740338496E-3</v>
      </c>
      <c r="Q136" s="87">
        <f>O136/'סכום נכסי הקרן'!$C$42</f>
        <v>1.8232088524082642E-4</v>
      </c>
    </row>
    <row r="137" spans="2:17" s="138" customFormat="1">
      <c r="B137" s="83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6"/>
      <c r="N137" s="88"/>
      <c r="O137" s="80"/>
      <c r="P137" s="87"/>
      <c r="Q137" s="80"/>
    </row>
    <row r="138" spans="2:17" s="138" customFormat="1">
      <c r="B138" s="98" t="s">
        <v>37</v>
      </c>
      <c r="C138" s="82"/>
      <c r="D138" s="82"/>
      <c r="E138" s="82"/>
      <c r="F138" s="82"/>
      <c r="G138" s="82"/>
      <c r="H138" s="82"/>
      <c r="I138" s="89">
        <v>1.0822555154931792</v>
      </c>
      <c r="J138" s="82"/>
      <c r="K138" s="82"/>
      <c r="L138" s="103">
        <v>1.6131945858602947E-2</v>
      </c>
      <c r="M138" s="89"/>
      <c r="N138" s="91"/>
      <c r="O138" s="89">
        <f>SUM(O139:O141)</f>
        <v>1151.44055</v>
      </c>
      <c r="P138" s="90">
        <f t="shared" ref="P138:P141" si="3">O138/$O$10</f>
        <v>1.1110210585990318E-2</v>
      </c>
      <c r="Q138" s="90">
        <f>O138/'סכום נכסי הקרן'!$C$42</f>
        <v>3.1207880880965372E-4</v>
      </c>
    </row>
    <row r="139" spans="2:17" s="138" customFormat="1">
      <c r="B139" s="145" t="s">
        <v>1880</v>
      </c>
      <c r="C139" s="92" t="s">
        <v>1684</v>
      </c>
      <c r="D139" s="80">
        <v>4351</v>
      </c>
      <c r="E139" s="80"/>
      <c r="F139" s="80" t="s">
        <v>519</v>
      </c>
      <c r="G139" s="110">
        <v>42183</v>
      </c>
      <c r="H139" s="80" t="s">
        <v>171</v>
      </c>
      <c r="I139" s="86">
        <v>1.34</v>
      </c>
      <c r="J139" s="92" t="s">
        <v>173</v>
      </c>
      <c r="K139" s="93">
        <v>3.61E-2</v>
      </c>
      <c r="L139" s="93">
        <v>1.32E-2</v>
      </c>
      <c r="M139" s="86">
        <v>665940.64</v>
      </c>
      <c r="N139" s="88">
        <v>103.13</v>
      </c>
      <c r="O139" s="86">
        <v>686.78460999999993</v>
      </c>
      <c r="P139" s="87">
        <f t="shared" si="3"/>
        <v>6.6267612724922971E-3</v>
      </c>
      <c r="Q139" s="87">
        <f>O139/'סכום נכסי הקרן'!$C$42</f>
        <v>1.861415450390405E-4</v>
      </c>
    </row>
    <row r="140" spans="2:17" s="138" customFormat="1">
      <c r="B140" s="145" t="s">
        <v>1881</v>
      </c>
      <c r="C140" s="92" t="s">
        <v>1684</v>
      </c>
      <c r="D140" s="80">
        <v>10510</v>
      </c>
      <c r="E140" s="80"/>
      <c r="F140" s="80" t="s">
        <v>519</v>
      </c>
      <c r="G140" s="110">
        <v>37713</v>
      </c>
      <c r="H140" s="80" t="s">
        <v>171</v>
      </c>
      <c r="I140" s="86">
        <v>0.35</v>
      </c>
      <c r="J140" s="92" t="s">
        <v>173</v>
      </c>
      <c r="K140" s="93">
        <v>4.2500000000000003E-2</v>
      </c>
      <c r="L140" s="93">
        <v>3.32E-2</v>
      </c>
      <c r="M140" s="86">
        <v>124043.62</v>
      </c>
      <c r="N140" s="88">
        <v>100.44</v>
      </c>
      <c r="O140" s="86">
        <v>124.58942</v>
      </c>
      <c r="P140" s="87">
        <f t="shared" si="3"/>
        <v>1.2021590632589705E-3</v>
      </c>
      <c r="Q140" s="87">
        <f>O140/'סכום נכסי הקרן'!$C$42</f>
        <v>3.3767889956529366E-5</v>
      </c>
    </row>
    <row r="141" spans="2:17" s="138" customFormat="1">
      <c r="B141" s="145" t="s">
        <v>1881</v>
      </c>
      <c r="C141" s="92" t="s">
        <v>1684</v>
      </c>
      <c r="D141" s="80">
        <v>3880</v>
      </c>
      <c r="E141" s="80"/>
      <c r="F141" s="80" t="s">
        <v>561</v>
      </c>
      <c r="G141" s="110">
        <v>41959</v>
      </c>
      <c r="H141" s="80" t="s">
        <v>171</v>
      </c>
      <c r="I141" s="86">
        <v>0.82999999999999985</v>
      </c>
      <c r="J141" s="92" t="s">
        <v>173</v>
      </c>
      <c r="K141" s="93">
        <v>4.4999999999999998E-2</v>
      </c>
      <c r="L141" s="93">
        <v>1.5800000000000002E-2</v>
      </c>
      <c r="M141" s="86">
        <v>331351.96999999997</v>
      </c>
      <c r="N141" s="88">
        <v>102.63</v>
      </c>
      <c r="O141" s="86">
        <v>340.06652000000003</v>
      </c>
      <c r="P141" s="87">
        <f t="shared" si="3"/>
        <v>3.2812902502390487E-3</v>
      </c>
      <c r="Q141" s="87">
        <f>O141/'סכום נכסי הקרן'!$C$42</f>
        <v>9.2169373814083831E-5</v>
      </c>
    </row>
    <row r="142" spans="2:17" s="138" customFormat="1">
      <c r="B142" s="83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6"/>
      <c r="N142" s="88"/>
      <c r="O142" s="80"/>
      <c r="P142" s="87"/>
      <c r="Q142" s="80"/>
    </row>
    <row r="143" spans="2:17" s="138" customFormat="1">
      <c r="B143" s="81" t="s">
        <v>40</v>
      </c>
      <c r="C143" s="82"/>
      <c r="D143" s="82"/>
      <c r="E143" s="82"/>
      <c r="F143" s="82"/>
      <c r="G143" s="82"/>
      <c r="H143" s="82"/>
      <c r="I143" s="89">
        <v>5.1628180376661286</v>
      </c>
      <c r="J143" s="82"/>
      <c r="K143" s="82"/>
      <c r="L143" s="103">
        <v>4.1863527560283921E-2</v>
      </c>
      <c r="M143" s="89"/>
      <c r="N143" s="91"/>
      <c r="O143" s="89">
        <f>O144</f>
        <v>12631.434819999999</v>
      </c>
      <c r="P143" s="90">
        <f t="shared" ref="P143:P166" si="4">O143/$O$10</f>
        <v>0.1218802836615496</v>
      </c>
      <c r="Q143" s="90">
        <f>O143/'סכום נכסי הקרן'!$C$42</f>
        <v>3.4235403053873535E-3</v>
      </c>
    </row>
    <row r="144" spans="2:17" s="138" customFormat="1">
      <c r="B144" s="98" t="s">
        <v>38</v>
      </c>
      <c r="C144" s="82"/>
      <c r="D144" s="82"/>
      <c r="E144" s="82"/>
      <c r="F144" s="82"/>
      <c r="G144" s="82"/>
      <c r="H144" s="82"/>
      <c r="I144" s="89">
        <v>5.1628180376661286</v>
      </c>
      <c r="J144" s="82"/>
      <c r="K144" s="82"/>
      <c r="L144" s="103">
        <v>4.1863527560283921E-2</v>
      </c>
      <c r="M144" s="89"/>
      <c r="N144" s="91"/>
      <c r="O144" s="89">
        <f>SUM(O145:O167)</f>
        <v>12631.434819999999</v>
      </c>
      <c r="P144" s="90">
        <f t="shared" si="4"/>
        <v>0.1218802836615496</v>
      </c>
      <c r="Q144" s="90">
        <f>O144/'סכום נכסי הקרן'!$C$42</f>
        <v>3.4235403053873535E-3</v>
      </c>
    </row>
    <row r="145" spans="2:17" s="138" customFormat="1">
      <c r="B145" s="145" t="s">
        <v>1883</v>
      </c>
      <c r="C145" s="92" t="s">
        <v>1675</v>
      </c>
      <c r="D145" s="80">
        <v>4623</v>
      </c>
      <c r="E145" s="80"/>
      <c r="F145" s="80" t="s">
        <v>1515</v>
      </c>
      <c r="G145" s="110">
        <v>42354</v>
      </c>
      <c r="H145" s="80" t="s">
        <v>1516</v>
      </c>
      <c r="I145" s="86">
        <v>6.4300000000000006</v>
      </c>
      <c r="J145" s="92" t="s">
        <v>172</v>
      </c>
      <c r="K145" s="93">
        <v>5.0199999999999995E-2</v>
      </c>
      <c r="L145" s="93">
        <v>4.3700000000000003E-2</v>
      </c>
      <c r="M145" s="86">
        <v>288771</v>
      </c>
      <c r="N145" s="88">
        <v>105.73</v>
      </c>
      <c r="O145" s="86">
        <v>1077.4657400000001</v>
      </c>
      <c r="P145" s="87">
        <f>O145/$O$10</f>
        <v>1.0396430167923035E-2</v>
      </c>
      <c r="Q145" s="87">
        <f>O145/'סכום נכסי הקרן'!$C$42</f>
        <v>2.9202916700511554E-4</v>
      </c>
    </row>
    <row r="146" spans="2:17" s="138" customFormat="1">
      <c r="B146" s="145" t="s">
        <v>1882</v>
      </c>
      <c r="C146" s="92" t="s">
        <v>1675</v>
      </c>
      <c r="D146" s="80" t="s">
        <v>1765</v>
      </c>
      <c r="E146" s="80"/>
      <c r="F146" s="80" t="s">
        <v>1255</v>
      </c>
      <c r="G146" s="110">
        <v>42888</v>
      </c>
      <c r="H146" s="80"/>
      <c r="I146" s="86">
        <v>8.44</v>
      </c>
      <c r="J146" s="92" t="s">
        <v>175</v>
      </c>
      <c r="K146" s="93">
        <v>2.9283999999999998E-2</v>
      </c>
      <c r="L146" s="93">
        <v>3.15E-2</v>
      </c>
      <c r="M146" s="86">
        <v>17217.11</v>
      </c>
      <c r="N146" s="88">
        <v>98.72</v>
      </c>
      <c r="O146" s="86">
        <v>80.491410000000002</v>
      </c>
      <c r="P146" s="87">
        <f t="shared" si="4"/>
        <v>7.7665886915593413E-4</v>
      </c>
      <c r="Q146" s="87">
        <f>O146/'סכום נכסי הקרן'!$C$42</f>
        <v>2.1815857841908945E-5</v>
      </c>
    </row>
    <row r="147" spans="2:17" s="138" customFormat="1">
      <c r="B147" s="145" t="s">
        <v>1882</v>
      </c>
      <c r="C147" s="92" t="s">
        <v>1675</v>
      </c>
      <c r="D147" s="80" t="s">
        <v>1766</v>
      </c>
      <c r="E147" s="80"/>
      <c r="F147" s="80" t="s">
        <v>1255</v>
      </c>
      <c r="G147" s="110">
        <v>42830</v>
      </c>
      <c r="H147" s="80"/>
      <c r="I147" s="86">
        <v>8.44</v>
      </c>
      <c r="J147" s="92" t="s">
        <v>175</v>
      </c>
      <c r="K147" s="93">
        <v>2.9283999999999998E-2</v>
      </c>
      <c r="L147" s="93">
        <v>3.15E-2</v>
      </c>
      <c r="M147" s="86">
        <v>21080.48</v>
      </c>
      <c r="N147" s="88">
        <v>98.73</v>
      </c>
      <c r="O147" s="86">
        <v>98.562989999999999</v>
      </c>
      <c r="P147" s="87">
        <f t="shared" si="4"/>
        <v>9.5103092807080462E-4</v>
      </c>
      <c r="Q147" s="87">
        <f>O147/'סכום נכסי הקרן'!$C$42</f>
        <v>2.6713859010712981E-5</v>
      </c>
    </row>
    <row r="148" spans="2:17" s="138" customFormat="1">
      <c r="B148" s="145" t="s">
        <v>1882</v>
      </c>
      <c r="C148" s="92" t="s">
        <v>1675</v>
      </c>
      <c r="D148" s="80" t="s">
        <v>1767</v>
      </c>
      <c r="E148" s="80"/>
      <c r="F148" s="80" t="s">
        <v>1255</v>
      </c>
      <c r="G148" s="110">
        <v>42794</v>
      </c>
      <c r="H148" s="80"/>
      <c r="I148" s="86">
        <v>8.44</v>
      </c>
      <c r="J148" s="92" t="s">
        <v>175</v>
      </c>
      <c r="K148" s="93">
        <v>2.9283999999999998E-2</v>
      </c>
      <c r="L148" s="93">
        <v>3.15E-2</v>
      </c>
      <c r="M148" s="86">
        <v>406227.73</v>
      </c>
      <c r="N148" s="88">
        <v>98.73</v>
      </c>
      <c r="O148" s="86">
        <v>1899.3407099999999</v>
      </c>
      <c r="P148" s="87">
        <f t="shared" si="4"/>
        <v>1.8326673715498697E-2</v>
      </c>
      <c r="Q148" s="87">
        <f>O148/'סכום נכסי הקרן'!$C$42</f>
        <v>5.1478470712229291E-4</v>
      </c>
    </row>
    <row r="149" spans="2:17" s="138" customFormat="1">
      <c r="B149" s="145" t="s">
        <v>1882</v>
      </c>
      <c r="C149" s="92" t="s">
        <v>1675</v>
      </c>
      <c r="D149" s="80" t="s">
        <v>1768</v>
      </c>
      <c r="E149" s="80"/>
      <c r="F149" s="80" t="s">
        <v>1255</v>
      </c>
      <c r="G149" s="110">
        <v>42921</v>
      </c>
      <c r="H149" s="80"/>
      <c r="I149" s="86">
        <v>8.4399999999999977</v>
      </c>
      <c r="J149" s="92" t="s">
        <v>175</v>
      </c>
      <c r="K149" s="93">
        <v>2.9283999999999998E-2</v>
      </c>
      <c r="L149" s="93">
        <v>3.1499999999999993E-2</v>
      </c>
      <c r="M149" s="86">
        <v>17313.7</v>
      </c>
      <c r="N149" s="88">
        <v>98.71</v>
      </c>
      <c r="O149" s="86">
        <v>80.93477</v>
      </c>
      <c r="P149" s="87">
        <f t="shared" si="4"/>
        <v>7.8093683467087515E-4</v>
      </c>
      <c r="Q149" s="87">
        <f>O149/'סכום נכסי הקרן'!$C$42</f>
        <v>2.1936023195364535E-5</v>
      </c>
    </row>
    <row r="150" spans="2:17" s="138" customFormat="1">
      <c r="B150" s="145" t="s">
        <v>1882</v>
      </c>
      <c r="C150" s="92" t="s">
        <v>1675</v>
      </c>
      <c r="D150" s="80" t="s">
        <v>1769</v>
      </c>
      <c r="E150" s="80"/>
      <c r="F150" s="80" t="s">
        <v>1255</v>
      </c>
      <c r="G150" s="110">
        <v>42859</v>
      </c>
      <c r="H150" s="80"/>
      <c r="I150" s="86">
        <v>8.4400000000000013</v>
      </c>
      <c r="J150" s="92" t="s">
        <v>175</v>
      </c>
      <c r="K150" s="93">
        <v>2.9283999999999998E-2</v>
      </c>
      <c r="L150" s="93">
        <v>3.15E-2</v>
      </c>
      <c r="M150" s="86">
        <v>24033.61</v>
      </c>
      <c r="N150" s="88">
        <v>98.73</v>
      </c>
      <c r="O150" s="86">
        <v>112.37053999999999</v>
      </c>
      <c r="P150" s="87">
        <f t="shared" si="4"/>
        <v>1.0842595069814488E-3</v>
      </c>
      <c r="Q150" s="87">
        <f>O150/'סכום נכסי הקרן'!$C$42</f>
        <v>3.0456165772950713E-5</v>
      </c>
    </row>
    <row r="151" spans="2:17" s="138" customFormat="1">
      <c r="B151" s="145" t="s">
        <v>1882</v>
      </c>
      <c r="C151" s="92" t="s">
        <v>1675</v>
      </c>
      <c r="D151" s="80" t="s">
        <v>1770</v>
      </c>
      <c r="E151" s="80"/>
      <c r="F151" s="80" t="s">
        <v>1255</v>
      </c>
      <c r="G151" s="110">
        <v>42797</v>
      </c>
      <c r="H151" s="80"/>
      <c r="I151" s="86">
        <v>8.44</v>
      </c>
      <c r="J151" s="92" t="s">
        <v>175</v>
      </c>
      <c r="K151" s="93">
        <v>2.9283999999999998E-2</v>
      </c>
      <c r="L151" s="93">
        <v>3.15E-2</v>
      </c>
      <c r="M151" s="86">
        <v>13442.36</v>
      </c>
      <c r="N151" s="88">
        <v>98.74</v>
      </c>
      <c r="O151" s="86">
        <v>62.856859999999998</v>
      </c>
      <c r="P151" s="87">
        <f t="shared" si="4"/>
        <v>6.0650369780195022E-4</v>
      </c>
      <c r="Q151" s="87">
        <f>O151/'סכום נכסי הקרן'!$C$42</f>
        <v>1.7036306385349353E-5</v>
      </c>
    </row>
    <row r="152" spans="2:17" s="138" customFormat="1">
      <c r="B152" s="145" t="s">
        <v>1882</v>
      </c>
      <c r="C152" s="92" t="s">
        <v>1675</v>
      </c>
      <c r="D152" s="80" t="s">
        <v>1771</v>
      </c>
      <c r="E152" s="80"/>
      <c r="F152" s="80" t="s">
        <v>1255</v>
      </c>
      <c r="G152" s="110">
        <v>42950</v>
      </c>
      <c r="H152" s="80"/>
      <c r="I152" s="86">
        <v>8.4400000000000013</v>
      </c>
      <c r="J152" s="92" t="s">
        <v>175</v>
      </c>
      <c r="K152" s="93">
        <v>1.1913E-2</v>
      </c>
      <c r="L152" s="93">
        <v>3.15E-2</v>
      </c>
      <c r="M152" s="86">
        <v>38671.339999999997</v>
      </c>
      <c r="N152" s="88">
        <v>98.7</v>
      </c>
      <c r="O152" s="86">
        <v>180.75509</v>
      </c>
      <c r="P152" s="87">
        <f t="shared" si="4"/>
        <v>1.7440996970183415E-3</v>
      </c>
      <c r="Q152" s="87">
        <f>O152/'סכום נכסי הקרן'!$C$42</f>
        <v>4.89906605890176E-5</v>
      </c>
    </row>
    <row r="153" spans="2:17" s="138" customFormat="1">
      <c r="B153" s="145" t="s">
        <v>1882</v>
      </c>
      <c r="C153" s="92" t="s">
        <v>1675</v>
      </c>
      <c r="D153" s="80" t="s">
        <v>1772</v>
      </c>
      <c r="E153" s="80"/>
      <c r="F153" s="80" t="s">
        <v>1255</v>
      </c>
      <c r="G153" s="110">
        <v>42982</v>
      </c>
      <c r="H153" s="80"/>
      <c r="I153" s="86">
        <v>8.44</v>
      </c>
      <c r="J153" s="92" t="s">
        <v>175</v>
      </c>
      <c r="K153" s="93">
        <v>2.6815000000000002E-2</v>
      </c>
      <c r="L153" s="93">
        <v>3.15E-2</v>
      </c>
      <c r="M153" s="86">
        <v>127951.47</v>
      </c>
      <c r="N153" s="88">
        <v>98.7</v>
      </c>
      <c r="O153" s="86">
        <v>598.06256000000008</v>
      </c>
      <c r="P153" s="87">
        <f t="shared" si="4"/>
        <v>5.7706852387615411E-3</v>
      </c>
      <c r="Q153" s="87">
        <f>O153/'סכום נכסי הקרן'!$C$42</f>
        <v>1.6209490912791986E-4</v>
      </c>
    </row>
    <row r="154" spans="2:17" s="138" customFormat="1">
      <c r="B154" s="145" t="s">
        <v>1884</v>
      </c>
      <c r="C154" s="92" t="s">
        <v>1675</v>
      </c>
      <c r="D154" s="80" t="s">
        <v>1773</v>
      </c>
      <c r="E154" s="80"/>
      <c r="F154" s="80" t="s">
        <v>1255</v>
      </c>
      <c r="G154" s="110">
        <v>42600</v>
      </c>
      <c r="H154" s="80"/>
      <c r="I154" s="86">
        <v>4.3499999999999996</v>
      </c>
      <c r="J154" s="92" t="s">
        <v>172</v>
      </c>
      <c r="K154" s="93">
        <v>3.7332999999999998E-2</v>
      </c>
      <c r="L154" s="93">
        <v>3.8099999999999995E-2</v>
      </c>
      <c r="M154" s="86">
        <v>333257.07</v>
      </c>
      <c r="N154" s="88">
        <v>100.18</v>
      </c>
      <c r="O154" s="86">
        <v>1178.1810700000001</v>
      </c>
      <c r="P154" s="87">
        <f t="shared" si="4"/>
        <v>1.1368228951227573E-2</v>
      </c>
      <c r="Q154" s="87">
        <f>O154/'סכום נכסי הקרן'!$C$42</f>
        <v>3.1932638197228967E-4</v>
      </c>
    </row>
    <row r="155" spans="2:17" s="138" customFormat="1">
      <c r="B155" s="145" t="s">
        <v>1884</v>
      </c>
      <c r="C155" s="92" t="s">
        <v>1675</v>
      </c>
      <c r="D155" s="80" t="s">
        <v>1774</v>
      </c>
      <c r="E155" s="80"/>
      <c r="F155" s="80" t="s">
        <v>1255</v>
      </c>
      <c r="G155" s="110">
        <v>42682</v>
      </c>
      <c r="H155" s="80"/>
      <c r="I155" s="86">
        <v>4.3500000000000005</v>
      </c>
      <c r="J155" s="92" t="s">
        <v>172</v>
      </c>
      <c r="K155" s="93">
        <v>3.7332999999999998E-2</v>
      </c>
      <c r="L155" s="93">
        <v>3.8099999999999995E-2</v>
      </c>
      <c r="M155" s="86">
        <v>485646.8</v>
      </c>
      <c r="N155" s="88">
        <v>100.18</v>
      </c>
      <c r="O155" s="86">
        <v>1716.9323899999999</v>
      </c>
      <c r="P155" s="87">
        <f t="shared" si="4"/>
        <v>1.6566622058609672E-2</v>
      </c>
      <c r="Q155" s="87">
        <f>O155/'סכום נכסי הקרן'!$C$42</f>
        <v>4.6534596604046278E-4</v>
      </c>
    </row>
    <row r="156" spans="2:17" s="138" customFormat="1">
      <c r="B156" s="145" t="s">
        <v>1885</v>
      </c>
      <c r="C156" s="92" t="s">
        <v>1675</v>
      </c>
      <c r="D156" s="80">
        <v>5069</v>
      </c>
      <c r="E156" s="80"/>
      <c r="F156" s="80" t="s">
        <v>1255</v>
      </c>
      <c r="G156" s="110">
        <v>42592</v>
      </c>
      <c r="H156" s="80"/>
      <c r="I156" s="86">
        <v>2.8099999999999996</v>
      </c>
      <c r="J156" s="92" t="s">
        <v>172</v>
      </c>
      <c r="K156" s="93">
        <v>4.9160000000000002E-2</v>
      </c>
      <c r="L156" s="93">
        <v>4.9500000000000002E-2</v>
      </c>
      <c r="M156" s="86">
        <v>513022.87</v>
      </c>
      <c r="N156" s="88">
        <v>100.84</v>
      </c>
      <c r="O156" s="86">
        <v>1825.66561</v>
      </c>
      <c r="P156" s="87">
        <f t="shared" si="4"/>
        <v>1.7615785188996921E-2</v>
      </c>
      <c r="Q156" s="87">
        <f>O156/'סכום נכסי הקרן'!$C$42</f>
        <v>4.9481629672808538E-4</v>
      </c>
    </row>
    <row r="157" spans="2:17" s="138" customFormat="1">
      <c r="B157" s="145" t="s">
        <v>1886</v>
      </c>
      <c r="C157" s="92" t="s">
        <v>1675</v>
      </c>
      <c r="D157" s="80" t="s">
        <v>1775</v>
      </c>
      <c r="E157" s="80"/>
      <c r="F157" s="80" t="s">
        <v>1255</v>
      </c>
      <c r="G157" s="110">
        <v>42887</v>
      </c>
      <c r="H157" s="80"/>
      <c r="I157" s="86">
        <v>3.7299999999999995</v>
      </c>
      <c r="J157" s="92" t="s">
        <v>172</v>
      </c>
      <c r="K157" s="93">
        <v>4.5700000000000005E-2</v>
      </c>
      <c r="L157" s="93">
        <v>4.7299999999999995E-2</v>
      </c>
      <c r="M157" s="86">
        <v>417452.96</v>
      </c>
      <c r="N157" s="88">
        <v>100.27</v>
      </c>
      <c r="O157" s="86">
        <v>1477.1690700000001</v>
      </c>
      <c r="P157" s="87">
        <f t="shared" si="4"/>
        <v>1.4253153963364825E-2</v>
      </c>
      <c r="Q157" s="87">
        <f>O157/'סכום נכסי הקרן'!$C$42</f>
        <v>4.0036210621213926E-4</v>
      </c>
    </row>
    <row r="158" spans="2:17" s="138" customFormat="1">
      <c r="B158" s="145" t="s">
        <v>1886</v>
      </c>
      <c r="C158" s="92" t="s">
        <v>1675</v>
      </c>
      <c r="D158" s="80" t="s">
        <v>1776</v>
      </c>
      <c r="E158" s="80"/>
      <c r="F158" s="80" t="s">
        <v>1255</v>
      </c>
      <c r="G158" s="110">
        <v>42887</v>
      </c>
      <c r="H158" s="80"/>
      <c r="I158" s="86">
        <v>3.7800000000000007</v>
      </c>
      <c r="J158" s="92" t="s">
        <v>172</v>
      </c>
      <c r="K158" s="93">
        <v>4.4871999999999995E-2</v>
      </c>
      <c r="L158" s="93">
        <v>2.6499999999999999E-2</v>
      </c>
      <c r="M158" s="86">
        <v>145729.12</v>
      </c>
      <c r="N158" s="88">
        <v>100.27</v>
      </c>
      <c r="O158" s="86">
        <v>515.66661999999997</v>
      </c>
      <c r="P158" s="87">
        <f t="shared" si="4"/>
        <v>4.9756496246079274E-3</v>
      </c>
      <c r="Q158" s="87">
        <f>O158/'סכום נכסי הקרן'!$C$42</f>
        <v>1.3976286010814918E-4</v>
      </c>
    </row>
    <row r="159" spans="2:17" s="138" customFormat="1">
      <c r="B159" s="145" t="s">
        <v>1887</v>
      </c>
      <c r="C159" s="92" t="s">
        <v>1675</v>
      </c>
      <c r="D159" s="80" t="s">
        <v>1777</v>
      </c>
      <c r="E159" s="80"/>
      <c r="F159" s="80" t="s">
        <v>1255</v>
      </c>
      <c r="G159" s="110">
        <v>42438</v>
      </c>
      <c r="H159" s="80"/>
      <c r="I159" s="86">
        <v>4.1999999999999993</v>
      </c>
      <c r="J159" s="92" t="s">
        <v>172</v>
      </c>
      <c r="K159" s="93">
        <v>7.2349999999999998E-2</v>
      </c>
      <c r="L159" s="93">
        <v>7.0199999999999999E-2</v>
      </c>
      <c r="M159" s="86">
        <v>90240.44</v>
      </c>
      <c r="N159" s="88">
        <v>101.68</v>
      </c>
      <c r="O159" s="86">
        <v>323.80862000000002</v>
      </c>
      <c r="P159" s="87">
        <f t="shared" si="4"/>
        <v>3.1244183277711699E-3</v>
      </c>
      <c r="Q159" s="87">
        <f>O159/'סכום נכסי הקרן'!$C$42</f>
        <v>8.7762940441777747E-5</v>
      </c>
    </row>
    <row r="160" spans="2:17" s="138" customFormat="1">
      <c r="B160" s="145" t="s">
        <v>1887</v>
      </c>
      <c r="C160" s="92" t="s">
        <v>1675</v>
      </c>
      <c r="D160" s="80" t="s">
        <v>1778</v>
      </c>
      <c r="E160" s="80"/>
      <c r="F160" s="80" t="s">
        <v>1255</v>
      </c>
      <c r="G160" s="110">
        <v>42641</v>
      </c>
      <c r="H160" s="80"/>
      <c r="I160" s="86">
        <v>4.1999999999999993</v>
      </c>
      <c r="J160" s="92" t="s">
        <v>172</v>
      </c>
      <c r="K160" s="93">
        <v>7.2349999999999998E-2</v>
      </c>
      <c r="L160" s="93">
        <v>7.0199999999999999E-2</v>
      </c>
      <c r="M160" s="86">
        <v>30080.15</v>
      </c>
      <c r="N160" s="88">
        <v>101.68</v>
      </c>
      <c r="O160" s="86">
        <v>107.93624000000001</v>
      </c>
      <c r="P160" s="87">
        <f t="shared" si="4"/>
        <v>1.0414730975559195E-3</v>
      </c>
      <c r="Q160" s="87">
        <f>O160/'סכום נכסי הקרן'!$C$42</f>
        <v>2.9254322515038142E-5</v>
      </c>
    </row>
    <row r="161" spans="2:17" s="138" customFormat="1">
      <c r="B161" s="145" t="s">
        <v>1887</v>
      </c>
      <c r="C161" s="92" t="s">
        <v>1675</v>
      </c>
      <c r="D161" s="80" t="s">
        <v>1779</v>
      </c>
      <c r="E161" s="80"/>
      <c r="F161" s="80" t="s">
        <v>1255</v>
      </c>
      <c r="G161" s="110">
        <v>42824</v>
      </c>
      <c r="H161" s="80"/>
      <c r="I161" s="86">
        <v>3.87</v>
      </c>
      <c r="J161" s="92" t="s">
        <v>172</v>
      </c>
      <c r="K161" s="93">
        <v>4.9850000000000005E-2</v>
      </c>
      <c r="L161" s="93">
        <v>4.6199999999999998E-2</v>
      </c>
      <c r="M161" s="86">
        <v>14438.47</v>
      </c>
      <c r="N161" s="88">
        <v>101.68</v>
      </c>
      <c r="O161" s="86">
        <v>51.80939</v>
      </c>
      <c r="P161" s="87">
        <f t="shared" si="4"/>
        <v>4.9990703665221876E-4</v>
      </c>
      <c r="Q161" s="87">
        <f>O161/'סכום נכסי הקרן'!$C$42</f>
        <v>1.4042073397844801E-5</v>
      </c>
    </row>
    <row r="162" spans="2:17" s="138" customFormat="1">
      <c r="B162" s="145" t="s">
        <v>1887</v>
      </c>
      <c r="C162" s="92" t="s">
        <v>1675</v>
      </c>
      <c r="D162" s="80" t="s">
        <v>1780</v>
      </c>
      <c r="E162" s="80"/>
      <c r="F162" s="80" t="s">
        <v>1255</v>
      </c>
      <c r="G162" s="110">
        <v>42853</v>
      </c>
      <c r="H162" s="80"/>
      <c r="I162" s="86">
        <v>3.87</v>
      </c>
      <c r="J162" s="92" t="s">
        <v>172</v>
      </c>
      <c r="K162" s="93">
        <v>4.9850000000000005E-2</v>
      </c>
      <c r="L162" s="93">
        <v>4.6199999999999998E-2</v>
      </c>
      <c r="M162" s="86">
        <v>18770.009999999998</v>
      </c>
      <c r="N162" s="88">
        <v>101.68</v>
      </c>
      <c r="O162" s="86">
        <v>67.352199999999996</v>
      </c>
      <c r="P162" s="87">
        <f t="shared" si="4"/>
        <v>6.4987908010512307E-4</v>
      </c>
      <c r="Q162" s="87">
        <f>O162/'סכום נכסי הקרן'!$C$42</f>
        <v>1.825469351996467E-5</v>
      </c>
    </row>
    <row r="163" spans="2:17" s="138" customFormat="1">
      <c r="B163" s="145" t="s">
        <v>1887</v>
      </c>
      <c r="C163" s="92" t="s">
        <v>1675</v>
      </c>
      <c r="D163" s="80" t="s">
        <v>1781</v>
      </c>
      <c r="E163" s="80"/>
      <c r="F163" s="80" t="s">
        <v>1255</v>
      </c>
      <c r="G163" s="110">
        <v>42885</v>
      </c>
      <c r="H163" s="80"/>
      <c r="I163" s="86">
        <v>3.8699999999999997</v>
      </c>
      <c r="J163" s="92" t="s">
        <v>172</v>
      </c>
      <c r="K163" s="93">
        <v>4.9850000000000005E-2</v>
      </c>
      <c r="L163" s="93">
        <v>4.6199999999999998E-2</v>
      </c>
      <c r="M163" s="86">
        <v>27433.09</v>
      </c>
      <c r="N163" s="88">
        <v>101.68</v>
      </c>
      <c r="O163" s="86">
        <v>98.437820000000002</v>
      </c>
      <c r="P163" s="87">
        <f t="shared" si="4"/>
        <v>9.4982316701093202E-4</v>
      </c>
      <c r="Q163" s="87">
        <f>O163/'סכום נכסי הקרן'!$C$42</f>
        <v>2.667993376420442E-5</v>
      </c>
    </row>
    <row r="164" spans="2:17" s="138" customFormat="1">
      <c r="B164" s="145" t="s">
        <v>1887</v>
      </c>
      <c r="C164" s="92" t="s">
        <v>1675</v>
      </c>
      <c r="D164" s="80" t="s">
        <v>1782</v>
      </c>
      <c r="E164" s="80"/>
      <c r="F164" s="80" t="s">
        <v>1255</v>
      </c>
      <c r="G164" s="110">
        <v>42915</v>
      </c>
      <c r="H164" s="80"/>
      <c r="I164" s="86">
        <v>3.8699999999999997</v>
      </c>
      <c r="J164" s="92" t="s">
        <v>172</v>
      </c>
      <c r="K164" s="93">
        <v>4.9850000000000005E-2</v>
      </c>
      <c r="L164" s="93">
        <v>4.6199999999999998E-2</v>
      </c>
      <c r="M164" s="86">
        <v>21657.71</v>
      </c>
      <c r="N164" s="88">
        <v>101.68</v>
      </c>
      <c r="O164" s="86">
        <v>77.714079999999996</v>
      </c>
      <c r="P164" s="87">
        <f t="shared" si="4"/>
        <v>7.4986050673349857E-4</v>
      </c>
      <c r="Q164" s="87">
        <f>O164/'סכום נכסי הקרן'!$C$42</f>
        <v>2.1063108741600364E-5</v>
      </c>
    </row>
    <row r="165" spans="2:17" s="138" customFormat="1">
      <c r="B165" s="145" t="s">
        <v>1887</v>
      </c>
      <c r="C165" s="92" t="s">
        <v>1675</v>
      </c>
      <c r="D165" s="80" t="s">
        <v>1783</v>
      </c>
      <c r="E165" s="80"/>
      <c r="F165" s="80" t="s">
        <v>1255</v>
      </c>
      <c r="G165" s="110">
        <v>42947</v>
      </c>
      <c r="H165" s="80"/>
      <c r="I165" s="86">
        <v>3.8699999999999997</v>
      </c>
      <c r="J165" s="92" t="s">
        <v>172</v>
      </c>
      <c r="K165" s="93">
        <v>4.9850000000000005E-2</v>
      </c>
      <c r="L165" s="93">
        <v>4.6199999999999991E-2</v>
      </c>
      <c r="M165" s="86">
        <v>38983.870000000003</v>
      </c>
      <c r="N165" s="88">
        <v>101.68</v>
      </c>
      <c r="O165" s="86">
        <v>139.88532000000001</v>
      </c>
      <c r="P165" s="87">
        <f t="shared" si="4"/>
        <v>1.3497486805451164E-3</v>
      </c>
      <c r="Q165" s="87">
        <f>O165/'סכום נכסי הקרן'!$C$42</f>
        <v>3.7913589230079863E-5</v>
      </c>
    </row>
    <row r="166" spans="2:17" s="138" customFormat="1">
      <c r="B166" s="145" t="s">
        <v>1887</v>
      </c>
      <c r="C166" s="92" t="s">
        <v>1675</v>
      </c>
      <c r="D166" s="80" t="s">
        <v>1784</v>
      </c>
      <c r="E166" s="80"/>
      <c r="F166" s="80" t="s">
        <v>1255</v>
      </c>
      <c r="G166" s="110">
        <v>42978</v>
      </c>
      <c r="H166" s="80"/>
      <c r="I166" s="86">
        <v>3.87</v>
      </c>
      <c r="J166" s="92" t="s">
        <v>172</v>
      </c>
      <c r="K166" s="93">
        <v>4.9850000000000005E-2</v>
      </c>
      <c r="L166" s="93">
        <v>4.6199999999999998E-2</v>
      </c>
      <c r="M166" s="86">
        <v>239678.61</v>
      </c>
      <c r="N166" s="88">
        <v>101.68</v>
      </c>
      <c r="O166" s="86">
        <v>860.03571999999997</v>
      </c>
      <c r="P166" s="87">
        <f t="shared" si="4"/>
        <v>8.2984553224860844E-3</v>
      </c>
      <c r="Q166" s="87">
        <f>O166/'סכום נכסי הקרן'!$C$42</f>
        <v>2.3309837666508519E-4</v>
      </c>
    </row>
    <row r="167" spans="2:17" s="138" customFormat="1">
      <c r="B167" s="139"/>
      <c r="C167" s="139"/>
      <c r="D167" s="139"/>
      <c r="E167" s="139"/>
    </row>
    <row r="168" spans="2:17" s="138" customFormat="1">
      <c r="B168" s="139"/>
      <c r="C168" s="139"/>
      <c r="D168" s="139"/>
      <c r="E168" s="139"/>
    </row>
    <row r="169" spans="2:17" s="138" customFormat="1">
      <c r="B169" s="139"/>
      <c r="C169" s="139"/>
      <c r="D169" s="139"/>
      <c r="E169" s="139"/>
    </row>
    <row r="170" spans="2:17" s="138" customFormat="1">
      <c r="B170" s="139"/>
      <c r="C170" s="139"/>
      <c r="D170" s="139"/>
      <c r="E170" s="139"/>
    </row>
    <row r="171" spans="2:17">
      <c r="B171" s="94" t="s">
        <v>261</v>
      </c>
    </row>
    <row r="172" spans="2:17">
      <c r="B172" s="94" t="s">
        <v>121</v>
      </c>
    </row>
    <row r="173" spans="2:17">
      <c r="B173" s="94" t="s">
        <v>246</v>
      </c>
    </row>
    <row r="174" spans="2:17">
      <c r="B174" s="94" t="s">
        <v>256</v>
      </c>
    </row>
  </sheetData>
  <sheetProtection sheet="1" objects="1" scenarios="1"/>
  <mergeCells count="1">
    <mergeCell ref="B6:Q6"/>
  </mergeCells>
  <phoneticPr fontId="5" type="noConversion"/>
  <conditionalFormatting sqref="B137:B138 B142:B144">
    <cfRule type="cellIs" dxfId="115" priority="113" operator="equal">
      <formula>2958465</formula>
    </cfRule>
    <cfRule type="cellIs" dxfId="114" priority="114" operator="equal">
      <formula>"NR3"</formula>
    </cfRule>
    <cfRule type="cellIs" dxfId="113" priority="115" operator="equal">
      <formula>"דירוג פנימי"</formula>
    </cfRule>
  </conditionalFormatting>
  <conditionalFormatting sqref="B137:B138 B142:B144">
    <cfRule type="cellIs" dxfId="112" priority="112" operator="equal">
      <formula>2958465</formula>
    </cfRule>
  </conditionalFormatting>
  <conditionalFormatting sqref="B11:B12 B21:B22">
    <cfRule type="cellIs" dxfId="111" priority="111" operator="equal">
      <formula>"NR3"</formula>
    </cfRule>
  </conditionalFormatting>
  <conditionalFormatting sqref="B13:B20">
    <cfRule type="cellIs" dxfId="110" priority="105" operator="equal">
      <formula>"NR3"</formula>
    </cfRule>
  </conditionalFormatting>
  <conditionalFormatting sqref="B23:B27">
    <cfRule type="cellIs" dxfId="109" priority="104" operator="equal">
      <formula>"NR3"</formula>
    </cfRule>
  </conditionalFormatting>
  <conditionalFormatting sqref="B28:B30">
    <cfRule type="cellIs" dxfId="108" priority="103" operator="equal">
      <formula>"NR3"</formula>
    </cfRule>
  </conditionalFormatting>
  <conditionalFormatting sqref="B31">
    <cfRule type="cellIs" dxfId="107" priority="102" operator="equal">
      <formula>"NR3"</formula>
    </cfRule>
  </conditionalFormatting>
  <conditionalFormatting sqref="B32">
    <cfRule type="cellIs" dxfId="106" priority="101" operator="equal">
      <formula>"NR3"</formula>
    </cfRule>
  </conditionalFormatting>
  <conditionalFormatting sqref="B33">
    <cfRule type="cellIs" dxfId="105" priority="100" operator="equal">
      <formula>"NR3"</formula>
    </cfRule>
  </conditionalFormatting>
  <conditionalFormatting sqref="B34:B36">
    <cfRule type="cellIs" dxfId="104" priority="99" operator="equal">
      <formula>"NR3"</formula>
    </cfRule>
  </conditionalFormatting>
  <conditionalFormatting sqref="B37">
    <cfRule type="cellIs" dxfId="103" priority="98" operator="equal">
      <formula>"NR3"</formula>
    </cfRule>
  </conditionalFormatting>
  <conditionalFormatting sqref="B38">
    <cfRule type="cellIs" dxfId="102" priority="97" operator="equal">
      <formula>"NR3"</formula>
    </cfRule>
  </conditionalFormatting>
  <conditionalFormatting sqref="B53:B55">
    <cfRule type="cellIs" dxfId="101" priority="94" operator="equal">
      <formula>2958465</formula>
    </cfRule>
    <cfRule type="cellIs" dxfId="100" priority="95" operator="equal">
      <formula>"NR3"</formula>
    </cfRule>
    <cfRule type="cellIs" dxfId="99" priority="96" operator="equal">
      <formula>"דירוג פנימי"</formula>
    </cfRule>
  </conditionalFormatting>
  <conditionalFormatting sqref="B53:B55">
    <cfRule type="cellIs" dxfId="98" priority="93" operator="equal">
      <formula>2958465</formula>
    </cfRule>
  </conditionalFormatting>
  <conditionalFormatting sqref="B56:B67">
    <cfRule type="cellIs" dxfId="97" priority="90" operator="equal">
      <formula>2958465</formula>
    </cfRule>
    <cfRule type="cellIs" dxfId="96" priority="91" operator="equal">
      <formula>"NR3"</formula>
    </cfRule>
    <cfRule type="cellIs" dxfId="95" priority="92" operator="equal">
      <formula>"דירוג פנימי"</formula>
    </cfRule>
  </conditionalFormatting>
  <conditionalFormatting sqref="B56:B67">
    <cfRule type="cellIs" dxfId="94" priority="89" operator="equal">
      <formula>2958465</formula>
    </cfRule>
  </conditionalFormatting>
  <conditionalFormatting sqref="B68:B69">
    <cfRule type="cellIs" dxfId="93" priority="86" operator="equal">
      <formula>2958465</formula>
    </cfRule>
    <cfRule type="cellIs" dxfId="92" priority="87" operator="equal">
      <formula>"NR3"</formula>
    </cfRule>
    <cfRule type="cellIs" dxfId="91" priority="88" operator="equal">
      <formula>"דירוג פנימי"</formula>
    </cfRule>
  </conditionalFormatting>
  <conditionalFormatting sqref="B68:B69">
    <cfRule type="cellIs" dxfId="90" priority="85" operator="equal">
      <formula>2958465</formula>
    </cfRule>
  </conditionalFormatting>
  <conditionalFormatting sqref="B70">
    <cfRule type="cellIs" dxfId="89" priority="82" operator="equal">
      <formula>2958465</formula>
    </cfRule>
    <cfRule type="cellIs" dxfId="88" priority="83" operator="equal">
      <formula>"NR3"</formula>
    </cfRule>
    <cfRule type="cellIs" dxfId="87" priority="84" operator="equal">
      <formula>"דירוג פנימי"</formula>
    </cfRule>
  </conditionalFormatting>
  <conditionalFormatting sqref="B70">
    <cfRule type="cellIs" dxfId="86" priority="81" operator="equal">
      <formula>2958465</formula>
    </cfRule>
  </conditionalFormatting>
  <conditionalFormatting sqref="B71:B72">
    <cfRule type="cellIs" dxfId="85" priority="78" operator="equal">
      <formula>2958465</formula>
    </cfRule>
    <cfRule type="cellIs" dxfId="84" priority="79" operator="equal">
      <formula>"NR3"</formula>
    </cfRule>
    <cfRule type="cellIs" dxfId="83" priority="80" operator="equal">
      <formula>"דירוג פנימי"</formula>
    </cfRule>
  </conditionalFormatting>
  <conditionalFormatting sqref="B71:B72">
    <cfRule type="cellIs" dxfId="82" priority="77" operator="equal">
      <formula>2958465</formula>
    </cfRule>
  </conditionalFormatting>
  <conditionalFormatting sqref="B159:B166">
    <cfRule type="cellIs" dxfId="81" priority="1" operator="equal">
      <formula>2958465</formula>
    </cfRule>
  </conditionalFormatting>
  <conditionalFormatting sqref="B73:B86">
    <cfRule type="cellIs" dxfId="80" priority="74" operator="equal">
      <formula>2958465</formula>
    </cfRule>
    <cfRule type="cellIs" dxfId="79" priority="75" operator="equal">
      <formula>"NR3"</formula>
    </cfRule>
    <cfRule type="cellIs" dxfId="78" priority="76" operator="equal">
      <formula>"דירוג פנימי"</formula>
    </cfRule>
  </conditionalFormatting>
  <conditionalFormatting sqref="B73:B86">
    <cfRule type="cellIs" dxfId="77" priority="73" operator="equal">
      <formula>2958465</formula>
    </cfRule>
  </conditionalFormatting>
  <conditionalFormatting sqref="B87:B92">
    <cfRule type="cellIs" dxfId="76" priority="70" operator="equal">
      <formula>2958465</formula>
    </cfRule>
    <cfRule type="cellIs" dxfId="75" priority="71" operator="equal">
      <formula>"NR3"</formula>
    </cfRule>
    <cfRule type="cellIs" dxfId="74" priority="72" operator="equal">
      <formula>"דירוג פנימי"</formula>
    </cfRule>
  </conditionalFormatting>
  <conditionalFormatting sqref="B87:B92">
    <cfRule type="cellIs" dxfId="73" priority="69" operator="equal">
      <formula>2958465</formula>
    </cfRule>
  </conditionalFormatting>
  <conditionalFormatting sqref="B93:B96">
    <cfRule type="cellIs" dxfId="72" priority="66" operator="equal">
      <formula>2958465</formula>
    </cfRule>
    <cfRule type="cellIs" dxfId="71" priority="67" operator="equal">
      <formula>"NR3"</formula>
    </cfRule>
    <cfRule type="cellIs" dxfId="70" priority="68" operator="equal">
      <formula>"דירוג פנימי"</formula>
    </cfRule>
  </conditionalFormatting>
  <conditionalFormatting sqref="B93:B96">
    <cfRule type="cellIs" dxfId="69" priority="65" operator="equal">
      <formula>2958465</formula>
    </cfRule>
  </conditionalFormatting>
  <conditionalFormatting sqref="B97:B100">
    <cfRule type="cellIs" dxfId="68" priority="62" operator="equal">
      <formula>2958465</formula>
    </cfRule>
    <cfRule type="cellIs" dxfId="67" priority="63" operator="equal">
      <formula>"NR3"</formula>
    </cfRule>
    <cfRule type="cellIs" dxfId="66" priority="64" operator="equal">
      <formula>"דירוג פנימי"</formula>
    </cfRule>
  </conditionalFormatting>
  <conditionalFormatting sqref="B97:B100">
    <cfRule type="cellIs" dxfId="65" priority="61" operator="equal">
      <formula>2958465</formula>
    </cfRule>
  </conditionalFormatting>
  <conditionalFormatting sqref="B101:B105">
    <cfRule type="cellIs" dxfId="64" priority="58" operator="equal">
      <formula>2958465</formula>
    </cfRule>
    <cfRule type="cellIs" dxfId="63" priority="59" operator="equal">
      <formula>"NR3"</formula>
    </cfRule>
    <cfRule type="cellIs" dxfId="62" priority="60" operator="equal">
      <formula>"דירוג פנימי"</formula>
    </cfRule>
  </conditionalFormatting>
  <conditionalFormatting sqref="B101:B105">
    <cfRule type="cellIs" dxfId="61" priority="57" operator="equal">
      <formula>2958465</formula>
    </cfRule>
  </conditionalFormatting>
  <conditionalFormatting sqref="B106:B107">
    <cfRule type="cellIs" dxfId="60" priority="54" operator="equal">
      <formula>2958465</formula>
    </cfRule>
    <cfRule type="cellIs" dxfId="59" priority="55" operator="equal">
      <formula>"NR3"</formula>
    </cfRule>
    <cfRule type="cellIs" dxfId="58" priority="56" operator="equal">
      <formula>"דירוג פנימי"</formula>
    </cfRule>
  </conditionalFormatting>
  <conditionalFormatting sqref="B106:B107">
    <cfRule type="cellIs" dxfId="57" priority="53" operator="equal">
      <formula>2958465</formula>
    </cfRule>
  </conditionalFormatting>
  <conditionalFormatting sqref="B108">
    <cfRule type="cellIs" dxfId="56" priority="50" operator="equal">
      <formula>2958465</formula>
    </cfRule>
    <cfRule type="cellIs" dxfId="55" priority="51" operator="equal">
      <formula>"NR3"</formula>
    </cfRule>
    <cfRule type="cellIs" dxfId="54" priority="52" operator="equal">
      <formula>"דירוג פנימי"</formula>
    </cfRule>
  </conditionalFormatting>
  <conditionalFormatting sqref="B108">
    <cfRule type="cellIs" dxfId="53" priority="49" operator="equal">
      <formula>2958465</formula>
    </cfRule>
  </conditionalFormatting>
  <conditionalFormatting sqref="B109:B119">
    <cfRule type="cellIs" dxfId="52" priority="46" operator="equal">
      <formula>2958465</formula>
    </cfRule>
    <cfRule type="cellIs" dxfId="51" priority="47" operator="equal">
      <formula>"NR3"</formula>
    </cfRule>
    <cfRule type="cellIs" dxfId="50" priority="48" operator="equal">
      <formula>"דירוג פנימי"</formula>
    </cfRule>
  </conditionalFormatting>
  <conditionalFormatting sqref="B109:B119">
    <cfRule type="cellIs" dxfId="49" priority="45" operator="equal">
      <formula>2958465</formula>
    </cfRule>
  </conditionalFormatting>
  <conditionalFormatting sqref="B120:B124">
    <cfRule type="cellIs" dxfId="48" priority="42" operator="equal">
      <formula>2958465</formula>
    </cfRule>
    <cfRule type="cellIs" dxfId="47" priority="43" operator="equal">
      <formula>"NR3"</formula>
    </cfRule>
    <cfRule type="cellIs" dxfId="46" priority="44" operator="equal">
      <formula>"דירוג פנימי"</formula>
    </cfRule>
  </conditionalFormatting>
  <conditionalFormatting sqref="B120:B124">
    <cfRule type="cellIs" dxfId="45" priority="41" operator="equal">
      <formula>2958465</formula>
    </cfRule>
  </conditionalFormatting>
  <conditionalFormatting sqref="B125:B129">
    <cfRule type="cellIs" dxfId="44" priority="38" operator="equal">
      <formula>2958465</formula>
    </cfRule>
    <cfRule type="cellIs" dxfId="43" priority="39" operator="equal">
      <formula>"NR3"</formula>
    </cfRule>
    <cfRule type="cellIs" dxfId="42" priority="40" operator="equal">
      <formula>"דירוג פנימי"</formula>
    </cfRule>
  </conditionalFormatting>
  <conditionalFormatting sqref="B125:B129">
    <cfRule type="cellIs" dxfId="41" priority="37" operator="equal">
      <formula>2958465</formula>
    </cfRule>
  </conditionalFormatting>
  <conditionalFormatting sqref="B130:B131">
    <cfRule type="cellIs" dxfId="40" priority="34" operator="equal">
      <formula>2958465</formula>
    </cfRule>
    <cfRule type="cellIs" dxfId="39" priority="35" operator="equal">
      <formula>"NR3"</formula>
    </cfRule>
    <cfRule type="cellIs" dxfId="38" priority="36" operator="equal">
      <formula>"דירוג פנימי"</formula>
    </cfRule>
  </conditionalFormatting>
  <conditionalFormatting sqref="B130:B131">
    <cfRule type="cellIs" dxfId="37" priority="33" operator="equal">
      <formula>2958465</formula>
    </cfRule>
  </conditionalFormatting>
  <conditionalFormatting sqref="B132:B136">
    <cfRule type="cellIs" dxfId="36" priority="30" operator="equal">
      <formula>2958465</formula>
    </cfRule>
    <cfRule type="cellIs" dxfId="35" priority="31" operator="equal">
      <formula>"NR3"</formula>
    </cfRule>
    <cfRule type="cellIs" dxfId="34" priority="32" operator="equal">
      <formula>"דירוג פנימי"</formula>
    </cfRule>
  </conditionalFormatting>
  <conditionalFormatting sqref="B132:B136">
    <cfRule type="cellIs" dxfId="33" priority="29" operator="equal">
      <formula>2958465</formula>
    </cfRule>
  </conditionalFormatting>
  <conditionalFormatting sqref="B139:B141">
    <cfRule type="cellIs" dxfId="32" priority="26" operator="equal">
      <formula>2958465</formula>
    </cfRule>
    <cfRule type="cellIs" dxfId="31" priority="27" operator="equal">
      <formula>"NR3"</formula>
    </cfRule>
    <cfRule type="cellIs" dxfId="30" priority="28" operator="equal">
      <formula>"דירוג פנימי"</formula>
    </cfRule>
  </conditionalFormatting>
  <conditionalFormatting sqref="B139:B141">
    <cfRule type="cellIs" dxfId="29" priority="25" operator="equal">
      <formula>2958465</formula>
    </cfRule>
  </conditionalFormatting>
  <conditionalFormatting sqref="B146:B153">
    <cfRule type="cellIs" dxfId="28" priority="22" operator="equal">
      <formula>2958465</formula>
    </cfRule>
    <cfRule type="cellIs" dxfId="27" priority="23" operator="equal">
      <formula>"NR3"</formula>
    </cfRule>
    <cfRule type="cellIs" dxfId="26" priority="24" operator="equal">
      <formula>"דירוג פנימי"</formula>
    </cfRule>
  </conditionalFormatting>
  <conditionalFormatting sqref="B146:B153">
    <cfRule type="cellIs" dxfId="25" priority="21" operator="equal">
      <formula>2958465</formula>
    </cfRule>
  </conditionalFormatting>
  <conditionalFormatting sqref="B145">
    <cfRule type="cellIs" dxfId="24" priority="18" operator="equal">
      <formula>2958465</formula>
    </cfRule>
    <cfRule type="cellIs" dxfId="23" priority="19" operator="equal">
      <formula>"NR3"</formula>
    </cfRule>
    <cfRule type="cellIs" dxfId="22" priority="20" operator="equal">
      <formula>"דירוג פנימי"</formula>
    </cfRule>
  </conditionalFormatting>
  <conditionalFormatting sqref="B145">
    <cfRule type="cellIs" dxfId="21" priority="17" operator="equal">
      <formula>2958465</formula>
    </cfRule>
  </conditionalFormatting>
  <conditionalFormatting sqref="B154:B155">
    <cfRule type="cellIs" dxfId="20" priority="14" operator="equal">
      <formula>2958465</formula>
    </cfRule>
    <cfRule type="cellIs" dxfId="19" priority="15" operator="equal">
      <formula>"NR3"</formula>
    </cfRule>
    <cfRule type="cellIs" dxfId="18" priority="16" operator="equal">
      <formula>"דירוג פנימי"</formula>
    </cfRule>
  </conditionalFormatting>
  <conditionalFormatting sqref="B154:B155">
    <cfRule type="cellIs" dxfId="17" priority="13" operator="equal">
      <formula>2958465</formula>
    </cfRule>
  </conditionalFormatting>
  <conditionalFormatting sqref="B156">
    <cfRule type="cellIs" dxfId="16" priority="10" operator="equal">
      <formula>2958465</formula>
    </cfRule>
    <cfRule type="cellIs" dxfId="15" priority="11" operator="equal">
      <formula>"NR3"</formula>
    </cfRule>
    <cfRule type="cellIs" dxfId="14" priority="12" operator="equal">
      <formula>"דירוג פנימי"</formula>
    </cfRule>
  </conditionalFormatting>
  <conditionalFormatting sqref="B156">
    <cfRule type="cellIs" dxfId="13" priority="9" operator="equal">
      <formula>2958465</formula>
    </cfRule>
  </conditionalFormatting>
  <conditionalFormatting sqref="B157:B158">
    <cfRule type="cellIs" dxfId="12" priority="6" operator="equal">
      <formula>2958465</formula>
    </cfRule>
    <cfRule type="cellIs" dxfId="11" priority="7" operator="equal">
      <formula>"NR3"</formula>
    </cfRule>
    <cfRule type="cellIs" dxfId="10" priority="8" operator="equal">
      <formula>"דירוג פנימי"</formula>
    </cfRule>
  </conditionalFormatting>
  <conditionalFormatting sqref="B157:B158">
    <cfRule type="cellIs" dxfId="9" priority="5" operator="equal">
      <formula>2958465</formula>
    </cfRule>
  </conditionalFormatting>
  <conditionalFormatting sqref="B159:B166">
    <cfRule type="cellIs" dxfId="8" priority="2" operator="equal">
      <formula>2958465</formula>
    </cfRule>
    <cfRule type="cellIs" dxfId="7" priority="3" operator="equal">
      <formula>"NR3"</formula>
    </cfRule>
    <cfRule type="cellIs" dxfId="6" priority="4" operator="equal">
      <formula>"דירוג פנימי"</formula>
    </cfRule>
  </conditionalFormatting>
  <dataValidations count="1">
    <dataValidation allowBlank="1" showInputMessage="1" showErrorMessage="1" sqref="D1:Q9 C5:C9 B1:B9 X53:XFD56 A1:A166 L120:L129 R53:V56 R1:XFD52 A168:XFD1048576 R57:XFD16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4"/>
  <sheetViews>
    <sheetView rightToLeft="1" workbookViewId="0">
      <selection activeCell="A10" sqref="A10:XFD14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8" t="s" vm="1">
        <v>262</v>
      </c>
    </row>
    <row r="2" spans="2:64">
      <c r="B2" s="57" t="s">
        <v>187</v>
      </c>
      <c r="C2" s="78" t="s">
        <v>263</v>
      </c>
    </row>
    <row r="3" spans="2:64">
      <c r="B3" s="57" t="s">
        <v>189</v>
      </c>
      <c r="C3" s="78" t="s">
        <v>264</v>
      </c>
    </row>
    <row r="4" spans="2:64">
      <c r="B4" s="57" t="s">
        <v>190</v>
      </c>
      <c r="C4" s="78">
        <v>2207</v>
      </c>
    </row>
    <row r="6" spans="2:64" ht="26.25" customHeight="1">
      <c r="B6" s="199" t="s">
        <v>221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1"/>
    </row>
    <row r="7" spans="2:64" s="3" customFormat="1" ht="63">
      <c r="B7" s="60" t="s">
        <v>125</v>
      </c>
      <c r="C7" s="61" t="s">
        <v>48</v>
      </c>
      <c r="D7" s="61" t="s">
        <v>126</v>
      </c>
      <c r="E7" s="61" t="s">
        <v>15</v>
      </c>
      <c r="F7" s="61" t="s">
        <v>69</v>
      </c>
      <c r="G7" s="61" t="s">
        <v>18</v>
      </c>
      <c r="H7" s="61" t="s">
        <v>109</v>
      </c>
      <c r="I7" s="61" t="s">
        <v>55</v>
      </c>
      <c r="J7" s="61" t="s">
        <v>19</v>
      </c>
      <c r="K7" s="61" t="s">
        <v>248</v>
      </c>
      <c r="L7" s="61" t="s">
        <v>247</v>
      </c>
      <c r="M7" s="61" t="s">
        <v>118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257</v>
      </c>
      <c r="L8" s="32"/>
      <c r="M8" s="32" t="s">
        <v>251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133" customFormat="1" ht="18" customHeight="1">
      <c r="B10" s="127" t="s">
        <v>42</v>
      </c>
      <c r="C10" s="123"/>
      <c r="D10" s="123"/>
      <c r="E10" s="123"/>
      <c r="F10" s="123"/>
      <c r="G10" s="124">
        <v>0.23245376094004266</v>
      </c>
      <c r="H10" s="123"/>
      <c r="I10" s="123"/>
      <c r="J10" s="125">
        <v>2.0684929446245538E-2</v>
      </c>
      <c r="K10" s="124"/>
      <c r="L10" s="126"/>
      <c r="M10" s="124">
        <v>93.156629999999979</v>
      </c>
      <c r="N10" s="125">
        <v>1</v>
      </c>
      <c r="O10" s="125">
        <f>M10/'סכום נכסי הקרן'!$C$42</f>
        <v>2.5248555058375916E-5</v>
      </c>
      <c r="P10" s="142"/>
      <c r="Q10" s="142"/>
      <c r="R10" s="142"/>
      <c r="S10" s="142"/>
      <c r="T10" s="142"/>
      <c r="U10" s="142"/>
      <c r="BL10" s="142"/>
    </row>
    <row r="11" spans="2:64" s="142" customFormat="1" ht="20.25" customHeight="1">
      <c r="B11" s="127" t="s">
        <v>242</v>
      </c>
      <c r="C11" s="123"/>
      <c r="D11" s="123"/>
      <c r="E11" s="123"/>
      <c r="F11" s="123"/>
      <c r="G11" s="124">
        <v>0.23245376094004266</v>
      </c>
      <c r="H11" s="123"/>
      <c r="I11" s="123"/>
      <c r="J11" s="125">
        <v>2.0684929446245538E-2</v>
      </c>
      <c r="K11" s="124"/>
      <c r="L11" s="126"/>
      <c r="M11" s="124">
        <v>93.156629999999979</v>
      </c>
      <c r="N11" s="125">
        <v>1</v>
      </c>
      <c r="O11" s="125">
        <f>M11/'סכום נכסי הקרן'!$C$42</f>
        <v>2.5248555058375916E-5</v>
      </c>
    </row>
    <row r="12" spans="2:64" s="138" customFormat="1">
      <c r="B12" s="117" t="s">
        <v>239</v>
      </c>
      <c r="C12" s="82"/>
      <c r="D12" s="82"/>
      <c r="E12" s="82"/>
      <c r="F12" s="82"/>
      <c r="G12" s="89">
        <v>0.23245376094004266</v>
      </c>
      <c r="H12" s="82"/>
      <c r="I12" s="82"/>
      <c r="J12" s="90">
        <v>2.0684929446245538E-2</v>
      </c>
      <c r="K12" s="89"/>
      <c r="L12" s="91"/>
      <c r="M12" s="89">
        <v>93.156629999999979</v>
      </c>
      <c r="N12" s="90">
        <v>1</v>
      </c>
      <c r="O12" s="90">
        <f>M12/'סכום נכסי הקרן'!$C$42</f>
        <v>2.5248555058375916E-5</v>
      </c>
    </row>
    <row r="13" spans="2:64" s="138" customFormat="1">
      <c r="B13" s="79" t="s">
        <v>1785</v>
      </c>
      <c r="C13" s="80">
        <v>3296</v>
      </c>
      <c r="D13" s="80" t="s">
        <v>303</v>
      </c>
      <c r="E13" s="80" t="s">
        <v>1812</v>
      </c>
      <c r="F13" s="80" t="s">
        <v>1811</v>
      </c>
      <c r="G13" s="86">
        <v>0.28000000000000003</v>
      </c>
      <c r="H13" s="92" t="s">
        <v>173</v>
      </c>
      <c r="I13" s="93">
        <v>6.2199999999999998E-2</v>
      </c>
      <c r="J13" s="87">
        <v>2.1900000000000003E-2</v>
      </c>
      <c r="K13" s="86">
        <v>60000</v>
      </c>
      <c r="L13" s="88">
        <v>127.92</v>
      </c>
      <c r="M13" s="86">
        <v>76.752009999999999</v>
      </c>
      <c r="N13" s="87">
        <v>0.82390281829645418</v>
      </c>
      <c r="O13" s="87">
        <f>M13/'סכום נכסי הקרן'!$C$42</f>
        <v>2.0802355670509112E-5</v>
      </c>
    </row>
    <row r="14" spans="2:64" s="138" customFormat="1">
      <c r="B14" s="79" t="s">
        <v>1786</v>
      </c>
      <c r="C14" s="80">
        <v>3288</v>
      </c>
      <c r="D14" s="80" t="s">
        <v>303</v>
      </c>
      <c r="E14" s="80" t="s">
        <v>1812</v>
      </c>
      <c r="F14" s="80" t="s">
        <v>1811</v>
      </c>
      <c r="G14" s="86">
        <v>0.01</v>
      </c>
      <c r="H14" s="92" t="s">
        <v>173</v>
      </c>
      <c r="I14" s="93">
        <v>6.1500000000000006E-2</v>
      </c>
      <c r="J14" s="87">
        <v>1.4999999999999999E-2</v>
      </c>
      <c r="K14" s="86">
        <v>12733.55</v>
      </c>
      <c r="L14" s="88">
        <v>128.83000000000001</v>
      </c>
      <c r="M14" s="86">
        <v>16.404619999999998</v>
      </c>
      <c r="N14" s="87">
        <v>0.17609718170354596</v>
      </c>
      <c r="O14" s="87">
        <f>M14/'סכום נכסי הקרן'!$C$42</f>
        <v>4.4461993878668081E-6</v>
      </c>
    </row>
    <row r="15" spans="2:64">
      <c r="B15" s="83"/>
      <c r="C15" s="80"/>
      <c r="D15" s="80"/>
      <c r="E15" s="80"/>
      <c r="F15" s="80"/>
      <c r="G15" s="80"/>
      <c r="H15" s="80"/>
      <c r="I15" s="80"/>
      <c r="J15" s="87"/>
      <c r="K15" s="86"/>
      <c r="L15" s="88"/>
      <c r="M15" s="80"/>
      <c r="N15" s="87"/>
      <c r="O15" s="80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94" t="s">
        <v>261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94" t="s">
        <v>121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94" t="s">
        <v>246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94" t="s">
        <v>256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D850"/>
  <sheetViews>
    <sheetView rightToLeft="1" workbookViewId="0">
      <selection activeCell="A10" sqref="A10:XFD26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8" style="1" bestFit="1" customWidth="1"/>
    <col min="6" max="7" width="10.140625" style="1" bestFit="1" customWidth="1"/>
    <col min="8" max="8" width="21" style="1" bestFit="1" customWidth="1"/>
    <col min="9" max="9" width="10.42578125" style="1" bestFit="1" customWidth="1"/>
    <col min="10" max="10" width="36.5703125" style="1" bestFit="1" customWidth="1"/>
    <col min="11" max="15" width="5.7109375" style="3" customWidth="1"/>
    <col min="16" max="30" width="9.140625" style="3"/>
    <col min="31" max="16384" width="9.140625" style="1"/>
  </cols>
  <sheetData>
    <row r="1" spans="2:30">
      <c r="B1" s="57" t="s">
        <v>188</v>
      </c>
      <c r="C1" s="78" t="s" vm="1">
        <v>262</v>
      </c>
    </row>
    <row r="2" spans="2:30">
      <c r="B2" s="57" t="s">
        <v>187</v>
      </c>
      <c r="C2" s="78" t="s">
        <v>263</v>
      </c>
    </row>
    <row r="3" spans="2:30">
      <c r="B3" s="57" t="s">
        <v>189</v>
      </c>
      <c r="C3" s="78" t="s">
        <v>264</v>
      </c>
    </row>
    <row r="4" spans="2:30">
      <c r="B4" s="57" t="s">
        <v>190</v>
      </c>
      <c r="C4" s="78">
        <v>2207</v>
      </c>
    </row>
    <row r="6" spans="2:30" ht="26.25" customHeight="1">
      <c r="B6" s="199" t="s">
        <v>222</v>
      </c>
      <c r="C6" s="200"/>
      <c r="D6" s="200"/>
      <c r="E6" s="200"/>
      <c r="F6" s="200"/>
      <c r="G6" s="200"/>
      <c r="H6" s="200"/>
      <c r="I6" s="200"/>
      <c r="J6" s="201"/>
    </row>
    <row r="7" spans="2:30" s="3" customFormat="1" ht="63">
      <c r="B7" s="60" t="s">
        <v>125</v>
      </c>
      <c r="C7" s="62" t="s">
        <v>57</v>
      </c>
      <c r="D7" s="62" t="s">
        <v>91</v>
      </c>
      <c r="E7" s="62" t="s">
        <v>58</v>
      </c>
      <c r="F7" s="62" t="s">
        <v>109</v>
      </c>
      <c r="G7" s="62" t="s">
        <v>233</v>
      </c>
      <c r="H7" s="62" t="s">
        <v>191</v>
      </c>
      <c r="I7" s="64" t="s">
        <v>192</v>
      </c>
      <c r="J7" s="64" t="s">
        <v>260</v>
      </c>
    </row>
    <row r="8" spans="2:30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252</v>
      </c>
      <c r="H8" s="32" t="s">
        <v>20</v>
      </c>
      <c r="I8" s="17" t="s">
        <v>20</v>
      </c>
      <c r="J8" s="17"/>
    </row>
    <row r="9" spans="2:3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2:30" s="133" customFormat="1" ht="18" customHeight="1">
      <c r="B10" s="127" t="s">
        <v>43</v>
      </c>
      <c r="C10" s="127"/>
      <c r="D10" s="127"/>
      <c r="E10" s="123"/>
      <c r="F10" s="123"/>
      <c r="G10" s="124">
        <v>15291.255720000001</v>
      </c>
      <c r="H10" s="125">
        <v>1</v>
      </c>
      <c r="I10" s="125">
        <f>G10/'סכום נכסי הקרן'!$C$42</f>
        <v>4.1444405187062447E-3</v>
      </c>
      <c r="J10" s="123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</row>
    <row r="11" spans="2:30" s="142" customFormat="1" ht="22.5" customHeight="1">
      <c r="B11" s="127" t="s">
        <v>245</v>
      </c>
      <c r="C11" s="127"/>
      <c r="D11" s="127"/>
      <c r="E11" s="146">
        <v>5.9499999999999997E-2</v>
      </c>
      <c r="F11" s="128" t="s">
        <v>173</v>
      </c>
      <c r="G11" s="124">
        <v>15291.255720000001</v>
      </c>
      <c r="H11" s="125">
        <v>1</v>
      </c>
      <c r="I11" s="125">
        <f>G11/'סכום נכסי הקרן'!$C$42</f>
        <v>4.1444405187062447E-3</v>
      </c>
      <c r="J11" s="123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</row>
    <row r="12" spans="2:30" s="138" customFormat="1">
      <c r="B12" s="117" t="s">
        <v>92</v>
      </c>
      <c r="C12" s="117"/>
      <c r="D12" s="117"/>
      <c r="E12" s="146">
        <v>6.7799999999999999E-2</v>
      </c>
      <c r="F12" s="118" t="s">
        <v>173</v>
      </c>
      <c r="G12" s="89">
        <v>13428.39372</v>
      </c>
      <c r="H12" s="90">
        <v>0.87817468793203857</v>
      </c>
      <c r="I12" s="90">
        <f>G12/'סכום נכסי הקרן'!$C$42</f>
        <v>3.6395427591677525E-3</v>
      </c>
      <c r="J12" s="8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</row>
    <row r="13" spans="2:30" s="138" customFormat="1">
      <c r="B13" s="79" t="s">
        <v>1787</v>
      </c>
      <c r="C13" s="110">
        <v>42735</v>
      </c>
      <c r="D13" s="79" t="s">
        <v>1788</v>
      </c>
      <c r="E13" s="147">
        <v>7.4463483535791269E-2</v>
      </c>
      <c r="F13" s="92" t="s">
        <v>173</v>
      </c>
      <c r="G13" s="86">
        <v>2890.0590000000002</v>
      </c>
      <c r="H13" s="87">
        <v>0.18900076311064401</v>
      </c>
      <c r="I13" s="87">
        <f>G13/'סכום נכסי הקרן'!$C$42</f>
        <v>7.833024207021536E-4</v>
      </c>
      <c r="J13" s="80" t="s">
        <v>1789</v>
      </c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</row>
    <row r="14" spans="2:30" s="138" customFormat="1">
      <c r="B14" s="79" t="s">
        <v>1790</v>
      </c>
      <c r="C14" s="110">
        <v>42735</v>
      </c>
      <c r="D14" s="79" t="s">
        <v>1788</v>
      </c>
      <c r="E14" s="147">
        <v>5.8476080019167931E-2</v>
      </c>
      <c r="F14" s="92" t="s">
        <v>173</v>
      </c>
      <c r="G14" s="86">
        <v>1238.81</v>
      </c>
      <c r="H14" s="87">
        <v>8.1014275261888036E-2</v>
      </c>
      <c r="I14" s="87">
        <f>G14/'סכום נכסי הקרן'!$C$42</f>
        <v>3.3575884498898977E-4</v>
      </c>
      <c r="J14" s="80" t="s">
        <v>1791</v>
      </c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</row>
    <row r="15" spans="2:30" s="138" customFormat="1">
      <c r="B15" s="79" t="s">
        <v>1792</v>
      </c>
      <c r="C15" s="110">
        <v>42735</v>
      </c>
      <c r="D15" s="79" t="s">
        <v>1788</v>
      </c>
      <c r="E15" s="147">
        <v>6.3888888888888884E-2</v>
      </c>
      <c r="F15" s="92" t="s">
        <v>173</v>
      </c>
      <c r="G15" s="86">
        <v>863.99974999999995</v>
      </c>
      <c r="H15" s="87">
        <v>5.6502864501176489E-2</v>
      </c>
      <c r="I15" s="87">
        <f>G15/'סכום נכסי הקרן'!$C$42</f>
        <v>2.3417276106164455E-4</v>
      </c>
      <c r="J15" s="80" t="s">
        <v>1793</v>
      </c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</row>
    <row r="16" spans="2:30" s="138" customFormat="1">
      <c r="B16" s="79" t="s">
        <v>1794</v>
      </c>
      <c r="C16" s="110">
        <v>42735</v>
      </c>
      <c r="D16" s="79" t="s">
        <v>1788</v>
      </c>
      <c r="E16" s="147">
        <v>6.8961116388292804E-2</v>
      </c>
      <c r="F16" s="92" t="s">
        <v>173</v>
      </c>
      <c r="G16" s="86">
        <v>3152.4060299999996</v>
      </c>
      <c r="H16" s="87">
        <v>0.20615743322354166</v>
      </c>
      <c r="I16" s="87">
        <f>G16/'סכום נכסי הקרן'!$C$42</f>
        <v>8.544072194841231E-4</v>
      </c>
      <c r="J16" s="80" t="s">
        <v>1795</v>
      </c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</row>
    <row r="17" spans="2:30" s="138" customFormat="1">
      <c r="B17" s="79" t="s">
        <v>1796</v>
      </c>
      <c r="C17" s="110">
        <v>42735</v>
      </c>
      <c r="D17" s="79" t="s">
        <v>1788</v>
      </c>
      <c r="E17" s="147">
        <v>7.0533797723153505E-2</v>
      </c>
      <c r="F17" s="92" t="s">
        <v>173</v>
      </c>
      <c r="G17" s="86">
        <v>1147.3189399999999</v>
      </c>
      <c r="H17" s="87">
        <v>7.5031047875249307E-2</v>
      </c>
      <c r="I17" s="87">
        <f>G17/'סכום נכסי הקרן'!$C$42</f>
        <v>3.1096171497517136E-4</v>
      </c>
      <c r="J17" s="80" t="s">
        <v>1797</v>
      </c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</row>
    <row r="18" spans="2:30" s="138" customFormat="1">
      <c r="B18" s="79" t="s">
        <v>1798</v>
      </c>
      <c r="C18" s="110">
        <v>42735</v>
      </c>
      <c r="D18" s="79" t="s">
        <v>1788</v>
      </c>
      <c r="E18" s="147">
        <v>6.9995753715498946E-2</v>
      </c>
      <c r="F18" s="92" t="s">
        <v>173</v>
      </c>
      <c r="G18" s="86">
        <v>785</v>
      </c>
      <c r="H18" s="87">
        <v>5.1336529476337864E-2</v>
      </c>
      <c r="I18" s="87">
        <f>G18/'סכום נכסי הקרן'!$C$42</f>
        <v>2.1276119285149213E-4</v>
      </c>
      <c r="J18" s="80" t="s">
        <v>1799</v>
      </c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</row>
    <row r="19" spans="2:30" s="138" customFormat="1">
      <c r="B19" s="79" t="s">
        <v>1800</v>
      </c>
      <c r="C19" s="110">
        <v>42735</v>
      </c>
      <c r="D19" s="79" t="s">
        <v>1788</v>
      </c>
      <c r="E19" s="147">
        <v>7.3536924561503098E-2</v>
      </c>
      <c r="F19" s="92" t="s">
        <v>173</v>
      </c>
      <c r="G19" s="86">
        <v>1602.0889999999999</v>
      </c>
      <c r="H19" s="87">
        <v>0.10477157856333331</v>
      </c>
      <c r="I19" s="87">
        <f>G19/'סכום נכסי הקרן'!$C$42</f>
        <v>4.3421957540669322E-4</v>
      </c>
      <c r="J19" s="80" t="s">
        <v>1801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</row>
    <row r="20" spans="2:30" s="138" customFormat="1">
      <c r="B20" s="79" t="s">
        <v>1802</v>
      </c>
      <c r="C20" s="110">
        <v>42735</v>
      </c>
      <c r="D20" s="79" t="s">
        <v>1788</v>
      </c>
      <c r="E20" s="147">
        <v>5.516981781992928E-2</v>
      </c>
      <c r="F20" s="92" t="s">
        <v>173</v>
      </c>
      <c r="G20" s="86">
        <v>1748.711</v>
      </c>
      <c r="H20" s="87">
        <v>0.11436019591986785</v>
      </c>
      <c r="I20" s="87">
        <f>G20/'סכום נכסי הקרן'!$C$42</f>
        <v>4.739590296974849E-4</v>
      </c>
      <c r="J20" s="80" t="s">
        <v>1803</v>
      </c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</row>
    <row r="21" spans="2:30" s="138" customFormat="1">
      <c r="B21" s="79"/>
      <c r="C21" s="79"/>
      <c r="D21" s="79"/>
      <c r="E21" s="80"/>
      <c r="F21" s="80"/>
      <c r="G21" s="80"/>
      <c r="H21" s="87"/>
      <c r="I21" s="80"/>
      <c r="J21" s="8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</row>
    <row r="22" spans="2:30" s="138" customFormat="1">
      <c r="B22" s="117" t="s">
        <v>93</v>
      </c>
      <c r="C22" s="117"/>
      <c r="D22" s="117"/>
      <c r="E22" s="125">
        <v>0</v>
      </c>
      <c r="F22" s="118" t="s">
        <v>173</v>
      </c>
      <c r="G22" s="89">
        <v>1862.8620000000001</v>
      </c>
      <c r="H22" s="90">
        <v>0.12182531206796141</v>
      </c>
      <c r="I22" s="90">
        <f>G22/'סכום נכסי הקרן'!$C$42</f>
        <v>5.0489775953849213E-4</v>
      </c>
      <c r="J22" s="8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</row>
    <row r="23" spans="2:30" s="138" customFormat="1">
      <c r="B23" s="79" t="s">
        <v>1804</v>
      </c>
      <c r="C23" s="110">
        <v>42735</v>
      </c>
      <c r="D23" s="79" t="s">
        <v>27</v>
      </c>
      <c r="E23" s="87">
        <v>0</v>
      </c>
      <c r="F23" s="92" t="s">
        <v>173</v>
      </c>
      <c r="G23" s="86">
        <v>207</v>
      </c>
      <c r="H23" s="87">
        <v>1.3537148537072531E-2</v>
      </c>
      <c r="I23" s="87">
        <f>G23/'סכום נכסי הקרן'!$C$42</f>
        <v>5.610390690478837E-5</v>
      </c>
      <c r="J23" s="80" t="s">
        <v>1791</v>
      </c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</row>
    <row r="24" spans="2:30" s="138" customFormat="1">
      <c r="B24" s="79" t="s">
        <v>1805</v>
      </c>
      <c r="C24" s="110">
        <v>42735</v>
      </c>
      <c r="D24" s="79" t="s">
        <v>27</v>
      </c>
      <c r="E24" s="87">
        <v>0</v>
      </c>
      <c r="F24" s="92" t="s">
        <v>173</v>
      </c>
      <c r="G24" s="86">
        <v>712.93299999999999</v>
      </c>
      <c r="H24" s="87">
        <v>4.6623574482998704E-2</v>
      </c>
      <c r="I24" s="87">
        <f>G24/'סכום נכסי הקרן'!$C$42</f>
        <v>1.9322863121425839E-4</v>
      </c>
      <c r="J24" s="80" t="s">
        <v>1806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</row>
    <row r="25" spans="2:30" s="138" customFormat="1">
      <c r="B25" s="79" t="s">
        <v>1807</v>
      </c>
      <c r="C25" s="110">
        <v>42735</v>
      </c>
      <c r="D25" s="79" t="s">
        <v>27</v>
      </c>
      <c r="E25" s="87">
        <v>0</v>
      </c>
      <c r="F25" s="92" t="s">
        <v>173</v>
      </c>
      <c r="G25" s="86">
        <v>942.92899999999997</v>
      </c>
      <c r="H25" s="87">
        <v>6.166458904789017E-2</v>
      </c>
      <c r="I25" s="87">
        <f>G25/'סכום נכסי הקרן'!$C$42</f>
        <v>2.5556522141944536E-4</v>
      </c>
      <c r="J25" s="80" t="s">
        <v>1803</v>
      </c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</row>
    <row r="26" spans="2:30" s="138" customFormat="1">
      <c r="B26" s="79"/>
      <c r="C26" s="79"/>
      <c r="D26" s="79"/>
      <c r="E26" s="79"/>
      <c r="F26" s="80"/>
      <c r="G26" s="80"/>
      <c r="H26" s="87"/>
      <c r="I26" s="80"/>
      <c r="J26" s="80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</row>
    <row r="27" spans="2:30">
      <c r="B27" s="79"/>
      <c r="C27" s="79"/>
      <c r="D27" s="79"/>
      <c r="E27" s="79"/>
      <c r="F27" s="79"/>
      <c r="G27" s="79"/>
      <c r="H27" s="79"/>
      <c r="I27" s="79"/>
      <c r="J27" s="79"/>
    </row>
    <row r="28" spans="2:30">
      <c r="B28" s="79"/>
      <c r="C28" s="79"/>
      <c r="D28" s="79"/>
      <c r="E28" s="79"/>
      <c r="F28" s="79"/>
      <c r="G28" s="79"/>
      <c r="H28" s="79"/>
      <c r="I28" s="79"/>
      <c r="J28" s="79"/>
    </row>
    <row r="29" spans="2:30">
      <c r="B29" s="94" t="s">
        <v>261</v>
      </c>
      <c r="C29" s="79"/>
      <c r="D29" s="79"/>
      <c r="E29" s="79"/>
      <c r="F29" s="79"/>
      <c r="G29" s="79"/>
      <c r="H29" s="79"/>
      <c r="I29" s="79"/>
      <c r="J29" s="79"/>
    </row>
    <row r="30" spans="2:30">
      <c r="B30" s="94" t="s">
        <v>121</v>
      </c>
      <c r="C30" s="79"/>
      <c r="D30" s="79"/>
      <c r="E30" s="79"/>
      <c r="F30" s="79"/>
      <c r="G30" s="79"/>
      <c r="H30" s="79"/>
      <c r="I30" s="79"/>
      <c r="J30" s="79"/>
    </row>
    <row r="31" spans="2:30">
      <c r="B31" s="94" t="s">
        <v>246</v>
      </c>
      <c r="C31" s="79"/>
      <c r="D31" s="79"/>
      <c r="E31" s="79"/>
      <c r="F31" s="79"/>
      <c r="G31" s="79"/>
      <c r="H31" s="79"/>
      <c r="I31" s="79"/>
      <c r="J31" s="79"/>
    </row>
    <row r="32" spans="2:30">
      <c r="B32" s="94" t="s">
        <v>256</v>
      </c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B110" s="79"/>
      <c r="C110" s="79"/>
      <c r="D110" s="79"/>
      <c r="E110" s="79"/>
      <c r="F110" s="79"/>
      <c r="G110" s="79"/>
      <c r="H110" s="79"/>
      <c r="I110" s="79"/>
      <c r="J110" s="79"/>
    </row>
    <row r="111" spans="2:10">
      <c r="B111" s="79"/>
      <c r="C111" s="79"/>
      <c r="D111" s="79"/>
      <c r="E111" s="79"/>
      <c r="F111" s="79"/>
      <c r="G111" s="79"/>
      <c r="H111" s="79"/>
      <c r="I111" s="79"/>
      <c r="J111" s="79"/>
    </row>
    <row r="112" spans="2:10">
      <c r="B112" s="79"/>
      <c r="C112" s="79"/>
      <c r="D112" s="79"/>
      <c r="E112" s="79"/>
      <c r="F112" s="79"/>
      <c r="G112" s="79"/>
      <c r="H112" s="79"/>
      <c r="I112" s="79"/>
      <c r="J112" s="79"/>
    </row>
    <row r="113" spans="2:10">
      <c r="B113" s="79"/>
      <c r="C113" s="79"/>
      <c r="D113" s="79"/>
      <c r="F113" s="79"/>
      <c r="G113" s="79"/>
      <c r="H113" s="79"/>
      <c r="I113" s="79"/>
      <c r="J113" s="79"/>
    </row>
    <row r="114" spans="2:10">
      <c r="B114" s="79"/>
      <c r="C114" s="79"/>
      <c r="D114" s="79"/>
      <c r="F114" s="3"/>
      <c r="G114" s="3"/>
      <c r="H114" s="3"/>
      <c r="I114" s="3"/>
    </row>
    <row r="115" spans="2:10">
      <c r="B115" s="79"/>
      <c r="C115" s="79"/>
      <c r="D115" s="79"/>
      <c r="F115" s="3"/>
      <c r="G115" s="3"/>
      <c r="H115" s="3"/>
      <c r="I115" s="3"/>
    </row>
    <row r="116" spans="2:10">
      <c r="B116" s="79"/>
      <c r="C116" s="79"/>
      <c r="D116" s="79"/>
      <c r="F116" s="3"/>
      <c r="G116" s="3"/>
      <c r="H116" s="3"/>
      <c r="I116" s="3"/>
    </row>
    <row r="117" spans="2:10">
      <c r="B117" s="79"/>
      <c r="C117" s="79"/>
      <c r="D117" s="79"/>
      <c r="F117" s="3"/>
      <c r="G117" s="3"/>
      <c r="H117" s="3"/>
      <c r="I117" s="3"/>
    </row>
    <row r="118" spans="2:10">
      <c r="B118" s="79"/>
      <c r="C118" s="79"/>
      <c r="D118" s="79"/>
      <c r="F118" s="3"/>
      <c r="G118" s="3"/>
      <c r="H118" s="3"/>
      <c r="I118" s="3"/>
    </row>
    <row r="119" spans="2:10">
      <c r="B119" s="79"/>
      <c r="C119" s="79"/>
      <c r="D119" s="79"/>
      <c r="F119" s="3"/>
      <c r="G119" s="3"/>
      <c r="H119" s="3"/>
      <c r="I119" s="3"/>
    </row>
    <row r="120" spans="2:10">
      <c r="B120" s="79"/>
      <c r="C120" s="79"/>
      <c r="D120" s="79"/>
      <c r="F120" s="3"/>
      <c r="G120" s="3"/>
      <c r="H120" s="3"/>
      <c r="I120" s="3"/>
    </row>
    <row r="121" spans="2:10">
      <c r="B121" s="79"/>
      <c r="C121" s="79"/>
      <c r="D121" s="79"/>
      <c r="F121" s="3"/>
      <c r="G121" s="3"/>
      <c r="H121" s="3"/>
      <c r="I121" s="3"/>
    </row>
    <row r="122" spans="2:10">
      <c r="B122" s="79"/>
      <c r="C122" s="79"/>
      <c r="D122" s="79"/>
      <c r="F122" s="3"/>
      <c r="G122" s="3"/>
      <c r="H122" s="3"/>
      <c r="I122" s="3"/>
    </row>
    <row r="123" spans="2:10">
      <c r="B123" s="79"/>
      <c r="C123" s="79"/>
      <c r="D123" s="79"/>
      <c r="F123" s="3"/>
      <c r="G123" s="3"/>
      <c r="H123" s="3"/>
      <c r="I123" s="3"/>
    </row>
    <row r="124" spans="2:10">
      <c r="B124" s="79"/>
      <c r="C124" s="79"/>
      <c r="D124" s="79"/>
      <c r="F124" s="3"/>
      <c r="G124" s="3"/>
      <c r="H124" s="3"/>
      <c r="I124" s="3"/>
    </row>
    <row r="125" spans="2:10">
      <c r="B125" s="79"/>
      <c r="C125" s="79"/>
      <c r="D125" s="79"/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31:B32 E22:E25 E113:E1048576 B126:D1048576 F114:J1048576 E13:E20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262</v>
      </c>
    </row>
    <row r="2" spans="2:60">
      <c r="B2" s="57" t="s">
        <v>187</v>
      </c>
      <c r="C2" s="78" t="s">
        <v>263</v>
      </c>
    </row>
    <row r="3" spans="2:60">
      <c r="B3" s="57" t="s">
        <v>189</v>
      </c>
      <c r="C3" s="78" t="s">
        <v>264</v>
      </c>
    </row>
    <row r="4" spans="2:60">
      <c r="B4" s="57" t="s">
        <v>190</v>
      </c>
      <c r="C4" s="78">
        <v>2207</v>
      </c>
    </row>
    <row r="6" spans="2:60" ht="26.25" customHeight="1">
      <c r="B6" s="199" t="s">
        <v>223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60" s="3" customFormat="1" ht="66">
      <c r="B7" s="60" t="s">
        <v>125</v>
      </c>
      <c r="C7" s="60" t="s">
        <v>126</v>
      </c>
      <c r="D7" s="60" t="s">
        <v>15</v>
      </c>
      <c r="E7" s="60" t="s">
        <v>16</v>
      </c>
      <c r="F7" s="60" t="s">
        <v>60</v>
      </c>
      <c r="G7" s="60" t="s">
        <v>109</v>
      </c>
      <c r="H7" s="60" t="s">
        <v>56</v>
      </c>
      <c r="I7" s="60" t="s">
        <v>118</v>
      </c>
      <c r="J7" s="60" t="s">
        <v>191</v>
      </c>
      <c r="K7" s="60" t="s">
        <v>192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251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2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4" t="s">
        <v>261</v>
      </c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4" t="s">
        <v>121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94" t="s">
        <v>246</v>
      </c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4" t="s">
        <v>256</v>
      </c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2 B15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262</v>
      </c>
    </row>
    <row r="2" spans="2:60">
      <c r="B2" s="57" t="s">
        <v>187</v>
      </c>
      <c r="C2" s="78" t="s">
        <v>263</v>
      </c>
    </row>
    <row r="3" spans="2:60">
      <c r="B3" s="57" t="s">
        <v>189</v>
      </c>
      <c r="C3" s="78" t="s">
        <v>264</v>
      </c>
    </row>
    <row r="4" spans="2:60">
      <c r="B4" s="57" t="s">
        <v>190</v>
      </c>
      <c r="C4" s="78">
        <v>2207</v>
      </c>
    </row>
    <row r="6" spans="2:60" ht="26.25" customHeight="1">
      <c r="B6" s="199" t="s">
        <v>224</v>
      </c>
      <c r="C6" s="200"/>
      <c r="D6" s="200"/>
      <c r="E6" s="200"/>
      <c r="F6" s="200"/>
      <c r="G6" s="200"/>
      <c r="H6" s="200"/>
      <c r="I6" s="200"/>
      <c r="J6" s="200"/>
      <c r="K6" s="201"/>
    </row>
    <row r="7" spans="2:60" s="3" customFormat="1" ht="63">
      <c r="B7" s="60" t="s">
        <v>125</v>
      </c>
      <c r="C7" s="62" t="s">
        <v>48</v>
      </c>
      <c r="D7" s="62" t="s">
        <v>15</v>
      </c>
      <c r="E7" s="62" t="s">
        <v>16</v>
      </c>
      <c r="F7" s="62" t="s">
        <v>60</v>
      </c>
      <c r="G7" s="62" t="s">
        <v>109</v>
      </c>
      <c r="H7" s="62" t="s">
        <v>56</v>
      </c>
      <c r="I7" s="62" t="s">
        <v>118</v>
      </c>
      <c r="J7" s="62" t="s">
        <v>191</v>
      </c>
      <c r="K7" s="64" t="s">
        <v>192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 t="s">
        <v>59</v>
      </c>
      <c r="C10" s="80"/>
      <c r="D10" s="80"/>
      <c r="E10" s="80"/>
      <c r="F10" s="80"/>
      <c r="G10" s="80"/>
      <c r="H10" s="119">
        <v>0.39339999999999997</v>
      </c>
      <c r="I10" s="86">
        <v>3.5331700000000001</v>
      </c>
      <c r="J10" s="87">
        <v>1</v>
      </c>
      <c r="K10" s="87">
        <v>9.5467252493819509E-7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9" t="s">
        <v>242</v>
      </c>
      <c r="C11" s="80"/>
      <c r="D11" s="80"/>
      <c r="E11" s="80"/>
      <c r="F11" s="80"/>
      <c r="G11" s="80"/>
      <c r="H11" s="119">
        <v>0.39339999999999997</v>
      </c>
      <c r="I11" s="86">
        <v>3.5331700000000001</v>
      </c>
      <c r="J11" s="87">
        <v>1</v>
      </c>
      <c r="K11" s="87">
        <v>9.5467252493819509E-7</v>
      </c>
    </row>
    <row r="12" spans="2:60">
      <c r="B12" s="83" t="s">
        <v>1808</v>
      </c>
      <c r="C12" s="80" t="s">
        <v>1809</v>
      </c>
      <c r="D12" s="80" t="s">
        <v>1255</v>
      </c>
      <c r="E12" s="80"/>
      <c r="F12" s="93">
        <v>5.5999999999999994E-2</v>
      </c>
      <c r="G12" s="92" t="s">
        <v>173</v>
      </c>
      <c r="H12" s="119">
        <v>0.39339999999999997</v>
      </c>
      <c r="I12" s="86">
        <v>3.5331700000000001</v>
      </c>
      <c r="J12" s="87">
        <v>1</v>
      </c>
      <c r="K12" s="87">
        <v>9.5467252493819509E-7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9"/>
      <c r="C13" s="80"/>
      <c r="D13" s="80"/>
      <c r="E13" s="80"/>
      <c r="F13" s="80"/>
      <c r="G13" s="80"/>
      <c r="H13" s="119"/>
      <c r="I13" s="80"/>
      <c r="J13" s="87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4" t="s">
        <v>261</v>
      </c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4" t="s">
        <v>121</v>
      </c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94" t="s">
        <v>246</v>
      </c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94" t="s">
        <v>256</v>
      </c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5 B18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1:AF106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5" width="7.28515625" style="1" customWidth="1"/>
    <col min="6" max="17" width="5.7109375" style="1" customWidth="1"/>
    <col min="18" max="16384" width="9.140625" style="1"/>
  </cols>
  <sheetData>
    <row r="1" spans="1:32">
      <c r="B1" s="57" t="s">
        <v>188</v>
      </c>
      <c r="C1" s="78" t="s" vm="1">
        <v>262</v>
      </c>
    </row>
    <row r="2" spans="1:32">
      <c r="B2" s="57" t="s">
        <v>187</v>
      </c>
      <c r="C2" s="78" t="s">
        <v>263</v>
      </c>
    </row>
    <row r="3" spans="1:32">
      <c r="B3" s="57" t="s">
        <v>189</v>
      </c>
      <c r="C3" s="78" t="s">
        <v>264</v>
      </c>
    </row>
    <row r="4" spans="1:32">
      <c r="B4" s="57" t="s">
        <v>190</v>
      </c>
      <c r="C4" s="78">
        <v>2207</v>
      </c>
    </row>
    <row r="6" spans="1:32" ht="26.25" customHeight="1">
      <c r="B6" s="199" t="s">
        <v>225</v>
      </c>
      <c r="C6" s="200"/>
      <c r="D6" s="201"/>
    </row>
    <row r="7" spans="1:32" s="3" customFormat="1" ht="31.5">
      <c r="B7" s="60" t="s">
        <v>125</v>
      </c>
      <c r="C7" s="65" t="s">
        <v>115</v>
      </c>
      <c r="D7" s="66" t="s">
        <v>114</v>
      </c>
    </row>
    <row r="8" spans="1:32" s="3" customFormat="1">
      <c r="B8" s="15"/>
      <c r="C8" s="32" t="s">
        <v>251</v>
      </c>
      <c r="D8" s="17" t="s">
        <v>22</v>
      </c>
    </row>
    <row r="9" spans="1:32" s="4" customFormat="1" ht="18" customHeight="1">
      <c r="B9" s="18"/>
      <c r="C9" s="19" t="s">
        <v>1</v>
      </c>
      <c r="D9" s="20" t="s">
        <v>2</v>
      </c>
    </row>
    <row r="10" spans="1:32" s="133" customFormat="1" ht="18" customHeight="1">
      <c r="B10" s="117" t="s">
        <v>1823</v>
      </c>
      <c r="C10" s="134">
        <f>C11+C23</f>
        <v>83428.855908491867</v>
      </c>
      <c r="D10" s="131"/>
    </row>
    <row r="11" spans="1:32" s="133" customFormat="1" ht="18" customHeight="1">
      <c r="B11" s="117" t="s">
        <v>25</v>
      </c>
      <c r="C11" s="134">
        <f>SUM(C12:C21)</f>
        <v>25400.55938129799</v>
      </c>
      <c r="D11" s="131"/>
    </row>
    <row r="12" spans="1:32" s="133" customFormat="1" ht="18" customHeight="1">
      <c r="B12" s="121" t="s">
        <v>1889</v>
      </c>
      <c r="C12" s="148">
        <v>7972.54144</v>
      </c>
      <c r="D12" s="149">
        <v>46100</v>
      </c>
    </row>
    <row r="13" spans="1:32" s="138" customFormat="1" ht="20.25">
      <c r="A13" s="133"/>
      <c r="B13" s="150" t="s">
        <v>1890</v>
      </c>
      <c r="C13" s="148">
        <v>1312.80745</v>
      </c>
      <c r="D13" s="149">
        <v>43100</v>
      </c>
    </row>
    <row r="14" spans="1:32" s="138" customFormat="1" ht="20.25">
      <c r="A14" s="133"/>
      <c r="B14" s="151" t="s">
        <v>1822</v>
      </c>
      <c r="C14" s="148">
        <v>817.47662881278211</v>
      </c>
      <c r="D14" s="149">
        <v>43100</v>
      </c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</row>
    <row r="15" spans="1:32" s="138" customFormat="1" ht="20.25">
      <c r="A15" s="133"/>
      <c r="B15" s="152" t="s">
        <v>1891</v>
      </c>
      <c r="C15" s="148">
        <v>5383.1160999999993</v>
      </c>
      <c r="D15" s="149">
        <v>44246</v>
      </c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</row>
    <row r="16" spans="1:32" s="138" customFormat="1" ht="20.25">
      <c r="A16" s="133"/>
      <c r="B16" s="152" t="s">
        <v>1892</v>
      </c>
      <c r="C16" s="148">
        <v>67.451999999999998</v>
      </c>
      <c r="D16" s="149">
        <v>43948</v>
      </c>
    </row>
    <row r="17" spans="1:4" s="138" customFormat="1" ht="20.25">
      <c r="A17" s="133"/>
      <c r="B17" s="152" t="s">
        <v>1893</v>
      </c>
      <c r="C17" s="148">
        <v>617.13326000000006</v>
      </c>
      <c r="D17" s="149">
        <v>43297</v>
      </c>
    </row>
    <row r="18" spans="1:4" s="138" customFormat="1" ht="20.25">
      <c r="A18" s="133"/>
      <c r="B18" s="152" t="s">
        <v>1894</v>
      </c>
      <c r="C18" s="148">
        <v>1209.1553863529</v>
      </c>
      <c r="D18" s="149">
        <v>43908</v>
      </c>
    </row>
    <row r="19" spans="1:4" s="138" customFormat="1" ht="20.25">
      <c r="A19" s="133"/>
      <c r="B19" s="152" t="s">
        <v>1895</v>
      </c>
      <c r="C19" s="148">
        <v>470.60697098363602</v>
      </c>
      <c r="D19" s="149">
        <v>43378</v>
      </c>
    </row>
    <row r="20" spans="1:4" s="138" customFormat="1" ht="20.25">
      <c r="A20" s="133"/>
      <c r="B20" s="153" t="s">
        <v>1896</v>
      </c>
      <c r="C20" s="148">
        <v>6016.5667899999999</v>
      </c>
      <c r="D20" s="149">
        <v>44739</v>
      </c>
    </row>
    <row r="21" spans="1:4" s="138" customFormat="1" ht="20.25">
      <c r="A21" s="133"/>
      <c r="B21" s="151" t="s">
        <v>1825</v>
      </c>
      <c r="C21" s="148">
        <v>1533.7033551486702</v>
      </c>
      <c r="D21" s="149">
        <v>46132</v>
      </c>
    </row>
    <row r="22" spans="1:4" s="138" customFormat="1" ht="20.25">
      <c r="A22" s="133"/>
      <c r="B22" s="151"/>
      <c r="C22" s="148"/>
      <c r="D22" s="149"/>
    </row>
    <row r="23" spans="1:4" s="138" customFormat="1">
      <c r="B23" s="117" t="s">
        <v>1824</v>
      </c>
      <c r="C23" s="154">
        <f>SUM(C24:C40)</f>
        <v>58028.296527193881</v>
      </c>
      <c r="D23" s="79"/>
    </row>
    <row r="24" spans="1:4" s="138" customFormat="1">
      <c r="B24" s="152" t="s">
        <v>1888</v>
      </c>
      <c r="C24" s="148">
        <v>1179.3858300000002</v>
      </c>
      <c r="D24" s="149">
        <v>43190</v>
      </c>
    </row>
    <row r="25" spans="1:4" s="138" customFormat="1">
      <c r="B25" s="151" t="s">
        <v>1826</v>
      </c>
      <c r="C25" s="148">
        <v>1847.8463951439614</v>
      </c>
      <c r="D25" s="149">
        <v>46054</v>
      </c>
    </row>
    <row r="26" spans="1:4" s="138" customFormat="1">
      <c r="B26" s="151" t="s">
        <v>1827</v>
      </c>
      <c r="C26" s="148">
        <v>3459.3454354988721</v>
      </c>
      <c r="D26" s="149">
        <v>44429</v>
      </c>
    </row>
    <row r="27" spans="1:4" s="138" customFormat="1">
      <c r="B27" s="151" t="s">
        <v>1828</v>
      </c>
      <c r="C27" s="148">
        <v>4919.5975532396005</v>
      </c>
      <c r="D27" s="149">
        <v>44722</v>
      </c>
    </row>
    <row r="28" spans="1:4">
      <c r="B28" s="135" t="s">
        <v>1829</v>
      </c>
      <c r="C28" s="130">
        <v>3515.1061152599996</v>
      </c>
      <c r="D28" s="129">
        <v>44196</v>
      </c>
    </row>
    <row r="29" spans="1:4">
      <c r="B29" s="135" t="s">
        <v>1565</v>
      </c>
      <c r="C29" s="130">
        <v>6.1994867261904867</v>
      </c>
      <c r="D29" s="129">
        <v>43285</v>
      </c>
    </row>
    <row r="30" spans="1:4">
      <c r="B30" s="135" t="s">
        <v>1830</v>
      </c>
      <c r="C30" s="130">
        <v>2185.7371482133399</v>
      </c>
      <c r="D30" s="129">
        <v>47102</v>
      </c>
    </row>
    <row r="31" spans="1:4">
      <c r="B31" s="135" t="s">
        <v>1831</v>
      </c>
      <c r="C31" s="130">
        <v>2895.1579215766656</v>
      </c>
      <c r="D31" s="129">
        <v>47026</v>
      </c>
    </row>
    <row r="32" spans="1:4">
      <c r="B32" s="135" t="s">
        <v>1832</v>
      </c>
      <c r="C32" s="130">
        <v>3776.8595524967868</v>
      </c>
      <c r="D32" s="129">
        <v>46722</v>
      </c>
    </row>
    <row r="33" spans="2:32">
      <c r="B33" s="135" t="s">
        <v>1833</v>
      </c>
      <c r="C33" s="130">
        <v>4344.6017569319883</v>
      </c>
      <c r="D33" s="129">
        <v>46012</v>
      </c>
    </row>
    <row r="34" spans="2:32">
      <c r="B34" s="135" t="s">
        <v>1834</v>
      </c>
      <c r="C34" s="130">
        <v>5103.3318030201108</v>
      </c>
      <c r="D34" s="129">
        <v>45382</v>
      </c>
    </row>
    <row r="35" spans="2:32">
      <c r="B35" s="135" t="s">
        <v>1835</v>
      </c>
      <c r="C35" s="130">
        <v>6657.2693996866055</v>
      </c>
      <c r="D35" s="129">
        <v>44926</v>
      </c>
    </row>
    <row r="36" spans="2:32">
      <c r="B36" s="135" t="s">
        <v>1554</v>
      </c>
      <c r="C36" s="130">
        <v>3555.0339596967133</v>
      </c>
      <c r="D36" s="129">
        <v>47262</v>
      </c>
    </row>
    <row r="37" spans="2:32">
      <c r="B37" s="135" t="s">
        <v>1836</v>
      </c>
      <c r="C37" s="130">
        <v>3871.5423850000002</v>
      </c>
      <c r="D37" s="129">
        <v>46482</v>
      </c>
    </row>
    <row r="38" spans="2:32">
      <c r="B38" s="135" t="s">
        <v>1555</v>
      </c>
      <c r="C38" s="130">
        <v>2451.5682401208646</v>
      </c>
      <c r="D38" s="129">
        <v>46600</v>
      </c>
    </row>
    <row r="39" spans="2:32">
      <c r="B39" s="135" t="s">
        <v>1557</v>
      </c>
      <c r="C39" s="130">
        <v>5819.383182075132</v>
      </c>
      <c r="D39" s="129">
        <v>46601</v>
      </c>
    </row>
    <row r="40" spans="2:32">
      <c r="B40" s="135" t="s">
        <v>1837</v>
      </c>
      <c r="C40" s="130">
        <v>2440.3303625070589</v>
      </c>
      <c r="D40" s="129">
        <v>47031</v>
      </c>
    </row>
    <row r="42" spans="2:32">
      <c r="B42" s="79"/>
      <c r="C42" s="79"/>
      <c r="D42" s="79"/>
    </row>
    <row r="43" spans="2:32">
      <c r="B43" s="79"/>
      <c r="C43" s="79"/>
      <c r="D43" s="79"/>
    </row>
    <row r="44" spans="2:32">
      <c r="B44" s="79"/>
      <c r="C44" s="79"/>
      <c r="D44" s="79"/>
    </row>
    <row r="46" spans="2:32">
      <c r="B46" s="94" t="s">
        <v>261</v>
      </c>
      <c r="C46" s="79"/>
      <c r="D46" s="7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>
      <c r="B47" s="94" t="s">
        <v>121</v>
      </c>
      <c r="C47" s="79"/>
      <c r="D47" s="7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>
      <c r="B48" s="94" t="s">
        <v>246</v>
      </c>
      <c r="C48" s="79"/>
      <c r="D48" s="79"/>
    </row>
    <row r="49" spans="2:4">
      <c r="B49" s="94" t="s">
        <v>256</v>
      </c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</sheetData>
  <sheetProtection sheet="1" objects="1" scenarios="1"/>
  <mergeCells count="1">
    <mergeCell ref="B6:D6"/>
  </mergeCells>
  <phoneticPr fontId="5" type="noConversion"/>
  <conditionalFormatting sqref="B24">
    <cfRule type="cellIs" dxfId="5" priority="7" operator="equal">
      <formula>"NR3"</formula>
    </cfRule>
  </conditionalFormatting>
  <conditionalFormatting sqref="B15">
    <cfRule type="cellIs" dxfId="4" priority="5" operator="equal">
      <formula>"NR3"</formula>
    </cfRule>
  </conditionalFormatting>
  <conditionalFormatting sqref="B18">
    <cfRule type="cellIs" dxfId="3" priority="4" operator="equal">
      <formula>"NR3"</formula>
    </cfRule>
  </conditionalFormatting>
  <conditionalFormatting sqref="B17">
    <cfRule type="cellIs" dxfId="2" priority="3" operator="equal">
      <formula>"NR3"</formula>
    </cfRule>
  </conditionalFormatting>
  <conditionalFormatting sqref="B16">
    <cfRule type="cellIs" dxfId="1" priority="2" operator="equal">
      <formula>"NR3"</formula>
    </cfRule>
  </conditionalFormatting>
  <conditionalFormatting sqref="B19">
    <cfRule type="cellIs" dxfId="0" priority="1" operator="equal">
      <formula>"NR3"</formula>
    </cfRule>
  </conditionalFormatting>
  <dataValidations count="1">
    <dataValidation allowBlank="1" showInputMessage="1" showErrorMessage="1" sqref="C5:C16 B24 A46:A1048576 B48:B1048576 A1:A16 B1:B20 D1:XFD16 A22:XFD23 A42:XFD44 C46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262</v>
      </c>
    </row>
    <row r="2" spans="2:18">
      <c r="B2" s="57" t="s">
        <v>187</v>
      </c>
      <c r="C2" s="78" t="s">
        <v>263</v>
      </c>
    </row>
    <row r="3" spans="2:18">
      <c r="B3" s="57" t="s">
        <v>189</v>
      </c>
      <c r="C3" s="78" t="s">
        <v>264</v>
      </c>
    </row>
    <row r="4" spans="2:18">
      <c r="B4" s="57" t="s">
        <v>190</v>
      </c>
      <c r="C4" s="78">
        <v>2207</v>
      </c>
    </row>
    <row r="6" spans="2:18" ht="26.25" customHeight="1">
      <c r="B6" s="199" t="s">
        <v>228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2" t="s">
        <v>125</v>
      </c>
      <c r="C7" s="30" t="s">
        <v>48</v>
      </c>
      <c r="D7" s="30" t="s">
        <v>68</v>
      </c>
      <c r="E7" s="30" t="s">
        <v>15</v>
      </c>
      <c r="F7" s="30" t="s">
        <v>69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226</v>
      </c>
      <c r="L7" s="30" t="s">
        <v>253</v>
      </c>
      <c r="M7" s="30" t="s">
        <v>227</v>
      </c>
      <c r="N7" s="30" t="s">
        <v>62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4" t="s">
        <v>261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4" t="s">
        <v>121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4" t="s">
        <v>246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4" t="s">
        <v>256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B515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140625" style="1" customWidth="1"/>
    <col min="14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26" width="5.7109375" style="1" customWidth="1"/>
    <col min="27" max="27" width="3.42578125" style="1" customWidth="1"/>
    <col min="28" max="28" width="5.7109375" style="1" hidden="1" customWidth="1"/>
    <col min="29" max="29" width="10.140625" style="1" customWidth="1"/>
    <col min="30" max="30" width="13.85546875" style="1" customWidth="1"/>
    <col min="31" max="31" width="5.7109375" style="1" customWidth="1"/>
    <col min="32" max="16384" width="9.140625" style="1"/>
  </cols>
  <sheetData>
    <row r="1" spans="2:12">
      <c r="B1" s="164" t="s">
        <v>188</v>
      </c>
      <c r="C1" s="165" t="s" vm="1">
        <v>262</v>
      </c>
      <c r="D1" s="155"/>
      <c r="E1" s="155"/>
      <c r="F1" s="155"/>
      <c r="G1" s="155"/>
      <c r="H1" s="155"/>
      <c r="I1" s="155"/>
      <c r="J1" s="155"/>
      <c r="K1" s="155"/>
      <c r="L1" s="155"/>
    </row>
    <row r="2" spans="2:12">
      <c r="B2" s="164" t="s">
        <v>187</v>
      </c>
      <c r="C2" s="165" t="s">
        <v>263</v>
      </c>
      <c r="D2" s="155"/>
      <c r="E2" s="155"/>
      <c r="F2" s="155"/>
      <c r="G2" s="155"/>
      <c r="H2" s="155"/>
      <c r="I2" s="155"/>
      <c r="J2" s="155"/>
      <c r="K2" s="155"/>
      <c r="L2" s="155"/>
    </row>
    <row r="3" spans="2:12">
      <c r="B3" s="164" t="s">
        <v>189</v>
      </c>
      <c r="C3" s="165" t="s">
        <v>264</v>
      </c>
      <c r="D3" s="155"/>
      <c r="E3" s="155"/>
      <c r="F3" s="155"/>
      <c r="G3" s="155"/>
      <c r="H3" s="155"/>
      <c r="I3" s="155"/>
      <c r="J3" s="155"/>
      <c r="K3" s="155"/>
      <c r="L3" s="155"/>
    </row>
    <row r="4" spans="2:12">
      <c r="B4" s="164" t="s">
        <v>190</v>
      </c>
      <c r="C4" s="165">
        <v>2207</v>
      </c>
      <c r="D4" s="155"/>
      <c r="E4" s="155"/>
      <c r="F4" s="155"/>
      <c r="G4" s="155"/>
      <c r="H4" s="155"/>
      <c r="I4" s="155"/>
      <c r="J4" s="155"/>
      <c r="K4" s="155"/>
      <c r="L4" s="155"/>
    </row>
    <row r="6" spans="2:12" ht="26.25" customHeight="1">
      <c r="B6" s="188" t="s">
        <v>217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</row>
    <row r="7" spans="2:12" s="3" customFormat="1" ht="63">
      <c r="B7" s="158" t="s">
        <v>124</v>
      </c>
      <c r="C7" s="159" t="s">
        <v>48</v>
      </c>
      <c r="D7" s="159" t="s">
        <v>126</v>
      </c>
      <c r="E7" s="159" t="s">
        <v>15</v>
      </c>
      <c r="F7" s="159" t="s">
        <v>69</v>
      </c>
      <c r="G7" s="159" t="s">
        <v>109</v>
      </c>
      <c r="H7" s="159" t="s">
        <v>17</v>
      </c>
      <c r="I7" s="159" t="s">
        <v>19</v>
      </c>
      <c r="J7" s="159" t="s">
        <v>65</v>
      </c>
      <c r="K7" s="159" t="s">
        <v>191</v>
      </c>
      <c r="L7" s="159" t="s">
        <v>192</v>
      </c>
    </row>
    <row r="8" spans="2:12" s="3" customFormat="1" ht="28.5" customHeight="1">
      <c r="B8" s="160"/>
      <c r="C8" s="161"/>
      <c r="D8" s="161"/>
      <c r="E8" s="161"/>
      <c r="F8" s="161"/>
      <c r="G8" s="161"/>
      <c r="H8" s="161" t="s">
        <v>20</v>
      </c>
      <c r="I8" s="161" t="s">
        <v>20</v>
      </c>
      <c r="J8" s="161" t="s">
        <v>251</v>
      </c>
      <c r="K8" s="161" t="s">
        <v>20</v>
      </c>
      <c r="L8" s="161" t="s">
        <v>20</v>
      </c>
    </row>
    <row r="9" spans="2:12" s="4" customFormat="1" ht="18" customHeight="1">
      <c r="B9" s="162"/>
      <c r="C9" s="163" t="s">
        <v>1</v>
      </c>
      <c r="D9" s="163" t="s">
        <v>2</v>
      </c>
      <c r="E9" s="163" t="s">
        <v>3</v>
      </c>
      <c r="F9" s="163" t="s">
        <v>4</v>
      </c>
      <c r="G9" s="163" t="s">
        <v>5</v>
      </c>
      <c r="H9" s="163" t="s">
        <v>6</v>
      </c>
      <c r="I9" s="163" t="s">
        <v>7</v>
      </c>
      <c r="J9" s="163" t="s">
        <v>8</v>
      </c>
      <c r="K9" s="163" t="s">
        <v>9</v>
      </c>
      <c r="L9" s="163" t="s">
        <v>10</v>
      </c>
    </row>
    <row r="10" spans="2:12" s="133" customFormat="1" ht="18" customHeight="1">
      <c r="B10" s="177" t="s">
        <v>47</v>
      </c>
      <c r="C10" s="178"/>
      <c r="D10" s="178"/>
      <c r="E10" s="178"/>
      <c r="F10" s="178"/>
      <c r="G10" s="178"/>
      <c r="H10" s="178"/>
      <c r="I10" s="178"/>
      <c r="J10" s="180">
        <v>137171.96977</v>
      </c>
      <c r="K10" s="181">
        <v>1</v>
      </c>
      <c r="L10" s="181">
        <v>3.7178180782234414E-2</v>
      </c>
    </row>
    <row r="11" spans="2:12" s="138" customFormat="1">
      <c r="B11" s="167" t="s">
        <v>242</v>
      </c>
      <c r="C11" s="168"/>
      <c r="D11" s="168"/>
      <c r="E11" s="168"/>
      <c r="F11" s="168"/>
      <c r="G11" s="168"/>
      <c r="H11" s="168"/>
      <c r="I11" s="168"/>
      <c r="J11" s="173">
        <v>133000.60256</v>
      </c>
      <c r="K11" s="174">
        <v>0.96959023613210304</v>
      </c>
      <c r="L11" s="174">
        <v>3.6047601083608688E-2</v>
      </c>
    </row>
    <row r="12" spans="2:12" s="138" customFormat="1">
      <c r="B12" s="179" t="s">
        <v>44</v>
      </c>
      <c r="C12" s="168"/>
      <c r="D12" s="168"/>
      <c r="E12" s="168"/>
      <c r="F12" s="168"/>
      <c r="G12" s="168"/>
      <c r="H12" s="168"/>
      <c r="I12" s="168"/>
      <c r="J12" s="173">
        <v>121178.04000000001</v>
      </c>
      <c r="K12" s="174">
        <v>0.88340234672712326</v>
      </c>
      <c r="L12" s="174">
        <v>3.2843292150071118E-2</v>
      </c>
    </row>
    <row r="13" spans="2:12" s="138" customFormat="1">
      <c r="B13" s="170" t="s">
        <v>1645</v>
      </c>
      <c r="C13" s="166" t="s">
        <v>1646</v>
      </c>
      <c r="D13" s="166">
        <v>12</v>
      </c>
      <c r="E13" s="166" t="s">
        <v>1812</v>
      </c>
      <c r="F13" s="166" t="s">
        <v>1811</v>
      </c>
      <c r="G13" s="175" t="s">
        <v>173</v>
      </c>
      <c r="H13" s="176">
        <v>0</v>
      </c>
      <c r="I13" s="176">
        <v>0</v>
      </c>
      <c r="J13" s="171">
        <v>16898.060000000001</v>
      </c>
      <c r="K13" s="172">
        <v>0.12318887035254682</v>
      </c>
      <c r="L13" s="172">
        <v>4.5799380923262235E-3</v>
      </c>
    </row>
    <row r="14" spans="2:12" s="138" customFormat="1">
      <c r="B14" s="170" t="s">
        <v>1647</v>
      </c>
      <c r="C14" s="166" t="s">
        <v>1648</v>
      </c>
      <c r="D14" s="166">
        <v>10</v>
      </c>
      <c r="E14" s="166" t="s">
        <v>1812</v>
      </c>
      <c r="F14" s="166" t="s">
        <v>1811</v>
      </c>
      <c r="G14" s="175" t="s">
        <v>173</v>
      </c>
      <c r="H14" s="176">
        <v>0</v>
      </c>
      <c r="I14" s="176">
        <v>0</v>
      </c>
      <c r="J14" s="171">
        <v>104237.66</v>
      </c>
      <c r="K14" s="172">
        <v>0.75990495853327866</v>
      </c>
      <c r="L14" s="172">
        <v>2.8251883925666584E-2</v>
      </c>
    </row>
    <row r="15" spans="2:12" s="138" customFormat="1">
      <c r="B15" s="170" t="s">
        <v>1649</v>
      </c>
      <c r="C15" s="166" t="s">
        <v>1650</v>
      </c>
      <c r="D15" s="166">
        <v>26</v>
      </c>
      <c r="E15" s="166" t="s">
        <v>1813</v>
      </c>
      <c r="F15" s="166" t="s">
        <v>1811</v>
      </c>
      <c r="G15" s="175" t="s">
        <v>173</v>
      </c>
      <c r="H15" s="176">
        <v>0</v>
      </c>
      <c r="I15" s="176">
        <v>0</v>
      </c>
      <c r="J15" s="171">
        <v>42.32</v>
      </c>
      <c r="K15" s="172">
        <v>3.0851784129774551E-4</v>
      </c>
      <c r="L15" s="172">
        <v>1.1470132078312289E-5</v>
      </c>
    </row>
    <row r="16" spans="2:12" s="138" customFormat="1">
      <c r="B16" s="169"/>
      <c r="C16" s="166"/>
      <c r="D16" s="166"/>
      <c r="E16" s="166"/>
      <c r="F16" s="166"/>
      <c r="G16" s="166"/>
      <c r="H16" s="166"/>
      <c r="I16" s="166"/>
      <c r="J16" s="166"/>
      <c r="K16" s="172"/>
      <c r="L16" s="166"/>
    </row>
    <row r="17" spans="2:12" s="138" customFormat="1">
      <c r="B17" s="179" t="s">
        <v>45</v>
      </c>
      <c r="C17" s="168"/>
      <c r="D17" s="168"/>
      <c r="E17" s="168"/>
      <c r="F17" s="168"/>
      <c r="G17" s="168"/>
      <c r="H17" s="168"/>
      <c r="I17" s="168"/>
      <c r="J17" s="173">
        <v>11797.087819999999</v>
      </c>
      <c r="K17" s="174">
        <v>8.6002175515744947E-2</v>
      </c>
      <c r="L17" s="174">
        <v>3.1974044289898198E-3</v>
      </c>
    </row>
    <row r="18" spans="2:12" s="138" customFormat="1">
      <c r="B18" s="170" t="s">
        <v>1645</v>
      </c>
      <c r="C18" s="166" t="s">
        <v>1654</v>
      </c>
      <c r="D18" s="166">
        <v>12</v>
      </c>
      <c r="E18" s="166" t="s">
        <v>1812</v>
      </c>
      <c r="F18" s="166" t="s">
        <v>1811</v>
      </c>
      <c r="G18" s="175" t="s">
        <v>172</v>
      </c>
      <c r="H18" s="176">
        <v>0</v>
      </c>
      <c r="I18" s="176">
        <v>0</v>
      </c>
      <c r="J18" s="171">
        <v>744.63</v>
      </c>
      <c r="K18" s="172">
        <v>5.4284414027774156E-3</v>
      </c>
      <c r="L18" s="172">
        <v>2.0181957583822495E-4</v>
      </c>
    </row>
    <row r="19" spans="2:12" s="138" customFormat="1">
      <c r="B19" s="170" t="s">
        <v>1645</v>
      </c>
      <c r="C19" s="166" t="s">
        <v>1655</v>
      </c>
      <c r="D19" s="166">
        <v>12</v>
      </c>
      <c r="E19" s="166" t="s">
        <v>1812</v>
      </c>
      <c r="F19" s="166" t="s">
        <v>1811</v>
      </c>
      <c r="G19" s="175" t="s">
        <v>175</v>
      </c>
      <c r="H19" s="176">
        <v>0</v>
      </c>
      <c r="I19" s="176">
        <v>0</v>
      </c>
      <c r="J19" s="171">
        <v>14.446540000000001</v>
      </c>
      <c r="K19" s="172">
        <v>1.0531699751941239E-4</v>
      </c>
      <c r="L19" s="172">
        <v>3.9154943732188477E-6</v>
      </c>
    </row>
    <row r="20" spans="2:12" s="138" customFormat="1">
      <c r="B20" s="170" t="s">
        <v>1645</v>
      </c>
      <c r="C20" s="166" t="s">
        <v>1656</v>
      </c>
      <c r="D20" s="166">
        <v>12</v>
      </c>
      <c r="E20" s="166" t="s">
        <v>1812</v>
      </c>
      <c r="F20" s="166" t="s">
        <v>1811</v>
      </c>
      <c r="G20" s="175" t="s">
        <v>174</v>
      </c>
      <c r="H20" s="176">
        <v>0</v>
      </c>
      <c r="I20" s="176">
        <v>0</v>
      </c>
      <c r="J20" s="171">
        <v>36.659999999999997</v>
      </c>
      <c r="K20" s="172">
        <v>2.6725576705990901E-4</v>
      </c>
      <c r="L20" s="172">
        <v>9.9360832228480273E-6</v>
      </c>
    </row>
    <row r="21" spans="2:12" s="138" customFormat="1">
      <c r="B21" s="170" t="s">
        <v>1647</v>
      </c>
      <c r="C21" s="166" t="s">
        <v>1657</v>
      </c>
      <c r="D21" s="166">
        <v>10</v>
      </c>
      <c r="E21" s="166" t="s">
        <v>1812</v>
      </c>
      <c r="F21" s="166" t="s">
        <v>1811</v>
      </c>
      <c r="G21" s="175" t="s">
        <v>175</v>
      </c>
      <c r="H21" s="176">
        <v>0</v>
      </c>
      <c r="I21" s="176">
        <v>0</v>
      </c>
      <c r="J21" s="171">
        <v>22.49</v>
      </c>
      <c r="K21" s="172">
        <v>1.6395477908285198E-4</v>
      </c>
      <c r="L21" s="172">
        <v>6.0955404168535767E-6</v>
      </c>
    </row>
    <row r="22" spans="2:12" s="138" customFormat="1">
      <c r="B22" s="170" t="s">
        <v>1647</v>
      </c>
      <c r="C22" s="166" t="s">
        <v>1658</v>
      </c>
      <c r="D22" s="166">
        <v>10</v>
      </c>
      <c r="E22" s="166" t="s">
        <v>1812</v>
      </c>
      <c r="F22" s="166" t="s">
        <v>1811</v>
      </c>
      <c r="G22" s="175" t="s">
        <v>174</v>
      </c>
      <c r="H22" s="176">
        <v>0</v>
      </c>
      <c r="I22" s="176">
        <v>0</v>
      </c>
      <c r="J22" s="171">
        <v>20.601599999999998</v>
      </c>
      <c r="K22" s="172">
        <v>1.5018811813042612E-4</v>
      </c>
      <c r="L22" s="172">
        <v>5.58372100719656E-6</v>
      </c>
    </row>
    <row r="23" spans="2:12" s="138" customFormat="1">
      <c r="B23" s="170" t="s">
        <v>1647</v>
      </c>
      <c r="C23" s="166" t="s">
        <v>1659</v>
      </c>
      <c r="D23" s="166">
        <v>10</v>
      </c>
      <c r="E23" s="166" t="s">
        <v>1812</v>
      </c>
      <c r="F23" s="166" t="s">
        <v>1811</v>
      </c>
      <c r="G23" s="175" t="s">
        <v>182</v>
      </c>
      <c r="H23" s="176">
        <v>0</v>
      </c>
      <c r="I23" s="176">
        <v>0</v>
      </c>
      <c r="J23" s="171">
        <v>23.297499999999999</v>
      </c>
      <c r="K23" s="172">
        <v>1.6984155027491082E-4</v>
      </c>
      <c r="L23" s="172">
        <v>6.3143998604555893E-6</v>
      </c>
    </row>
    <row r="24" spans="2:12" s="138" customFormat="1">
      <c r="B24" s="170" t="s">
        <v>1647</v>
      </c>
      <c r="C24" s="166" t="s">
        <v>1660</v>
      </c>
      <c r="D24" s="166">
        <v>10</v>
      </c>
      <c r="E24" s="166" t="s">
        <v>1812</v>
      </c>
      <c r="F24" s="166" t="s">
        <v>1811</v>
      </c>
      <c r="G24" s="175" t="s">
        <v>172</v>
      </c>
      <c r="H24" s="176">
        <v>0</v>
      </c>
      <c r="I24" s="176">
        <v>0</v>
      </c>
      <c r="J24" s="171">
        <v>10883.74</v>
      </c>
      <c r="K24" s="172">
        <v>7.9343761106945285E-2</v>
      </c>
      <c r="L24" s="172">
        <v>2.9498566943764316E-3</v>
      </c>
    </row>
    <row r="25" spans="2:12" s="138" customFormat="1">
      <c r="B25" s="170" t="s">
        <v>1649</v>
      </c>
      <c r="C25" s="166" t="s">
        <v>1661</v>
      </c>
      <c r="D25" s="166">
        <v>26</v>
      </c>
      <c r="E25" s="166" t="s">
        <v>1813</v>
      </c>
      <c r="F25" s="166" t="s">
        <v>1811</v>
      </c>
      <c r="G25" s="175" t="s">
        <v>172</v>
      </c>
      <c r="H25" s="176">
        <v>0</v>
      </c>
      <c r="I25" s="176">
        <v>0</v>
      </c>
      <c r="J25" s="171">
        <v>51.220289999999999</v>
      </c>
      <c r="K25" s="172">
        <v>3.7340201562959593E-4</v>
      </c>
      <c r="L25" s="172">
        <v>1.3882407641527838E-5</v>
      </c>
    </row>
    <row r="26" spans="2:12" s="138" customFormat="1">
      <c r="B26" s="170" t="s">
        <v>1651</v>
      </c>
      <c r="C26" s="166" t="s">
        <v>1652</v>
      </c>
      <c r="D26" s="166">
        <v>95</v>
      </c>
      <c r="E26" s="166" t="s">
        <v>1255</v>
      </c>
      <c r="F26" s="166"/>
      <c r="G26" s="175" t="s">
        <v>172</v>
      </c>
      <c r="H26" s="176">
        <v>0</v>
      </c>
      <c r="I26" s="176">
        <v>0</v>
      </c>
      <c r="J26" s="171">
        <v>1.7600000000000001E-3</v>
      </c>
      <c r="K26" s="172">
        <v>1.2830609656995087E-8</v>
      </c>
      <c r="L26" s="172">
        <v>4.7701872537404609E-10</v>
      </c>
    </row>
    <row r="27" spans="2:12" s="138" customFormat="1">
      <c r="B27" s="170" t="s">
        <v>1651</v>
      </c>
      <c r="C27" s="166" t="s">
        <v>1653</v>
      </c>
      <c r="D27" s="166">
        <v>95</v>
      </c>
      <c r="E27" s="166" t="s">
        <v>1255</v>
      </c>
      <c r="F27" s="166"/>
      <c r="G27" s="175" t="s">
        <v>182</v>
      </c>
      <c r="H27" s="176">
        <v>0</v>
      </c>
      <c r="I27" s="176">
        <v>0</v>
      </c>
      <c r="J27" s="171">
        <v>1.3000000000000002E-4</v>
      </c>
      <c r="K27" s="172">
        <v>9.4771548602804629E-10</v>
      </c>
      <c r="L27" s="172">
        <v>3.5234337669673863E-11</v>
      </c>
    </row>
    <row r="28" spans="2:12" s="138" customFormat="1">
      <c r="B28" s="169"/>
      <c r="C28" s="166"/>
      <c r="D28" s="166"/>
      <c r="E28" s="166"/>
      <c r="F28" s="166"/>
      <c r="G28" s="166"/>
      <c r="H28" s="166"/>
      <c r="I28" s="166"/>
      <c r="J28" s="166"/>
      <c r="K28" s="172"/>
      <c r="L28" s="166"/>
    </row>
    <row r="29" spans="2:12" s="138" customFormat="1">
      <c r="B29" s="179" t="s">
        <v>46</v>
      </c>
      <c r="C29" s="168"/>
      <c r="D29" s="168"/>
      <c r="E29" s="168"/>
      <c r="F29" s="168"/>
      <c r="G29" s="168"/>
      <c r="H29" s="168"/>
      <c r="I29" s="168"/>
      <c r="J29" s="173">
        <v>25.474740000000001</v>
      </c>
      <c r="K29" s="174">
        <v>1.8571388923490853E-4</v>
      </c>
      <c r="L29" s="174">
        <v>6.9045045477472874E-6</v>
      </c>
    </row>
    <row r="30" spans="2:12" s="138" customFormat="1">
      <c r="B30" s="170" t="s">
        <v>1651</v>
      </c>
      <c r="C30" s="166" t="s">
        <v>1662</v>
      </c>
      <c r="D30" s="166">
        <v>95</v>
      </c>
      <c r="E30" s="166" t="s">
        <v>1255</v>
      </c>
      <c r="F30" s="166"/>
      <c r="G30" s="175" t="s">
        <v>173</v>
      </c>
      <c r="H30" s="176">
        <v>0</v>
      </c>
      <c r="I30" s="176">
        <v>0</v>
      </c>
      <c r="J30" s="171">
        <v>25.474740000000001</v>
      </c>
      <c r="K30" s="172">
        <v>1.8571388923490853E-4</v>
      </c>
      <c r="L30" s="172">
        <v>6.9045045477472874E-6</v>
      </c>
    </row>
    <row r="31" spans="2:12" s="138" customFormat="1">
      <c r="B31" s="169"/>
      <c r="C31" s="166"/>
      <c r="D31" s="166"/>
      <c r="E31" s="166"/>
      <c r="F31" s="166"/>
      <c r="G31" s="166"/>
      <c r="H31" s="166"/>
      <c r="I31" s="166"/>
      <c r="J31" s="166"/>
      <c r="K31" s="172"/>
      <c r="L31" s="166"/>
    </row>
    <row r="32" spans="2:12" s="138" customFormat="1">
      <c r="B32" s="167" t="s">
        <v>241</v>
      </c>
      <c r="C32" s="168"/>
      <c r="D32" s="168"/>
      <c r="E32" s="168"/>
      <c r="F32" s="168"/>
      <c r="G32" s="168"/>
      <c r="H32" s="168"/>
      <c r="I32" s="168"/>
      <c r="J32" s="173">
        <v>4171.3672100000003</v>
      </c>
      <c r="K32" s="174">
        <v>3.0409763867896962E-2</v>
      </c>
      <c r="L32" s="174">
        <v>1.1305796986257335E-3</v>
      </c>
    </row>
    <row r="33" spans="2:12" s="138" customFormat="1">
      <c r="B33" s="179" t="s">
        <v>45</v>
      </c>
      <c r="C33" s="168"/>
      <c r="D33" s="168"/>
      <c r="E33" s="168"/>
      <c r="F33" s="168"/>
      <c r="G33" s="168"/>
      <c r="H33" s="168"/>
      <c r="I33" s="168"/>
      <c r="J33" s="173">
        <v>4171.3672100000003</v>
      </c>
      <c r="K33" s="174">
        <v>3.0409763867896962E-2</v>
      </c>
      <c r="L33" s="174">
        <v>1.1305796986257335E-3</v>
      </c>
    </row>
    <row r="34" spans="2:12" s="138" customFormat="1">
      <c r="B34" s="170" t="s">
        <v>1663</v>
      </c>
      <c r="C34" s="166" t="s">
        <v>1664</v>
      </c>
      <c r="D34" s="166">
        <v>91</v>
      </c>
      <c r="E34" s="166" t="s">
        <v>1665</v>
      </c>
      <c r="F34" s="166" t="s">
        <v>1666</v>
      </c>
      <c r="G34" s="175" t="s">
        <v>182</v>
      </c>
      <c r="H34" s="176">
        <v>0</v>
      </c>
      <c r="I34" s="176">
        <v>0</v>
      </c>
      <c r="J34" s="171">
        <v>894.36400000000003</v>
      </c>
      <c r="K34" s="172">
        <v>6.5200200995845191E-3</v>
      </c>
      <c r="L34" s="172">
        <v>2.424024859661553E-4</v>
      </c>
    </row>
    <row r="35" spans="2:12" s="138" customFormat="1">
      <c r="B35" s="170" t="s">
        <v>1663</v>
      </c>
      <c r="C35" s="166" t="s">
        <v>1667</v>
      </c>
      <c r="D35" s="166">
        <v>91</v>
      </c>
      <c r="E35" s="166" t="s">
        <v>1665</v>
      </c>
      <c r="F35" s="166" t="s">
        <v>1666</v>
      </c>
      <c r="G35" s="175" t="s">
        <v>179</v>
      </c>
      <c r="H35" s="176">
        <v>0</v>
      </c>
      <c r="I35" s="176">
        <v>0</v>
      </c>
      <c r="J35" s="171">
        <v>3.5929999999999997E-2</v>
      </c>
      <c r="K35" s="172">
        <v>2.6193398009990537E-7</v>
      </c>
      <c r="L35" s="172">
        <v>9.7382288651644741E-9</v>
      </c>
    </row>
    <row r="36" spans="2:12" s="138" customFormat="1">
      <c r="B36" s="170" t="s">
        <v>1663</v>
      </c>
      <c r="C36" s="166" t="s">
        <v>1668</v>
      </c>
      <c r="D36" s="166">
        <v>91</v>
      </c>
      <c r="E36" s="166" t="s">
        <v>1665</v>
      </c>
      <c r="F36" s="166" t="s">
        <v>1666</v>
      </c>
      <c r="G36" s="175" t="s">
        <v>181</v>
      </c>
      <c r="H36" s="176">
        <v>0</v>
      </c>
      <c r="I36" s="176">
        <v>0</v>
      </c>
      <c r="J36" s="171">
        <v>8.9891000000000005</v>
      </c>
      <c r="K36" s="172">
        <v>6.5531609811190076E-5</v>
      </c>
      <c r="L36" s="172">
        <v>2.4363460365112712E-6</v>
      </c>
    </row>
    <row r="37" spans="2:12" s="138" customFormat="1">
      <c r="B37" s="170" t="s">
        <v>1663</v>
      </c>
      <c r="C37" s="166" t="s">
        <v>1669</v>
      </c>
      <c r="D37" s="166">
        <v>91</v>
      </c>
      <c r="E37" s="166" t="s">
        <v>1665</v>
      </c>
      <c r="F37" s="166" t="s">
        <v>1666</v>
      </c>
      <c r="G37" s="175" t="s">
        <v>1002</v>
      </c>
      <c r="H37" s="176">
        <v>0</v>
      </c>
      <c r="I37" s="176">
        <v>0</v>
      </c>
      <c r="J37" s="171">
        <v>2.9586399999999999</v>
      </c>
      <c r="K37" s="172">
        <v>2.1568838042938604E-5</v>
      </c>
      <c r="L37" s="172">
        <v>8.0189016002310662E-7</v>
      </c>
    </row>
    <row r="38" spans="2:12" s="138" customFormat="1">
      <c r="B38" s="170" t="s">
        <v>1663</v>
      </c>
      <c r="C38" s="166" t="s">
        <v>1670</v>
      </c>
      <c r="D38" s="166">
        <v>91</v>
      </c>
      <c r="E38" s="166" t="s">
        <v>1665</v>
      </c>
      <c r="F38" s="166" t="s">
        <v>1666</v>
      </c>
      <c r="G38" s="175" t="s">
        <v>172</v>
      </c>
      <c r="H38" s="176">
        <v>0</v>
      </c>
      <c r="I38" s="176">
        <v>0</v>
      </c>
      <c r="J38" s="171">
        <v>1387.7739999999999</v>
      </c>
      <c r="K38" s="172">
        <v>1.0117037776208352E-2</v>
      </c>
      <c r="L38" s="172">
        <v>3.7613305942456896E-4</v>
      </c>
    </row>
    <row r="39" spans="2:12" s="138" customFormat="1">
      <c r="B39" s="170" t="s">
        <v>1663</v>
      </c>
      <c r="C39" s="166" t="s">
        <v>1671</v>
      </c>
      <c r="D39" s="166">
        <v>91</v>
      </c>
      <c r="E39" s="166" t="s">
        <v>1665</v>
      </c>
      <c r="F39" s="166" t="s">
        <v>1666</v>
      </c>
      <c r="G39" s="175" t="s">
        <v>175</v>
      </c>
      <c r="H39" s="176">
        <v>0</v>
      </c>
      <c r="I39" s="176">
        <v>0</v>
      </c>
      <c r="J39" s="171">
        <v>343.25299999999999</v>
      </c>
      <c r="K39" s="172">
        <v>2.5023552594275762E-3</v>
      </c>
      <c r="L39" s="172">
        <v>9.3033016216373542E-5</v>
      </c>
    </row>
    <row r="40" spans="2:12" s="138" customFormat="1">
      <c r="B40" s="170" t="s">
        <v>1663</v>
      </c>
      <c r="C40" s="166" t="s">
        <v>1672</v>
      </c>
      <c r="D40" s="166">
        <v>91</v>
      </c>
      <c r="E40" s="166" t="s">
        <v>1665</v>
      </c>
      <c r="F40" s="166" t="s">
        <v>1666</v>
      </c>
      <c r="G40" s="175" t="s">
        <v>180</v>
      </c>
      <c r="H40" s="176">
        <v>0</v>
      </c>
      <c r="I40" s="176">
        <v>0</v>
      </c>
      <c r="J40" s="171">
        <v>47.782539999999997</v>
      </c>
      <c r="K40" s="172">
        <v>3.4834040861349654E-4</v>
      </c>
      <c r="L40" s="172">
        <v>1.2950662685189983E-5</v>
      </c>
    </row>
    <row r="41" spans="2:12" s="138" customFormat="1">
      <c r="B41" s="170" t="s">
        <v>1663</v>
      </c>
      <c r="C41" s="166" t="s">
        <v>1673</v>
      </c>
      <c r="D41" s="166">
        <v>91</v>
      </c>
      <c r="E41" s="166" t="s">
        <v>1665</v>
      </c>
      <c r="F41" s="166" t="s">
        <v>1666</v>
      </c>
      <c r="G41" s="175" t="s">
        <v>177</v>
      </c>
      <c r="H41" s="176">
        <v>0</v>
      </c>
      <c r="I41" s="176">
        <v>0</v>
      </c>
      <c r="J41" s="171">
        <v>134.05000000000001</v>
      </c>
      <c r="K41" s="172">
        <v>9.7724046847738155E-4</v>
      </c>
      <c r="L41" s="172">
        <v>3.6332022804767545E-5</v>
      </c>
    </row>
    <row r="42" spans="2:12" s="138" customFormat="1">
      <c r="B42" s="170" t="s">
        <v>1663</v>
      </c>
      <c r="C42" s="166" t="s">
        <v>1674</v>
      </c>
      <c r="D42" s="166">
        <v>91</v>
      </c>
      <c r="E42" s="166" t="s">
        <v>1665</v>
      </c>
      <c r="F42" s="166" t="s">
        <v>1666</v>
      </c>
      <c r="G42" s="175" t="s">
        <v>174</v>
      </c>
      <c r="H42" s="176">
        <v>0</v>
      </c>
      <c r="I42" s="176">
        <v>0</v>
      </c>
      <c r="J42" s="171">
        <v>1352.16</v>
      </c>
      <c r="K42" s="172">
        <v>9.8574074737514082E-3</v>
      </c>
      <c r="L42" s="172">
        <v>3.6648047710327852E-4</v>
      </c>
    </row>
    <row r="43" spans="2:12" s="138" customFormat="1">
      <c r="B43" s="183"/>
      <c r="C43" s="183"/>
      <c r="D43" s="182"/>
      <c r="E43" s="182"/>
      <c r="F43" s="182"/>
      <c r="G43" s="182"/>
      <c r="H43" s="182"/>
      <c r="I43" s="182"/>
      <c r="J43" s="182"/>
      <c r="K43" s="182"/>
      <c r="L43" s="182"/>
    </row>
    <row r="44" spans="2:12" s="138" customFormat="1">
      <c r="B44" s="183"/>
      <c r="C44" s="183"/>
      <c r="D44" s="182"/>
      <c r="E44" s="182"/>
      <c r="F44" s="182"/>
      <c r="G44" s="182"/>
      <c r="H44" s="182"/>
      <c r="I44" s="182"/>
      <c r="J44" s="182"/>
      <c r="K44" s="182"/>
      <c r="L44" s="182"/>
    </row>
    <row r="45" spans="2:12" s="138" customFormat="1">
      <c r="B45" s="183"/>
      <c r="C45" s="183"/>
      <c r="D45" s="182"/>
      <c r="E45" s="182"/>
      <c r="F45" s="182"/>
      <c r="G45" s="182"/>
      <c r="H45" s="182"/>
      <c r="I45" s="182"/>
      <c r="J45" s="182"/>
      <c r="K45" s="182"/>
      <c r="L45" s="182"/>
    </row>
    <row r="46" spans="2:12" s="138" customFormat="1">
      <c r="B46" s="184" t="s">
        <v>261</v>
      </c>
      <c r="C46" s="183"/>
      <c r="D46" s="182"/>
      <c r="E46" s="182"/>
      <c r="F46" s="182"/>
      <c r="G46" s="182"/>
      <c r="H46" s="182"/>
      <c r="I46" s="182"/>
      <c r="J46" s="182"/>
      <c r="K46" s="182"/>
      <c r="L46" s="182"/>
    </row>
    <row r="47" spans="2:12" s="138" customFormat="1">
      <c r="B47" s="184" t="s">
        <v>121</v>
      </c>
      <c r="C47" s="183"/>
      <c r="D47" s="182"/>
      <c r="E47" s="182"/>
      <c r="F47" s="182"/>
      <c r="G47" s="182"/>
      <c r="H47" s="182"/>
      <c r="I47" s="182"/>
      <c r="J47" s="182"/>
      <c r="K47" s="182"/>
      <c r="L47" s="182"/>
    </row>
    <row r="48" spans="2:12" s="138" customFormat="1">
      <c r="B48" s="184" t="s">
        <v>246</v>
      </c>
      <c r="C48" s="183"/>
      <c r="D48" s="182"/>
      <c r="E48" s="182"/>
      <c r="F48" s="182"/>
      <c r="G48" s="182"/>
      <c r="H48" s="182"/>
      <c r="I48" s="182"/>
      <c r="J48" s="182"/>
      <c r="K48" s="182"/>
      <c r="L48" s="182"/>
    </row>
    <row r="49" spans="2:4" s="138" customFormat="1">
      <c r="B49" s="184" t="s">
        <v>256</v>
      </c>
      <c r="C49" s="183"/>
      <c r="D49" s="182"/>
    </row>
    <row r="50" spans="2:4" s="138" customFormat="1">
      <c r="B50" s="183"/>
      <c r="C50" s="183"/>
      <c r="D50" s="182"/>
    </row>
    <row r="51" spans="2:4" s="138" customFormat="1">
      <c r="B51" s="183"/>
      <c r="C51" s="183"/>
      <c r="D51" s="182"/>
    </row>
    <row r="52" spans="2:4" s="138" customFormat="1">
      <c r="B52" s="183"/>
      <c r="C52" s="183"/>
      <c r="D52" s="182"/>
    </row>
    <row r="53" spans="2:4" s="138" customFormat="1">
      <c r="B53" s="183"/>
      <c r="C53" s="183"/>
      <c r="D53" s="182"/>
    </row>
    <row r="54" spans="2:4" s="138" customFormat="1">
      <c r="B54" s="183"/>
      <c r="C54" s="183"/>
      <c r="D54" s="182"/>
    </row>
    <row r="55" spans="2:4" s="138" customFormat="1">
      <c r="B55" s="183"/>
      <c r="C55" s="183"/>
      <c r="D55" s="182"/>
    </row>
    <row r="56" spans="2:4" s="138" customFormat="1">
      <c r="B56" s="183"/>
      <c r="C56" s="183"/>
      <c r="D56" s="182"/>
    </row>
    <row r="57" spans="2:4" s="138" customFormat="1">
      <c r="B57" s="183"/>
      <c r="C57" s="183"/>
      <c r="D57" s="182"/>
    </row>
    <row r="58" spans="2:4" s="138" customFormat="1">
      <c r="B58" s="183"/>
      <c r="C58" s="183"/>
      <c r="D58" s="182"/>
    </row>
    <row r="59" spans="2:4" s="138" customFormat="1">
      <c r="B59" s="155"/>
      <c r="C59" s="155"/>
      <c r="D59" s="156"/>
    </row>
    <row r="60" spans="2:4" s="138" customFormat="1">
      <c r="B60" s="155"/>
      <c r="C60" s="155"/>
      <c r="D60" s="156"/>
    </row>
    <row r="61" spans="2:4" s="138" customFormat="1">
      <c r="B61" s="155"/>
      <c r="C61" s="155"/>
      <c r="D61" s="156"/>
    </row>
    <row r="62" spans="2:4" s="138" customFormat="1">
      <c r="B62" s="155"/>
      <c r="C62" s="155"/>
      <c r="D62" s="156"/>
    </row>
    <row r="63" spans="2:4" s="138" customFormat="1">
      <c r="B63" s="155"/>
      <c r="C63" s="155"/>
      <c r="D63" s="156"/>
    </row>
    <row r="64" spans="2:4" s="138" customFormat="1">
      <c r="B64" s="155"/>
      <c r="C64" s="155"/>
      <c r="D64" s="156"/>
    </row>
    <row r="65" spans="2:4" s="138" customFormat="1">
      <c r="B65" s="139"/>
      <c r="C65" s="139"/>
      <c r="D65" s="156"/>
    </row>
    <row r="66" spans="2:4" s="138" customFormat="1">
      <c r="B66" s="139"/>
      <c r="C66" s="139"/>
      <c r="D66" s="156"/>
    </row>
    <row r="67" spans="2:4" s="138" customFormat="1">
      <c r="B67" s="139"/>
      <c r="C67" s="139"/>
      <c r="D67" s="156"/>
    </row>
    <row r="68" spans="2:4" s="138" customFormat="1">
      <c r="B68" s="139"/>
      <c r="C68" s="139"/>
      <c r="D68" s="156"/>
    </row>
    <row r="69" spans="2:4" s="138" customFormat="1">
      <c r="B69" s="139"/>
      <c r="C69" s="139"/>
      <c r="D69" s="156"/>
    </row>
    <row r="70" spans="2:4" s="138" customFormat="1">
      <c r="B70" s="139"/>
      <c r="C70" s="139"/>
      <c r="D70" s="156"/>
    </row>
    <row r="71" spans="2:4" s="138" customFormat="1">
      <c r="B71" s="139"/>
      <c r="C71" s="139"/>
      <c r="D71" s="156"/>
    </row>
    <row r="72" spans="2:4" s="138" customFormat="1">
      <c r="B72" s="139"/>
      <c r="C72" s="139"/>
      <c r="D72" s="156"/>
    </row>
    <row r="73" spans="2:4" s="138" customFormat="1">
      <c r="B73" s="139"/>
      <c r="C73" s="139"/>
      <c r="D73" s="156"/>
    </row>
    <row r="74" spans="2:4" s="138" customFormat="1">
      <c r="B74" s="139"/>
      <c r="C74" s="139"/>
      <c r="D74" s="156"/>
    </row>
    <row r="75" spans="2:4" s="138" customFormat="1">
      <c r="B75" s="139"/>
      <c r="C75" s="139"/>
      <c r="D75" s="156"/>
    </row>
    <row r="76" spans="2:4" s="138" customFormat="1">
      <c r="B76" s="139"/>
      <c r="C76" s="139"/>
      <c r="D76" s="156"/>
    </row>
    <row r="77" spans="2:4" s="138" customFormat="1">
      <c r="B77" s="139"/>
      <c r="C77" s="139"/>
      <c r="D77" s="156"/>
    </row>
    <row r="78" spans="2:4" s="138" customFormat="1">
      <c r="B78" s="139"/>
      <c r="C78" s="139"/>
      <c r="D78" s="156"/>
    </row>
    <row r="79" spans="2:4" s="138" customFormat="1">
      <c r="B79" s="139"/>
      <c r="C79" s="139"/>
      <c r="D79" s="156"/>
    </row>
    <row r="80" spans="2:4" s="138" customFormat="1">
      <c r="B80" s="139"/>
      <c r="C80" s="139"/>
      <c r="D80" s="156"/>
    </row>
    <row r="81" spans="2:4" s="138" customFormat="1">
      <c r="B81" s="139"/>
      <c r="C81" s="139"/>
      <c r="D81" s="156"/>
    </row>
    <row r="82" spans="2:4" s="138" customFormat="1">
      <c r="B82" s="139"/>
      <c r="C82" s="139"/>
      <c r="D82" s="156"/>
    </row>
    <row r="83" spans="2:4" s="138" customFormat="1">
      <c r="B83" s="139"/>
      <c r="C83" s="139"/>
      <c r="D83" s="156"/>
    </row>
    <row r="84" spans="2:4" s="138" customFormat="1">
      <c r="B84" s="139"/>
      <c r="C84" s="139"/>
      <c r="D84" s="156"/>
    </row>
    <row r="85" spans="2:4" s="138" customFormat="1">
      <c r="B85" s="139"/>
      <c r="C85" s="139"/>
      <c r="D85" s="156"/>
    </row>
    <row r="86" spans="2:4" s="138" customFormat="1">
      <c r="B86" s="139"/>
      <c r="C86" s="139"/>
      <c r="D86" s="156"/>
    </row>
    <row r="87" spans="2:4" s="138" customFormat="1">
      <c r="B87" s="139"/>
      <c r="C87" s="139"/>
      <c r="D87" s="156"/>
    </row>
    <row r="88" spans="2:4" s="138" customFormat="1">
      <c r="B88" s="139"/>
      <c r="C88" s="139"/>
      <c r="D88" s="156"/>
    </row>
    <row r="89" spans="2:4" s="138" customFormat="1">
      <c r="B89" s="139"/>
      <c r="C89" s="139"/>
      <c r="D89" s="156"/>
    </row>
    <row r="90" spans="2:4" s="138" customFormat="1">
      <c r="B90" s="139"/>
      <c r="C90" s="139"/>
      <c r="D90" s="156"/>
    </row>
    <row r="91" spans="2:4" s="138" customFormat="1">
      <c r="B91" s="139"/>
      <c r="C91" s="139"/>
      <c r="D91" s="156"/>
    </row>
    <row r="92" spans="2:4" s="138" customFormat="1">
      <c r="B92" s="139"/>
      <c r="C92" s="139"/>
      <c r="D92" s="156"/>
    </row>
    <row r="93" spans="2:4" s="138" customFormat="1">
      <c r="B93" s="139"/>
      <c r="C93" s="139"/>
      <c r="D93" s="156"/>
    </row>
    <row r="94" spans="2:4" s="138" customFormat="1">
      <c r="B94" s="139"/>
      <c r="C94" s="139"/>
      <c r="D94" s="156"/>
    </row>
    <row r="95" spans="2:4" s="138" customFormat="1">
      <c r="B95" s="139"/>
      <c r="C95" s="139"/>
      <c r="D95" s="156"/>
    </row>
    <row r="96" spans="2:4" s="138" customFormat="1">
      <c r="B96" s="139"/>
      <c r="C96" s="139"/>
      <c r="D96" s="156"/>
    </row>
    <row r="97" spans="2:4" s="138" customFormat="1">
      <c r="B97" s="139"/>
      <c r="C97" s="139"/>
      <c r="D97" s="156"/>
    </row>
    <row r="98" spans="2:4" s="138" customFormat="1">
      <c r="B98" s="139"/>
      <c r="C98" s="139"/>
      <c r="D98" s="156"/>
    </row>
    <row r="99" spans="2:4" s="138" customFormat="1">
      <c r="B99" s="139"/>
      <c r="C99" s="139"/>
      <c r="D99" s="156"/>
    </row>
    <row r="100" spans="2:4" s="138" customFormat="1">
      <c r="B100" s="139"/>
      <c r="C100" s="139"/>
      <c r="D100" s="156"/>
    </row>
    <row r="101" spans="2:4" s="138" customFormat="1">
      <c r="B101" s="139"/>
      <c r="C101" s="139"/>
      <c r="D101" s="156"/>
    </row>
    <row r="102" spans="2:4" s="138" customFormat="1">
      <c r="B102" s="139"/>
      <c r="C102" s="139"/>
      <c r="D102" s="156"/>
    </row>
    <row r="103" spans="2:4" s="138" customFormat="1">
      <c r="B103" s="139"/>
      <c r="C103" s="139"/>
      <c r="D103" s="156"/>
    </row>
    <row r="104" spans="2:4" s="138" customFormat="1">
      <c r="B104" s="139"/>
      <c r="C104" s="139"/>
      <c r="D104" s="156"/>
    </row>
    <row r="105" spans="2:4" s="138" customFormat="1">
      <c r="B105" s="139"/>
      <c r="C105" s="139"/>
      <c r="D105" s="156"/>
    </row>
    <row r="106" spans="2:4" s="138" customFormat="1">
      <c r="B106" s="139"/>
      <c r="C106" s="139"/>
      <c r="D106" s="156"/>
    </row>
    <row r="107" spans="2:4" s="138" customFormat="1">
      <c r="B107" s="139"/>
      <c r="C107" s="139"/>
      <c r="D107" s="156"/>
    </row>
    <row r="108" spans="2:4" s="138" customFormat="1">
      <c r="B108" s="139"/>
      <c r="C108" s="139"/>
      <c r="D108" s="156"/>
    </row>
    <row r="109" spans="2:4" s="138" customFormat="1">
      <c r="B109" s="139"/>
      <c r="C109" s="139"/>
      <c r="D109" s="156"/>
    </row>
    <row r="110" spans="2:4" s="138" customFormat="1">
      <c r="B110" s="139"/>
      <c r="C110" s="139"/>
      <c r="D110" s="156"/>
    </row>
    <row r="111" spans="2:4" s="138" customFormat="1">
      <c r="B111" s="139"/>
      <c r="C111" s="139"/>
      <c r="D111" s="156"/>
    </row>
    <row r="112" spans="2:4" s="138" customFormat="1">
      <c r="B112" s="139"/>
      <c r="C112" s="139"/>
      <c r="D112" s="156"/>
    </row>
    <row r="113" spans="2:4" s="138" customFormat="1">
      <c r="B113" s="139"/>
      <c r="C113" s="139"/>
      <c r="D113" s="156"/>
    </row>
    <row r="114" spans="2:4" s="138" customFormat="1">
      <c r="B114" s="139"/>
      <c r="C114" s="139"/>
      <c r="D114" s="156"/>
    </row>
    <row r="115" spans="2:4" s="138" customFormat="1">
      <c r="B115" s="139"/>
      <c r="C115" s="139"/>
      <c r="D115" s="156"/>
    </row>
    <row r="116" spans="2:4" s="138" customFormat="1">
      <c r="B116" s="139"/>
      <c r="C116" s="139"/>
      <c r="D116" s="156"/>
    </row>
    <row r="117" spans="2:4" s="138" customFormat="1">
      <c r="B117" s="139"/>
      <c r="C117" s="139"/>
      <c r="D117" s="156"/>
    </row>
    <row r="118" spans="2:4" s="138" customFormat="1">
      <c r="B118" s="139"/>
      <c r="C118" s="139"/>
      <c r="D118" s="156"/>
    </row>
    <row r="119" spans="2:4" s="138" customFormat="1">
      <c r="B119" s="139"/>
      <c r="C119" s="139"/>
      <c r="D119" s="156"/>
    </row>
    <row r="120" spans="2:4" s="138" customFormat="1">
      <c r="B120" s="139"/>
      <c r="C120" s="139"/>
      <c r="D120" s="156"/>
    </row>
    <row r="121" spans="2:4" s="138" customFormat="1">
      <c r="B121" s="139"/>
      <c r="C121" s="139"/>
      <c r="D121" s="156"/>
    </row>
    <row r="122" spans="2:4" s="138" customFormat="1">
      <c r="B122" s="139"/>
      <c r="C122" s="139"/>
      <c r="D122" s="156"/>
    </row>
    <row r="123" spans="2:4" s="138" customFormat="1">
      <c r="B123" s="139"/>
      <c r="C123" s="139"/>
      <c r="D123" s="156"/>
    </row>
    <row r="124" spans="2:4" s="138" customFormat="1">
      <c r="B124" s="139"/>
      <c r="C124" s="139"/>
      <c r="D124" s="156"/>
    </row>
    <row r="125" spans="2:4" s="138" customFormat="1">
      <c r="B125" s="139"/>
      <c r="C125" s="139"/>
      <c r="D125" s="156"/>
    </row>
    <row r="126" spans="2:4" s="138" customFormat="1">
      <c r="B126" s="139"/>
      <c r="C126" s="139"/>
      <c r="D126" s="156"/>
    </row>
    <row r="127" spans="2:4" s="138" customFormat="1">
      <c r="B127" s="139"/>
      <c r="C127" s="139"/>
      <c r="D127" s="156"/>
    </row>
    <row r="128" spans="2:4" s="138" customFormat="1">
      <c r="B128" s="139"/>
      <c r="C128" s="139"/>
      <c r="D128" s="156"/>
    </row>
    <row r="129" spans="2:4" s="138" customFormat="1">
      <c r="B129" s="139"/>
      <c r="C129" s="139"/>
      <c r="D129" s="156"/>
    </row>
    <row r="130" spans="2:4" s="138" customFormat="1">
      <c r="B130" s="139"/>
      <c r="C130" s="139"/>
      <c r="D130" s="156"/>
    </row>
    <row r="131" spans="2:4" s="138" customFormat="1">
      <c r="B131" s="139"/>
      <c r="C131" s="139"/>
      <c r="D131" s="156"/>
    </row>
    <row r="132" spans="2:4" s="138" customFormat="1">
      <c r="B132" s="139"/>
      <c r="C132" s="139"/>
      <c r="D132" s="156"/>
    </row>
    <row r="133" spans="2:4" s="138" customFormat="1">
      <c r="B133" s="139"/>
      <c r="C133" s="139"/>
      <c r="D133" s="156"/>
    </row>
    <row r="134" spans="2:4" s="138" customFormat="1">
      <c r="B134" s="139"/>
      <c r="C134" s="139"/>
      <c r="D134" s="156"/>
    </row>
    <row r="135" spans="2:4" s="138" customFormat="1">
      <c r="B135" s="139"/>
      <c r="C135" s="139"/>
      <c r="D135" s="156"/>
    </row>
    <row r="136" spans="2:4" s="138" customFormat="1">
      <c r="B136" s="139"/>
      <c r="C136" s="139"/>
      <c r="D136" s="156"/>
    </row>
    <row r="137" spans="2:4" s="138" customFormat="1">
      <c r="B137" s="139"/>
      <c r="C137" s="139"/>
      <c r="D137" s="156"/>
    </row>
    <row r="138" spans="2:4" s="138" customFormat="1">
      <c r="B138" s="139"/>
      <c r="C138" s="139"/>
      <c r="D138" s="156"/>
    </row>
    <row r="139" spans="2:4" s="138" customFormat="1">
      <c r="B139" s="139"/>
      <c r="C139" s="139"/>
      <c r="D139" s="156"/>
    </row>
    <row r="140" spans="2:4" s="138" customFormat="1">
      <c r="B140" s="139"/>
      <c r="C140" s="139"/>
      <c r="D140" s="156"/>
    </row>
    <row r="141" spans="2:4" s="138" customFormat="1">
      <c r="B141" s="139"/>
      <c r="C141" s="139"/>
      <c r="D141" s="156"/>
    </row>
    <row r="142" spans="2:4" s="138" customFormat="1">
      <c r="B142" s="139"/>
      <c r="C142" s="139"/>
      <c r="D142" s="156"/>
    </row>
    <row r="143" spans="2:4" s="138" customFormat="1">
      <c r="B143" s="139"/>
      <c r="C143" s="139"/>
      <c r="D143" s="156"/>
    </row>
    <row r="144" spans="2:4" s="138" customFormat="1">
      <c r="B144" s="139"/>
      <c r="C144" s="139"/>
      <c r="D144" s="156"/>
    </row>
    <row r="145" spans="2:4" s="138" customFormat="1">
      <c r="B145" s="139"/>
      <c r="C145" s="139"/>
      <c r="D145" s="156"/>
    </row>
    <row r="146" spans="2:4" s="138" customFormat="1">
      <c r="B146" s="139"/>
      <c r="C146" s="139"/>
      <c r="D146" s="156"/>
    </row>
    <row r="147" spans="2:4" s="138" customFormat="1">
      <c r="B147" s="139"/>
      <c r="C147" s="139"/>
      <c r="D147" s="156"/>
    </row>
    <row r="148" spans="2:4" s="138" customFormat="1">
      <c r="B148" s="139"/>
      <c r="C148" s="139"/>
      <c r="D148" s="156"/>
    </row>
    <row r="149" spans="2:4" s="138" customFormat="1">
      <c r="B149" s="139"/>
      <c r="C149" s="139"/>
      <c r="D149" s="156"/>
    </row>
    <row r="150" spans="2:4" s="138" customFormat="1">
      <c r="B150" s="139"/>
      <c r="C150" s="139"/>
      <c r="D150" s="156"/>
    </row>
    <row r="151" spans="2:4" s="138" customFormat="1">
      <c r="B151" s="139"/>
      <c r="C151" s="139"/>
      <c r="D151" s="156"/>
    </row>
    <row r="152" spans="2:4" s="138" customFormat="1">
      <c r="B152" s="139"/>
      <c r="C152" s="139"/>
      <c r="D152" s="156"/>
    </row>
    <row r="153" spans="2:4" s="138" customFormat="1">
      <c r="B153" s="139"/>
      <c r="C153" s="139"/>
      <c r="D153" s="156"/>
    </row>
    <row r="154" spans="2:4" s="138" customFormat="1">
      <c r="B154" s="139"/>
      <c r="C154" s="139"/>
      <c r="D154" s="156"/>
    </row>
    <row r="155" spans="2:4" s="138" customFormat="1">
      <c r="B155" s="139"/>
      <c r="C155" s="139"/>
      <c r="D155" s="156"/>
    </row>
    <row r="156" spans="2:4" s="138" customFormat="1">
      <c r="B156" s="139"/>
      <c r="C156" s="139"/>
      <c r="D156" s="156"/>
    </row>
    <row r="157" spans="2:4" s="138" customFormat="1">
      <c r="B157" s="139"/>
      <c r="C157" s="139"/>
      <c r="D157" s="156"/>
    </row>
    <row r="158" spans="2:4" s="138" customFormat="1">
      <c r="B158" s="139"/>
      <c r="C158" s="139"/>
      <c r="D158" s="156"/>
    </row>
    <row r="159" spans="2:4" s="138" customFormat="1">
      <c r="B159" s="139"/>
      <c r="C159" s="139"/>
      <c r="D159" s="156"/>
    </row>
    <row r="160" spans="2:4" s="138" customFormat="1">
      <c r="B160" s="139"/>
      <c r="C160" s="139"/>
      <c r="D160" s="156"/>
    </row>
    <row r="161" spans="2:4" s="138" customFormat="1">
      <c r="B161" s="139"/>
      <c r="C161" s="139"/>
      <c r="D161" s="156"/>
    </row>
    <row r="162" spans="2:4" s="138" customFormat="1">
      <c r="B162" s="139"/>
      <c r="C162" s="139"/>
      <c r="D162" s="156"/>
    </row>
    <row r="163" spans="2:4" s="138" customFormat="1">
      <c r="B163" s="139"/>
      <c r="C163" s="139"/>
      <c r="D163" s="156"/>
    </row>
    <row r="164" spans="2:4" s="138" customFormat="1">
      <c r="B164" s="139"/>
      <c r="C164" s="139"/>
      <c r="D164" s="156"/>
    </row>
    <row r="165" spans="2:4" s="138" customFormat="1">
      <c r="B165" s="139"/>
      <c r="C165" s="139"/>
      <c r="D165" s="156"/>
    </row>
    <row r="166" spans="2:4" s="138" customFormat="1">
      <c r="B166" s="139"/>
      <c r="C166" s="139"/>
      <c r="D166" s="156"/>
    </row>
    <row r="167" spans="2:4" s="138" customFormat="1">
      <c r="B167" s="139"/>
      <c r="C167" s="139"/>
      <c r="D167" s="156"/>
    </row>
    <row r="168" spans="2:4" s="138" customFormat="1">
      <c r="B168" s="139"/>
      <c r="C168" s="139"/>
      <c r="D168" s="156"/>
    </row>
    <row r="169" spans="2:4" s="138" customFormat="1">
      <c r="B169" s="139"/>
      <c r="C169" s="139"/>
      <c r="D169" s="156"/>
    </row>
    <row r="170" spans="2:4" s="138" customFormat="1">
      <c r="B170" s="139"/>
      <c r="C170" s="139"/>
      <c r="D170" s="156"/>
    </row>
    <row r="171" spans="2:4" s="138" customFormat="1">
      <c r="B171" s="139"/>
      <c r="C171" s="139"/>
      <c r="D171" s="156"/>
    </row>
    <row r="172" spans="2:4" s="138" customFormat="1">
      <c r="B172" s="139"/>
      <c r="C172" s="139"/>
      <c r="D172" s="156"/>
    </row>
    <row r="173" spans="2:4" s="138" customFormat="1">
      <c r="B173" s="139"/>
      <c r="C173" s="139"/>
      <c r="D173" s="156"/>
    </row>
    <row r="174" spans="2:4" s="138" customFormat="1">
      <c r="B174" s="139"/>
      <c r="C174" s="139"/>
      <c r="D174" s="156"/>
    </row>
    <row r="175" spans="2:4" s="138" customFormat="1">
      <c r="B175" s="139"/>
      <c r="C175" s="139"/>
      <c r="D175" s="156"/>
    </row>
    <row r="176" spans="2:4" s="138" customFormat="1">
      <c r="B176" s="139"/>
      <c r="C176" s="139"/>
      <c r="D176" s="156"/>
    </row>
    <row r="177" spans="2:4" s="138" customFormat="1">
      <c r="B177" s="139"/>
      <c r="C177" s="139"/>
      <c r="D177" s="156"/>
    </row>
    <row r="178" spans="2:4" s="138" customFormat="1">
      <c r="B178" s="139"/>
      <c r="C178" s="139"/>
      <c r="D178" s="156"/>
    </row>
    <row r="179" spans="2:4" s="138" customFormat="1">
      <c r="B179" s="139"/>
      <c r="C179" s="139"/>
      <c r="D179" s="156"/>
    </row>
    <row r="180" spans="2:4" s="138" customFormat="1">
      <c r="B180" s="139"/>
      <c r="C180" s="139"/>
      <c r="D180" s="156"/>
    </row>
    <row r="181" spans="2:4" s="138" customFormat="1">
      <c r="B181" s="139"/>
      <c r="C181" s="139"/>
      <c r="D181" s="156"/>
    </row>
    <row r="182" spans="2:4" s="138" customFormat="1">
      <c r="B182" s="139"/>
      <c r="C182" s="139"/>
      <c r="D182" s="156"/>
    </row>
    <row r="183" spans="2:4" s="138" customFormat="1">
      <c r="B183" s="139"/>
      <c r="C183" s="139"/>
      <c r="D183" s="156"/>
    </row>
    <row r="184" spans="2:4" s="138" customFormat="1">
      <c r="B184" s="139"/>
      <c r="C184" s="139"/>
      <c r="D184" s="156"/>
    </row>
    <row r="185" spans="2:4" s="138" customFormat="1">
      <c r="B185" s="139"/>
      <c r="C185" s="139"/>
      <c r="D185" s="156"/>
    </row>
    <row r="186" spans="2:4" s="138" customFormat="1">
      <c r="B186" s="139"/>
      <c r="C186" s="139"/>
      <c r="D186" s="156"/>
    </row>
    <row r="187" spans="2:4" s="138" customFormat="1">
      <c r="B187" s="139"/>
      <c r="C187" s="139"/>
      <c r="D187" s="156"/>
    </row>
    <row r="188" spans="2:4" s="138" customFormat="1">
      <c r="B188" s="139"/>
      <c r="C188" s="139"/>
      <c r="D188" s="156"/>
    </row>
    <row r="189" spans="2:4" s="138" customFormat="1">
      <c r="B189" s="139"/>
      <c r="C189" s="139"/>
      <c r="D189" s="156"/>
    </row>
    <row r="190" spans="2:4" s="138" customFormat="1">
      <c r="B190" s="139"/>
      <c r="C190" s="139"/>
      <c r="D190" s="156"/>
    </row>
    <row r="191" spans="2:4" s="138" customFormat="1">
      <c r="B191" s="139"/>
      <c r="C191" s="139"/>
      <c r="D191" s="156"/>
    </row>
    <row r="192" spans="2:4" s="138" customFormat="1">
      <c r="B192" s="139"/>
      <c r="C192" s="139"/>
      <c r="D192" s="156"/>
    </row>
    <row r="193" spans="2:4" s="138" customFormat="1">
      <c r="B193" s="139"/>
      <c r="C193" s="139"/>
      <c r="D193" s="156"/>
    </row>
    <row r="194" spans="2:4" s="138" customFormat="1">
      <c r="B194" s="139"/>
      <c r="C194" s="139"/>
      <c r="D194" s="156"/>
    </row>
    <row r="195" spans="2:4" s="138" customFormat="1">
      <c r="B195" s="139"/>
      <c r="C195" s="139"/>
      <c r="D195" s="156"/>
    </row>
    <row r="196" spans="2:4" s="138" customFormat="1">
      <c r="B196" s="139"/>
      <c r="C196" s="139"/>
      <c r="D196" s="156"/>
    </row>
    <row r="197" spans="2:4" s="138" customFormat="1">
      <c r="B197" s="139"/>
      <c r="C197" s="139"/>
      <c r="D197" s="156"/>
    </row>
    <row r="198" spans="2:4" s="138" customFormat="1">
      <c r="B198" s="139"/>
      <c r="C198" s="139"/>
      <c r="D198" s="156"/>
    </row>
    <row r="199" spans="2:4" s="138" customFormat="1">
      <c r="B199" s="139"/>
      <c r="C199" s="139"/>
      <c r="D199" s="156"/>
    </row>
    <row r="200" spans="2:4" s="138" customFormat="1">
      <c r="B200" s="139"/>
      <c r="C200" s="139"/>
      <c r="D200" s="156"/>
    </row>
    <row r="201" spans="2:4" s="138" customFormat="1">
      <c r="B201" s="139"/>
      <c r="C201" s="139"/>
      <c r="D201" s="156"/>
    </row>
    <row r="202" spans="2:4" s="138" customFormat="1">
      <c r="B202" s="139"/>
      <c r="C202" s="139"/>
      <c r="D202" s="156"/>
    </row>
    <row r="203" spans="2:4" s="138" customFormat="1">
      <c r="B203" s="139"/>
      <c r="C203" s="139"/>
      <c r="D203" s="156"/>
    </row>
    <row r="204" spans="2:4" s="138" customFormat="1">
      <c r="B204" s="139"/>
      <c r="C204" s="139"/>
      <c r="D204" s="156"/>
    </row>
    <row r="205" spans="2:4" s="138" customFormat="1">
      <c r="B205" s="139"/>
      <c r="C205" s="139"/>
      <c r="D205" s="156"/>
    </row>
    <row r="206" spans="2:4" s="138" customFormat="1">
      <c r="B206" s="139"/>
      <c r="C206" s="139"/>
      <c r="D206" s="156"/>
    </row>
    <row r="207" spans="2:4" s="138" customFormat="1">
      <c r="B207" s="139"/>
      <c r="C207" s="139"/>
      <c r="D207" s="156"/>
    </row>
    <row r="208" spans="2:4" s="138" customFormat="1">
      <c r="B208" s="139"/>
      <c r="C208" s="139"/>
      <c r="D208" s="156"/>
    </row>
    <row r="209" spans="2:4" s="138" customFormat="1">
      <c r="B209" s="139"/>
      <c r="C209" s="139"/>
      <c r="D209" s="156"/>
    </row>
    <row r="210" spans="2:4">
      <c r="D210" s="156"/>
    </row>
    <row r="211" spans="2:4">
      <c r="D211" s="156"/>
    </row>
    <row r="212" spans="2:4">
      <c r="D212" s="156"/>
    </row>
    <row r="213" spans="2:4">
      <c r="D213" s="156"/>
    </row>
    <row r="214" spans="2:4">
      <c r="D214" s="156"/>
    </row>
    <row r="215" spans="2:4">
      <c r="D215" s="156"/>
    </row>
    <row r="216" spans="2:4">
      <c r="D216" s="156"/>
    </row>
    <row r="217" spans="2:4">
      <c r="D217" s="156"/>
    </row>
    <row r="218" spans="2:4">
      <c r="D218" s="156"/>
    </row>
    <row r="219" spans="2:4">
      <c r="D219" s="156"/>
    </row>
    <row r="220" spans="2:4">
      <c r="D220" s="156"/>
    </row>
    <row r="221" spans="2:4">
      <c r="D221" s="156"/>
    </row>
    <row r="222" spans="2:4">
      <c r="D222" s="156"/>
    </row>
    <row r="223" spans="2:4">
      <c r="D223" s="156"/>
    </row>
    <row r="224" spans="2:4">
      <c r="D224" s="156"/>
    </row>
    <row r="225" spans="4:4">
      <c r="D225" s="156"/>
    </row>
    <row r="226" spans="4:4">
      <c r="D226" s="156"/>
    </row>
    <row r="227" spans="4:4">
      <c r="D227" s="156"/>
    </row>
    <row r="228" spans="4:4">
      <c r="D228" s="156"/>
    </row>
    <row r="229" spans="4:4">
      <c r="D229" s="156"/>
    </row>
    <row r="230" spans="4:4">
      <c r="D230" s="156"/>
    </row>
    <row r="231" spans="4:4">
      <c r="D231" s="156"/>
    </row>
    <row r="232" spans="4:4">
      <c r="D232" s="156"/>
    </row>
    <row r="233" spans="4:4">
      <c r="D233" s="156"/>
    </row>
    <row r="234" spans="4:4">
      <c r="D234" s="156"/>
    </row>
    <row r="235" spans="4:4">
      <c r="D235" s="156"/>
    </row>
    <row r="236" spans="4:4">
      <c r="D236" s="156"/>
    </row>
    <row r="237" spans="4:4">
      <c r="D237" s="156"/>
    </row>
    <row r="238" spans="4:4">
      <c r="D238" s="156"/>
    </row>
    <row r="239" spans="4:4">
      <c r="D239" s="156"/>
    </row>
    <row r="240" spans="4:4">
      <c r="D240" s="156"/>
    </row>
    <row r="241" spans="4:4">
      <c r="D241" s="156"/>
    </row>
    <row r="242" spans="4:4">
      <c r="D242" s="156"/>
    </row>
    <row r="243" spans="4:4">
      <c r="D243" s="156"/>
    </row>
    <row r="244" spans="4:4">
      <c r="D244" s="156"/>
    </row>
    <row r="245" spans="4:4">
      <c r="D245" s="156"/>
    </row>
    <row r="246" spans="4:4">
      <c r="D246" s="156"/>
    </row>
    <row r="247" spans="4:4">
      <c r="D247" s="156"/>
    </row>
    <row r="248" spans="4:4">
      <c r="D248" s="156"/>
    </row>
    <row r="249" spans="4:4">
      <c r="D249" s="156"/>
    </row>
    <row r="250" spans="4:4">
      <c r="D250" s="156"/>
    </row>
    <row r="251" spans="4:4">
      <c r="D251" s="156"/>
    </row>
    <row r="252" spans="4:4">
      <c r="D252" s="156"/>
    </row>
    <row r="253" spans="4:4">
      <c r="D253" s="156"/>
    </row>
    <row r="254" spans="4:4">
      <c r="D254" s="156"/>
    </row>
    <row r="255" spans="4:4">
      <c r="D255" s="156"/>
    </row>
    <row r="256" spans="4:4">
      <c r="D256" s="156"/>
    </row>
    <row r="257" spans="4:4">
      <c r="D257" s="156"/>
    </row>
    <row r="258" spans="4:4">
      <c r="D258" s="156"/>
    </row>
    <row r="259" spans="4:4">
      <c r="D259" s="156"/>
    </row>
    <row r="260" spans="4:4">
      <c r="D260" s="156"/>
    </row>
    <row r="261" spans="4:4">
      <c r="D261" s="156"/>
    </row>
    <row r="262" spans="4:4">
      <c r="D262" s="156"/>
    </row>
    <row r="263" spans="4:4">
      <c r="D263" s="156"/>
    </row>
    <row r="264" spans="4:4">
      <c r="D264" s="156"/>
    </row>
    <row r="265" spans="4:4">
      <c r="D265" s="156"/>
    </row>
    <row r="266" spans="4:4">
      <c r="D266" s="156"/>
    </row>
    <row r="267" spans="4:4">
      <c r="D267" s="156"/>
    </row>
    <row r="268" spans="4:4">
      <c r="D268" s="156"/>
    </row>
    <row r="269" spans="4:4">
      <c r="D269" s="156"/>
    </row>
    <row r="270" spans="4:4">
      <c r="D270" s="156"/>
    </row>
    <row r="271" spans="4:4">
      <c r="D271" s="156"/>
    </row>
    <row r="272" spans="4:4">
      <c r="D272" s="156"/>
    </row>
    <row r="273" spans="4:4">
      <c r="D273" s="156"/>
    </row>
    <row r="274" spans="4:4">
      <c r="D274" s="156"/>
    </row>
    <row r="275" spans="4:4">
      <c r="D275" s="156"/>
    </row>
    <row r="276" spans="4:4">
      <c r="D276" s="156"/>
    </row>
    <row r="277" spans="4:4">
      <c r="D277" s="156"/>
    </row>
    <row r="278" spans="4:4">
      <c r="D278" s="156"/>
    </row>
    <row r="279" spans="4:4">
      <c r="D279" s="156"/>
    </row>
    <row r="280" spans="4:4">
      <c r="D280" s="156"/>
    </row>
    <row r="281" spans="4:4">
      <c r="D281" s="156"/>
    </row>
    <row r="282" spans="4:4">
      <c r="D282" s="156"/>
    </row>
    <row r="283" spans="4:4">
      <c r="D283" s="156"/>
    </row>
    <row r="284" spans="4:4">
      <c r="D284" s="156"/>
    </row>
    <row r="285" spans="4:4">
      <c r="D285" s="156"/>
    </row>
    <row r="286" spans="4:4">
      <c r="D286" s="156"/>
    </row>
    <row r="287" spans="4:4">
      <c r="D287" s="156"/>
    </row>
    <row r="288" spans="4:4">
      <c r="D288" s="156"/>
    </row>
    <row r="289" spans="4:4">
      <c r="D289" s="156"/>
    </row>
    <row r="290" spans="4:4">
      <c r="D290" s="156"/>
    </row>
    <row r="291" spans="4:4">
      <c r="D291" s="156"/>
    </row>
    <row r="292" spans="4:4">
      <c r="D292" s="156"/>
    </row>
    <row r="293" spans="4:4">
      <c r="D293" s="156"/>
    </row>
    <row r="294" spans="4:4">
      <c r="D294" s="156"/>
    </row>
    <row r="295" spans="4:4">
      <c r="D295" s="156"/>
    </row>
    <row r="296" spans="4:4">
      <c r="D296" s="156"/>
    </row>
    <row r="297" spans="4:4">
      <c r="D297" s="156"/>
    </row>
    <row r="298" spans="4:4">
      <c r="D298" s="156"/>
    </row>
    <row r="299" spans="4:4">
      <c r="D299" s="156"/>
    </row>
    <row r="300" spans="4:4">
      <c r="D300" s="156"/>
    </row>
    <row r="301" spans="4:4">
      <c r="D301" s="156"/>
    </row>
    <row r="302" spans="4:4">
      <c r="D302" s="156"/>
    </row>
    <row r="303" spans="4:4">
      <c r="D303" s="156"/>
    </row>
    <row r="304" spans="4:4">
      <c r="D304" s="156"/>
    </row>
    <row r="305" spans="4:4">
      <c r="D305" s="156"/>
    </row>
    <row r="306" spans="4:4">
      <c r="D306" s="156"/>
    </row>
    <row r="307" spans="4:4">
      <c r="D307" s="156"/>
    </row>
    <row r="308" spans="4:4">
      <c r="D308" s="156"/>
    </row>
    <row r="309" spans="4:4">
      <c r="D309" s="156"/>
    </row>
    <row r="310" spans="4:4">
      <c r="D310" s="156"/>
    </row>
    <row r="311" spans="4:4">
      <c r="D311" s="156"/>
    </row>
    <row r="312" spans="4:4">
      <c r="D312" s="156"/>
    </row>
    <row r="313" spans="4:4">
      <c r="D313" s="156"/>
    </row>
    <row r="314" spans="4:4">
      <c r="D314" s="156"/>
    </row>
    <row r="315" spans="4:4">
      <c r="D315" s="156"/>
    </row>
    <row r="316" spans="4:4">
      <c r="D316" s="156"/>
    </row>
    <row r="317" spans="4:4">
      <c r="D317" s="156"/>
    </row>
    <row r="318" spans="4:4">
      <c r="D318" s="156"/>
    </row>
    <row r="319" spans="4:4">
      <c r="D319" s="156"/>
    </row>
    <row r="320" spans="4:4">
      <c r="D320" s="156"/>
    </row>
    <row r="321" spans="4:4">
      <c r="D321" s="156"/>
    </row>
    <row r="322" spans="4:4">
      <c r="D322" s="156"/>
    </row>
    <row r="323" spans="4:4">
      <c r="D323" s="156"/>
    </row>
    <row r="324" spans="4:4">
      <c r="D324" s="156"/>
    </row>
    <row r="325" spans="4:4">
      <c r="D325" s="156"/>
    </row>
    <row r="326" spans="4:4">
      <c r="D326" s="156"/>
    </row>
    <row r="327" spans="4:4">
      <c r="D327" s="156"/>
    </row>
    <row r="328" spans="4:4">
      <c r="D328" s="156"/>
    </row>
    <row r="329" spans="4:4">
      <c r="D329" s="156"/>
    </row>
    <row r="330" spans="4:4">
      <c r="D330" s="156"/>
    </row>
    <row r="331" spans="4:4">
      <c r="D331" s="156"/>
    </row>
    <row r="332" spans="4:4">
      <c r="D332" s="156"/>
    </row>
    <row r="333" spans="4:4">
      <c r="D333" s="156"/>
    </row>
    <row r="334" spans="4:4">
      <c r="D334" s="156"/>
    </row>
    <row r="335" spans="4:4">
      <c r="D335" s="156"/>
    </row>
    <row r="336" spans="4:4">
      <c r="D336" s="156"/>
    </row>
    <row r="337" spans="4:4">
      <c r="D337" s="156"/>
    </row>
    <row r="338" spans="4:4">
      <c r="D338" s="156"/>
    </row>
    <row r="339" spans="4:4">
      <c r="D339" s="156"/>
    </row>
    <row r="340" spans="4:4">
      <c r="D340" s="156"/>
    </row>
    <row r="341" spans="4:4">
      <c r="D341" s="156"/>
    </row>
    <row r="342" spans="4:4">
      <c r="D342" s="156"/>
    </row>
    <row r="343" spans="4:4">
      <c r="D343" s="156"/>
    </row>
    <row r="344" spans="4:4">
      <c r="D344" s="156"/>
    </row>
    <row r="345" spans="4:4">
      <c r="D345" s="156"/>
    </row>
    <row r="346" spans="4:4">
      <c r="D346" s="156"/>
    </row>
    <row r="347" spans="4:4">
      <c r="D347" s="156"/>
    </row>
    <row r="348" spans="4:4">
      <c r="D348" s="156"/>
    </row>
    <row r="349" spans="4:4">
      <c r="D349" s="156"/>
    </row>
    <row r="350" spans="4:4">
      <c r="D350" s="156"/>
    </row>
    <row r="351" spans="4:4">
      <c r="D351" s="156"/>
    </row>
    <row r="352" spans="4:4">
      <c r="D352" s="156"/>
    </row>
    <row r="353" spans="4:4">
      <c r="D353" s="156"/>
    </row>
    <row r="354" spans="4:4">
      <c r="D354" s="156"/>
    </row>
    <row r="355" spans="4:4">
      <c r="D355" s="156"/>
    </row>
    <row r="356" spans="4:4">
      <c r="D356" s="156"/>
    </row>
    <row r="357" spans="4:4">
      <c r="D357" s="156"/>
    </row>
    <row r="358" spans="4:4">
      <c r="D358" s="156"/>
    </row>
    <row r="359" spans="4:4">
      <c r="D359" s="156"/>
    </row>
    <row r="360" spans="4:4">
      <c r="D360" s="156"/>
    </row>
    <row r="361" spans="4:4">
      <c r="D361" s="156"/>
    </row>
    <row r="362" spans="4:4">
      <c r="D362" s="156"/>
    </row>
    <row r="363" spans="4:4">
      <c r="D363" s="156"/>
    </row>
    <row r="364" spans="4:4">
      <c r="D364" s="156"/>
    </row>
    <row r="365" spans="4:4">
      <c r="D365" s="156"/>
    </row>
    <row r="366" spans="4:4">
      <c r="D366" s="156"/>
    </row>
    <row r="367" spans="4:4">
      <c r="D367" s="156"/>
    </row>
    <row r="368" spans="4:4">
      <c r="D368" s="156"/>
    </row>
    <row r="369" spans="4:4">
      <c r="D369" s="156"/>
    </row>
    <row r="370" spans="4:4">
      <c r="D370" s="156"/>
    </row>
    <row r="371" spans="4:4">
      <c r="D371" s="156"/>
    </row>
    <row r="372" spans="4:4">
      <c r="D372" s="156"/>
    </row>
    <row r="373" spans="4:4">
      <c r="D373" s="156"/>
    </row>
    <row r="374" spans="4:4">
      <c r="D374" s="156"/>
    </row>
    <row r="375" spans="4:4">
      <c r="D375" s="156"/>
    </row>
    <row r="376" spans="4:4">
      <c r="D376" s="156"/>
    </row>
    <row r="377" spans="4:4">
      <c r="D377" s="156"/>
    </row>
    <row r="378" spans="4:4">
      <c r="D378" s="156"/>
    </row>
    <row r="379" spans="4:4">
      <c r="D379" s="156"/>
    </row>
    <row r="380" spans="4:4">
      <c r="D380" s="156"/>
    </row>
    <row r="381" spans="4:4">
      <c r="D381" s="156"/>
    </row>
    <row r="382" spans="4:4">
      <c r="D382" s="156"/>
    </row>
    <row r="383" spans="4:4">
      <c r="D383" s="156"/>
    </row>
    <row r="384" spans="4:4">
      <c r="D384" s="156"/>
    </row>
    <row r="385" spans="4:4">
      <c r="D385" s="156"/>
    </row>
    <row r="386" spans="4:4">
      <c r="D386" s="156"/>
    </row>
    <row r="387" spans="4:4">
      <c r="D387" s="156"/>
    </row>
    <row r="388" spans="4:4">
      <c r="D388" s="156"/>
    </row>
    <row r="389" spans="4:4">
      <c r="D389" s="156"/>
    </row>
    <row r="390" spans="4:4">
      <c r="D390" s="156"/>
    </row>
    <row r="391" spans="4:4">
      <c r="D391" s="156"/>
    </row>
    <row r="392" spans="4:4">
      <c r="D392" s="156"/>
    </row>
    <row r="393" spans="4:4">
      <c r="D393" s="156"/>
    </row>
    <row r="394" spans="4:4">
      <c r="D394" s="156"/>
    </row>
    <row r="395" spans="4:4">
      <c r="D395" s="156"/>
    </row>
    <row r="396" spans="4:4">
      <c r="D396" s="156"/>
    </row>
    <row r="397" spans="4:4">
      <c r="D397" s="156"/>
    </row>
    <row r="398" spans="4:4">
      <c r="D398" s="156"/>
    </row>
    <row r="399" spans="4:4">
      <c r="D399" s="156"/>
    </row>
    <row r="400" spans="4:4">
      <c r="D400" s="156"/>
    </row>
    <row r="401" spans="4:4">
      <c r="D401" s="156"/>
    </row>
    <row r="402" spans="4:4">
      <c r="D402" s="156"/>
    </row>
    <row r="403" spans="4:4">
      <c r="D403" s="156"/>
    </row>
    <row r="404" spans="4:4">
      <c r="D404" s="156"/>
    </row>
    <row r="405" spans="4:4">
      <c r="D405" s="156"/>
    </row>
    <row r="406" spans="4:4">
      <c r="D406" s="156"/>
    </row>
    <row r="407" spans="4:4">
      <c r="D407" s="156"/>
    </row>
    <row r="408" spans="4:4">
      <c r="D408" s="156"/>
    </row>
    <row r="409" spans="4:4">
      <c r="D409" s="156"/>
    </row>
    <row r="410" spans="4:4">
      <c r="D410" s="156"/>
    </row>
    <row r="411" spans="4:4">
      <c r="D411" s="156"/>
    </row>
    <row r="412" spans="4:4">
      <c r="D412" s="156"/>
    </row>
    <row r="413" spans="4:4">
      <c r="D413" s="156"/>
    </row>
    <row r="414" spans="4:4">
      <c r="D414" s="156"/>
    </row>
    <row r="415" spans="4:4">
      <c r="D415" s="156"/>
    </row>
    <row r="416" spans="4:4">
      <c r="D416" s="156"/>
    </row>
    <row r="417" spans="4:4">
      <c r="D417" s="156"/>
    </row>
    <row r="418" spans="4:4">
      <c r="D418" s="156"/>
    </row>
    <row r="419" spans="4:4">
      <c r="D419" s="156"/>
    </row>
    <row r="420" spans="4:4">
      <c r="D420" s="156"/>
    </row>
    <row r="421" spans="4:4">
      <c r="D421" s="156"/>
    </row>
    <row r="422" spans="4:4">
      <c r="D422" s="156"/>
    </row>
    <row r="423" spans="4:4">
      <c r="D423" s="156"/>
    </row>
    <row r="424" spans="4:4">
      <c r="D424" s="156"/>
    </row>
    <row r="425" spans="4:4">
      <c r="D425" s="156"/>
    </row>
    <row r="426" spans="4:4">
      <c r="D426" s="156"/>
    </row>
    <row r="427" spans="4:4">
      <c r="D427" s="156"/>
    </row>
    <row r="428" spans="4:4">
      <c r="D428" s="156"/>
    </row>
    <row r="429" spans="4:4">
      <c r="D429" s="156"/>
    </row>
    <row r="430" spans="4:4">
      <c r="D430" s="156"/>
    </row>
    <row r="431" spans="4:4">
      <c r="D431" s="156"/>
    </row>
    <row r="432" spans="4:4">
      <c r="D432" s="156"/>
    </row>
    <row r="433" spans="4:4">
      <c r="D433" s="156"/>
    </row>
    <row r="434" spans="4:4">
      <c r="D434" s="156"/>
    </row>
    <row r="435" spans="4:4">
      <c r="D435" s="156"/>
    </row>
    <row r="436" spans="4:4">
      <c r="D436" s="156"/>
    </row>
    <row r="437" spans="4:4">
      <c r="D437" s="156"/>
    </row>
    <row r="438" spans="4:4">
      <c r="D438" s="156"/>
    </row>
    <row r="439" spans="4:4">
      <c r="D439" s="156"/>
    </row>
    <row r="440" spans="4:4">
      <c r="D440" s="156"/>
    </row>
    <row r="441" spans="4:4">
      <c r="D441" s="156"/>
    </row>
    <row r="442" spans="4:4">
      <c r="D442" s="156"/>
    </row>
    <row r="443" spans="4:4">
      <c r="D443" s="156"/>
    </row>
    <row r="444" spans="4:4">
      <c r="D444" s="156"/>
    </row>
    <row r="445" spans="4:4">
      <c r="D445" s="156"/>
    </row>
    <row r="446" spans="4:4">
      <c r="D446" s="156"/>
    </row>
    <row r="447" spans="4:4">
      <c r="D447" s="156"/>
    </row>
    <row r="448" spans="4:4">
      <c r="D448" s="156"/>
    </row>
    <row r="449" spans="4:4">
      <c r="D449" s="156"/>
    </row>
    <row r="450" spans="4:4">
      <c r="D450" s="156"/>
    </row>
    <row r="451" spans="4:4">
      <c r="D451" s="156"/>
    </row>
    <row r="452" spans="4:4">
      <c r="D452" s="156"/>
    </row>
    <row r="453" spans="4:4">
      <c r="D453" s="156"/>
    </row>
    <row r="454" spans="4:4">
      <c r="D454" s="156"/>
    </row>
    <row r="455" spans="4:4">
      <c r="D455" s="156"/>
    </row>
    <row r="456" spans="4:4">
      <c r="D456" s="156"/>
    </row>
    <row r="457" spans="4:4">
      <c r="D457" s="156"/>
    </row>
    <row r="458" spans="4:4">
      <c r="D458" s="156"/>
    </row>
    <row r="459" spans="4:4">
      <c r="D459" s="156"/>
    </row>
    <row r="460" spans="4:4">
      <c r="D460" s="156"/>
    </row>
    <row r="461" spans="4:4">
      <c r="D461" s="156"/>
    </row>
    <row r="462" spans="4:4">
      <c r="D462" s="156"/>
    </row>
    <row r="463" spans="4:4">
      <c r="D463" s="156"/>
    </row>
    <row r="464" spans="4:4">
      <c r="D464" s="156"/>
    </row>
    <row r="465" spans="4:4">
      <c r="D465" s="156"/>
    </row>
    <row r="466" spans="4:4">
      <c r="D466" s="156"/>
    </row>
    <row r="467" spans="4:4">
      <c r="D467" s="156"/>
    </row>
    <row r="468" spans="4:4">
      <c r="D468" s="156"/>
    </row>
    <row r="469" spans="4:4">
      <c r="D469" s="156"/>
    </row>
    <row r="470" spans="4:4">
      <c r="D470" s="156"/>
    </row>
    <row r="471" spans="4:4">
      <c r="D471" s="156"/>
    </row>
    <row r="472" spans="4:4">
      <c r="D472" s="156"/>
    </row>
    <row r="473" spans="4:4">
      <c r="D473" s="156"/>
    </row>
    <row r="474" spans="4:4">
      <c r="D474" s="156"/>
    </row>
    <row r="475" spans="4:4">
      <c r="D475" s="156"/>
    </row>
    <row r="476" spans="4:4">
      <c r="D476" s="156"/>
    </row>
    <row r="477" spans="4:4">
      <c r="D477" s="156"/>
    </row>
    <row r="478" spans="4:4">
      <c r="D478" s="156"/>
    </row>
    <row r="479" spans="4:4">
      <c r="D479" s="156"/>
    </row>
    <row r="480" spans="4:4">
      <c r="D480" s="156"/>
    </row>
    <row r="481" spans="4:4">
      <c r="D481" s="156"/>
    </row>
    <row r="482" spans="4:4">
      <c r="D482" s="156"/>
    </row>
    <row r="483" spans="4:4">
      <c r="D483" s="156"/>
    </row>
    <row r="484" spans="4:4">
      <c r="D484" s="156"/>
    </row>
    <row r="485" spans="4:4">
      <c r="D485" s="156"/>
    </row>
    <row r="486" spans="4:4">
      <c r="D486" s="156"/>
    </row>
    <row r="487" spans="4:4">
      <c r="D487" s="156"/>
    </row>
    <row r="488" spans="4:4">
      <c r="D488" s="156"/>
    </row>
    <row r="489" spans="4:4">
      <c r="D489" s="156"/>
    </row>
    <row r="490" spans="4:4">
      <c r="D490" s="156"/>
    </row>
    <row r="491" spans="4:4">
      <c r="D491" s="156"/>
    </row>
    <row r="492" spans="4:4">
      <c r="D492" s="156"/>
    </row>
    <row r="493" spans="4:4">
      <c r="D493" s="156"/>
    </row>
    <row r="494" spans="4:4">
      <c r="D494" s="156"/>
    </row>
    <row r="495" spans="4:4">
      <c r="D495" s="156"/>
    </row>
    <row r="496" spans="4:4">
      <c r="D496" s="156"/>
    </row>
    <row r="497" spans="4:4">
      <c r="D497" s="156"/>
    </row>
    <row r="498" spans="4:4">
      <c r="D498" s="156"/>
    </row>
    <row r="499" spans="4:4">
      <c r="D499" s="156"/>
    </row>
    <row r="500" spans="4:4">
      <c r="D500" s="156"/>
    </row>
    <row r="501" spans="4:4">
      <c r="D501" s="156"/>
    </row>
    <row r="502" spans="4:4">
      <c r="D502" s="156"/>
    </row>
    <row r="503" spans="4:4">
      <c r="D503" s="156"/>
    </row>
    <row r="504" spans="4:4">
      <c r="D504" s="156"/>
    </row>
    <row r="505" spans="4:4">
      <c r="D505" s="156"/>
    </row>
    <row r="506" spans="4:4">
      <c r="D506" s="156"/>
    </row>
    <row r="507" spans="4:4">
      <c r="D507" s="156"/>
    </row>
    <row r="508" spans="4:4">
      <c r="D508" s="156"/>
    </row>
    <row r="509" spans="4:4">
      <c r="D509" s="156"/>
    </row>
    <row r="510" spans="4:4">
      <c r="D510" s="156"/>
    </row>
    <row r="511" spans="4:4">
      <c r="D511" s="156"/>
    </row>
    <row r="512" spans="4:4">
      <c r="D512" s="156"/>
    </row>
    <row r="513" spans="4:5">
      <c r="D513" s="1"/>
      <c r="E513" s="157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50:B5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262</v>
      </c>
    </row>
    <row r="2" spans="2:18">
      <c r="B2" s="57" t="s">
        <v>187</v>
      </c>
      <c r="C2" s="78" t="s">
        <v>263</v>
      </c>
    </row>
    <row r="3" spans="2:18">
      <c r="B3" s="57" t="s">
        <v>189</v>
      </c>
      <c r="C3" s="78" t="s">
        <v>264</v>
      </c>
    </row>
    <row r="4" spans="2:18">
      <c r="B4" s="57" t="s">
        <v>190</v>
      </c>
      <c r="C4" s="78">
        <v>2207</v>
      </c>
    </row>
    <row r="6" spans="2:18" ht="26.25" customHeight="1">
      <c r="B6" s="199" t="s">
        <v>229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2" t="s">
        <v>125</v>
      </c>
      <c r="C7" s="30" t="s">
        <v>48</v>
      </c>
      <c r="D7" s="30" t="s">
        <v>68</v>
      </c>
      <c r="E7" s="30" t="s">
        <v>15</v>
      </c>
      <c r="F7" s="30" t="s">
        <v>69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226</v>
      </c>
      <c r="L7" s="30" t="s">
        <v>248</v>
      </c>
      <c r="M7" s="30" t="s">
        <v>227</v>
      </c>
      <c r="N7" s="30" t="s">
        <v>62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4" t="s">
        <v>261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4" t="s">
        <v>121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4" t="s">
        <v>246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4" t="s">
        <v>256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262</v>
      </c>
    </row>
    <row r="2" spans="2:18">
      <c r="B2" s="57" t="s">
        <v>187</v>
      </c>
      <c r="C2" s="78" t="s">
        <v>263</v>
      </c>
    </row>
    <row r="3" spans="2:18">
      <c r="B3" s="57" t="s">
        <v>189</v>
      </c>
      <c r="C3" s="78" t="s">
        <v>264</v>
      </c>
    </row>
    <row r="4" spans="2:18">
      <c r="B4" s="57" t="s">
        <v>190</v>
      </c>
      <c r="C4" s="78">
        <v>2207</v>
      </c>
    </row>
    <row r="6" spans="2:18" ht="26.25" customHeight="1">
      <c r="B6" s="199" t="s">
        <v>231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1"/>
    </row>
    <row r="7" spans="2:18" s="3" customFormat="1" ht="78.75">
      <c r="B7" s="22" t="s">
        <v>125</v>
      </c>
      <c r="C7" s="30" t="s">
        <v>48</v>
      </c>
      <c r="D7" s="30" t="s">
        <v>68</v>
      </c>
      <c r="E7" s="30" t="s">
        <v>15</v>
      </c>
      <c r="F7" s="30" t="s">
        <v>69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226</v>
      </c>
      <c r="L7" s="30" t="s">
        <v>248</v>
      </c>
      <c r="M7" s="30" t="s">
        <v>227</v>
      </c>
      <c r="N7" s="30" t="s">
        <v>62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4" t="s">
        <v>261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4" t="s">
        <v>121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4" t="s">
        <v>246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4" t="s">
        <v>256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188</v>
      </c>
      <c r="C1" s="78" t="s" vm="1">
        <v>262</v>
      </c>
    </row>
    <row r="2" spans="2:52">
      <c r="B2" s="57" t="s">
        <v>187</v>
      </c>
      <c r="C2" s="78" t="s">
        <v>263</v>
      </c>
    </row>
    <row r="3" spans="2:52">
      <c r="B3" s="57" t="s">
        <v>189</v>
      </c>
      <c r="C3" s="78" t="s">
        <v>264</v>
      </c>
    </row>
    <row r="4" spans="2:52">
      <c r="B4" s="57" t="s">
        <v>190</v>
      </c>
      <c r="C4" s="78">
        <v>2207</v>
      </c>
    </row>
    <row r="6" spans="2:52" ht="21.75" customHeight="1">
      <c r="B6" s="190" t="s">
        <v>218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2"/>
    </row>
    <row r="7" spans="2:52" ht="27.75" customHeight="1">
      <c r="B7" s="193" t="s">
        <v>94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  <c r="AT7" s="3"/>
      <c r="AU7" s="3"/>
    </row>
    <row r="8" spans="2:52" s="3" customFormat="1" ht="55.5" customHeight="1">
      <c r="B8" s="22" t="s">
        <v>124</v>
      </c>
      <c r="C8" s="30" t="s">
        <v>48</v>
      </c>
      <c r="D8" s="30" t="s">
        <v>129</v>
      </c>
      <c r="E8" s="30" t="s">
        <v>15</v>
      </c>
      <c r="F8" s="30" t="s">
        <v>69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65</v>
      </c>
      <c r="O8" s="30" t="s">
        <v>250</v>
      </c>
      <c r="P8" s="30" t="s">
        <v>191</v>
      </c>
      <c r="Q8" s="73" t="s">
        <v>193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257</v>
      </c>
      <c r="M9" s="32"/>
      <c r="N9" s="32" t="s">
        <v>258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3" customFormat="1" ht="18" customHeight="1">
      <c r="B11" s="120" t="s">
        <v>26</v>
      </c>
      <c r="C11" s="82"/>
      <c r="D11" s="82"/>
      <c r="E11" s="82"/>
      <c r="F11" s="82"/>
      <c r="G11" s="82"/>
      <c r="H11" s="89">
        <v>11.767218503917393</v>
      </c>
      <c r="I11" s="82"/>
      <c r="J11" s="82"/>
      <c r="K11" s="90">
        <v>7.7212667411682276E-3</v>
      </c>
      <c r="L11" s="89"/>
      <c r="M11" s="91"/>
      <c r="N11" s="89">
        <v>916122.23404999997</v>
      </c>
      <c r="O11" s="82"/>
      <c r="P11" s="90">
        <v>1</v>
      </c>
      <c r="Q11" s="90">
        <f>N11/'סכום נכסי הקרן'!$C$42</f>
        <v>0.24829969339395142</v>
      </c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T11" s="142"/>
      <c r="AU11" s="142"/>
      <c r="AV11" s="132"/>
      <c r="AZ11" s="142"/>
    </row>
    <row r="12" spans="2:52" s="142" customFormat="1" ht="22.5" customHeight="1">
      <c r="B12" s="120" t="s">
        <v>242</v>
      </c>
      <c r="C12" s="82"/>
      <c r="D12" s="82"/>
      <c r="E12" s="82"/>
      <c r="F12" s="82"/>
      <c r="G12" s="82"/>
      <c r="H12" s="89">
        <v>11.767218503917393</v>
      </c>
      <c r="I12" s="82"/>
      <c r="J12" s="82"/>
      <c r="K12" s="90">
        <v>7.7212667411682276E-3</v>
      </c>
      <c r="L12" s="89"/>
      <c r="M12" s="91"/>
      <c r="N12" s="89">
        <v>916122.23404999997</v>
      </c>
      <c r="O12" s="82"/>
      <c r="P12" s="90">
        <v>1</v>
      </c>
      <c r="Q12" s="90">
        <f>N12/'סכום נכסי הקרן'!$C$42</f>
        <v>0.24829969339395142</v>
      </c>
      <c r="AV12" s="133"/>
    </row>
    <row r="13" spans="2:52" s="142" customFormat="1">
      <c r="B13" s="120" t="s">
        <v>24</v>
      </c>
      <c r="C13" s="82"/>
      <c r="D13" s="82"/>
      <c r="E13" s="82"/>
      <c r="F13" s="82"/>
      <c r="G13" s="82"/>
      <c r="H13" s="89">
        <v>11.767225689399631</v>
      </c>
      <c r="I13" s="82"/>
      <c r="J13" s="82"/>
      <c r="K13" s="90">
        <v>7.721269846690481E-3</v>
      </c>
      <c r="L13" s="89"/>
      <c r="M13" s="91"/>
      <c r="N13" s="89">
        <v>916121.53508000006</v>
      </c>
      <c r="O13" s="82"/>
      <c r="P13" s="90">
        <v>0.99999923703412719</v>
      </c>
      <c r="Q13" s="90">
        <f>N13/'סכום נכסי הקרן'!$C$42</f>
        <v>0.24829950394975911</v>
      </c>
    </row>
    <row r="14" spans="2:52" s="138" customFormat="1">
      <c r="B14" s="120" t="s">
        <v>23</v>
      </c>
      <c r="C14" s="82"/>
      <c r="D14" s="82"/>
      <c r="E14" s="82"/>
      <c r="F14" s="82"/>
      <c r="G14" s="82"/>
      <c r="H14" s="89">
        <v>11.767225689399631</v>
      </c>
      <c r="I14" s="82"/>
      <c r="J14" s="82"/>
      <c r="K14" s="90">
        <v>7.721269846690481E-3</v>
      </c>
      <c r="L14" s="89"/>
      <c r="M14" s="91"/>
      <c r="N14" s="89">
        <v>916121.53508000006</v>
      </c>
      <c r="O14" s="82"/>
      <c r="P14" s="90">
        <v>0.99999923703412719</v>
      </c>
      <c r="Q14" s="90">
        <f>N14/'סכום נכסי הקרן'!$C$42</f>
        <v>0.24829950394975911</v>
      </c>
    </row>
    <row r="15" spans="2:52" s="138" customFormat="1">
      <c r="B15" s="84" t="s">
        <v>265</v>
      </c>
      <c r="C15" s="80" t="s">
        <v>266</v>
      </c>
      <c r="D15" s="92" t="s">
        <v>130</v>
      </c>
      <c r="E15" s="80" t="s">
        <v>267</v>
      </c>
      <c r="F15" s="80"/>
      <c r="G15" s="80"/>
      <c r="H15" s="86">
        <v>3.62</v>
      </c>
      <c r="I15" s="92" t="s">
        <v>173</v>
      </c>
      <c r="J15" s="93">
        <v>0.04</v>
      </c>
      <c r="K15" s="87">
        <v>-6.0000000000000006E-4</v>
      </c>
      <c r="L15" s="86">
        <v>28071967</v>
      </c>
      <c r="M15" s="88">
        <v>150.27000000000001</v>
      </c>
      <c r="N15" s="86">
        <v>42183.744159999995</v>
      </c>
      <c r="O15" s="87">
        <v>1.8055258211013296E-3</v>
      </c>
      <c r="P15" s="87">
        <v>4.6045977918813069E-2</v>
      </c>
      <c r="Q15" s="87">
        <f>N15/'סכום נכסי הקרן'!$C$42</f>
        <v>1.1433202199265941E-2</v>
      </c>
    </row>
    <row r="16" spans="2:52" s="138" customFormat="1" ht="20.25">
      <c r="B16" s="84" t="s">
        <v>268</v>
      </c>
      <c r="C16" s="80" t="s">
        <v>269</v>
      </c>
      <c r="D16" s="92" t="s">
        <v>130</v>
      </c>
      <c r="E16" s="80" t="s">
        <v>267</v>
      </c>
      <c r="F16" s="80"/>
      <c r="G16" s="80"/>
      <c r="H16" s="86">
        <v>6.1700000000000008</v>
      </c>
      <c r="I16" s="92" t="s">
        <v>173</v>
      </c>
      <c r="J16" s="93">
        <v>0.04</v>
      </c>
      <c r="K16" s="87">
        <v>1.8E-3</v>
      </c>
      <c r="L16" s="86">
        <v>22648271</v>
      </c>
      <c r="M16" s="88">
        <v>154.94</v>
      </c>
      <c r="N16" s="86">
        <v>35091.231690000001</v>
      </c>
      <c r="O16" s="87">
        <v>2.1422286402553695E-3</v>
      </c>
      <c r="P16" s="87">
        <v>3.8304093477644817E-2</v>
      </c>
      <c r="Q16" s="87">
        <f>N16/'סכום נכסי הקרן'!$C$42</f>
        <v>9.5108946662324622E-3</v>
      </c>
      <c r="AT16" s="133"/>
    </row>
    <row r="17" spans="2:47" s="138" customFormat="1" ht="20.25">
      <c r="B17" s="84" t="s">
        <v>270</v>
      </c>
      <c r="C17" s="80" t="s">
        <v>271</v>
      </c>
      <c r="D17" s="92" t="s">
        <v>130</v>
      </c>
      <c r="E17" s="80" t="s">
        <v>267</v>
      </c>
      <c r="F17" s="80"/>
      <c r="G17" s="80"/>
      <c r="H17" s="86">
        <v>9.34</v>
      </c>
      <c r="I17" s="92" t="s">
        <v>173</v>
      </c>
      <c r="J17" s="93">
        <v>7.4999999999999997E-3</v>
      </c>
      <c r="K17" s="87">
        <v>4.6999999999999993E-3</v>
      </c>
      <c r="L17" s="86">
        <v>61500000</v>
      </c>
      <c r="M17" s="88">
        <v>102.96</v>
      </c>
      <c r="N17" s="86">
        <v>63320.405780000001</v>
      </c>
      <c r="O17" s="87">
        <v>1.6937314860001388E-2</v>
      </c>
      <c r="P17" s="87">
        <v>6.9117857231859425E-2</v>
      </c>
      <c r="Q17" s="87">
        <f>N17/'סכום נכסי הקרן'!$C$42</f>
        <v>1.7161942758717602E-2</v>
      </c>
      <c r="AU17" s="133"/>
    </row>
    <row r="18" spans="2:47" s="138" customFormat="1">
      <c r="B18" s="84" t="s">
        <v>272</v>
      </c>
      <c r="C18" s="80" t="s">
        <v>273</v>
      </c>
      <c r="D18" s="92" t="s">
        <v>130</v>
      </c>
      <c r="E18" s="80" t="s">
        <v>267</v>
      </c>
      <c r="F18" s="80"/>
      <c r="G18" s="80"/>
      <c r="H18" s="86">
        <v>14.460000000000003</v>
      </c>
      <c r="I18" s="92" t="s">
        <v>173</v>
      </c>
      <c r="J18" s="93">
        <v>0.04</v>
      </c>
      <c r="K18" s="87">
        <v>9.6000000000000026E-3</v>
      </c>
      <c r="L18" s="86">
        <v>164040042</v>
      </c>
      <c r="M18" s="88">
        <v>180.38</v>
      </c>
      <c r="N18" s="86">
        <v>295895.42202999996</v>
      </c>
      <c r="O18" s="87">
        <v>1.0112443387993159E-2</v>
      </c>
      <c r="P18" s="87">
        <v>0.32298683628919611</v>
      </c>
      <c r="Q18" s="87">
        <f>N18/'סכום נכסי הקרן'!$C$42</f>
        <v>8.0197532420889769E-2</v>
      </c>
      <c r="AT18" s="132"/>
    </row>
    <row r="19" spans="2:47" s="138" customFormat="1">
      <c r="B19" s="84" t="s">
        <v>274</v>
      </c>
      <c r="C19" s="80" t="s">
        <v>275</v>
      </c>
      <c r="D19" s="92" t="s">
        <v>130</v>
      </c>
      <c r="E19" s="80" t="s">
        <v>267</v>
      </c>
      <c r="F19" s="80"/>
      <c r="G19" s="80"/>
      <c r="H19" s="86">
        <v>18.700000000000003</v>
      </c>
      <c r="I19" s="92" t="s">
        <v>173</v>
      </c>
      <c r="J19" s="93">
        <v>2.75E-2</v>
      </c>
      <c r="K19" s="87">
        <v>1.2200000000000003E-2</v>
      </c>
      <c r="L19" s="86">
        <v>60933645</v>
      </c>
      <c r="M19" s="88">
        <v>139.9</v>
      </c>
      <c r="N19" s="86">
        <v>85246.168959999995</v>
      </c>
      <c r="O19" s="87">
        <v>3.4474350224528143E-3</v>
      </c>
      <c r="P19" s="87">
        <v>9.3051086188731716E-2</v>
      </c>
      <c r="Q19" s="87">
        <f>N19/'סכום נכסי הקרן'!$C$42</f>
        <v>2.3104556170636233E-2</v>
      </c>
      <c r="AU19" s="132"/>
    </row>
    <row r="20" spans="2:47" s="138" customFormat="1">
      <c r="B20" s="84" t="s">
        <v>276</v>
      </c>
      <c r="C20" s="80" t="s">
        <v>277</v>
      </c>
      <c r="D20" s="92" t="s">
        <v>130</v>
      </c>
      <c r="E20" s="80" t="s">
        <v>267</v>
      </c>
      <c r="F20" s="80"/>
      <c r="G20" s="80"/>
      <c r="H20" s="86">
        <v>5.76</v>
      </c>
      <c r="I20" s="92" t="s">
        <v>173</v>
      </c>
      <c r="J20" s="93">
        <v>1.7500000000000002E-2</v>
      </c>
      <c r="K20" s="87">
        <v>5.0000000000000001E-4</v>
      </c>
      <c r="L20" s="86">
        <v>28044224</v>
      </c>
      <c r="M20" s="88">
        <v>111.02</v>
      </c>
      <c r="N20" s="86">
        <v>31134.698940000002</v>
      </c>
      <c r="O20" s="87">
        <v>2.0229432420501071E-3</v>
      </c>
      <c r="P20" s="87">
        <v>3.3985310892804654E-2</v>
      </c>
      <c r="Q20" s="87">
        <f>N20/'סכום נכסי הקרן'!$C$42</f>
        <v>8.438542274581514E-3</v>
      </c>
    </row>
    <row r="21" spans="2:47" s="138" customFormat="1">
      <c r="B21" s="84" t="s">
        <v>278</v>
      </c>
      <c r="C21" s="80" t="s">
        <v>279</v>
      </c>
      <c r="D21" s="92" t="s">
        <v>130</v>
      </c>
      <c r="E21" s="80" t="s">
        <v>267</v>
      </c>
      <c r="F21" s="80"/>
      <c r="G21" s="80"/>
      <c r="H21" s="86">
        <v>2</v>
      </c>
      <c r="I21" s="92" t="s">
        <v>173</v>
      </c>
      <c r="J21" s="93">
        <v>0.03</v>
      </c>
      <c r="K21" s="87">
        <v>1E-4</v>
      </c>
      <c r="L21" s="86">
        <v>56442259</v>
      </c>
      <c r="M21" s="88">
        <v>118.91</v>
      </c>
      <c r="N21" s="86">
        <v>67115.486139999994</v>
      </c>
      <c r="O21" s="87">
        <v>3.6817550831985293E-3</v>
      </c>
      <c r="P21" s="87">
        <v>7.3260405266331499E-2</v>
      </c>
      <c r="Q21" s="87">
        <f>N21/'סכום נכסי הקרן'!$C$42</f>
        <v>1.8190536165546733E-2</v>
      </c>
    </row>
    <row r="22" spans="2:47" s="138" customFormat="1">
      <c r="B22" s="84" t="s">
        <v>280</v>
      </c>
      <c r="C22" s="80" t="s">
        <v>281</v>
      </c>
      <c r="D22" s="92" t="s">
        <v>130</v>
      </c>
      <c r="E22" s="80" t="s">
        <v>267</v>
      </c>
      <c r="F22" s="80"/>
      <c r="G22" s="80"/>
      <c r="H22" s="86">
        <v>3.08</v>
      </c>
      <c r="I22" s="92" t="s">
        <v>173</v>
      </c>
      <c r="J22" s="93">
        <v>1E-3</v>
      </c>
      <c r="K22" s="87">
        <v>-1.2000000000000001E-3</v>
      </c>
      <c r="L22" s="86">
        <v>43228259</v>
      </c>
      <c r="M22" s="88">
        <v>100.68</v>
      </c>
      <c r="N22" s="86">
        <v>43522.210979999996</v>
      </c>
      <c r="O22" s="87">
        <v>3.3836212827783414E-3</v>
      </c>
      <c r="P22" s="87">
        <v>4.7506991275167158E-2</v>
      </c>
      <c r="Q22" s="87">
        <f>N22/'סכום נכסי הקרן'!$C$42</f>
        <v>1.179597136769313E-2</v>
      </c>
    </row>
    <row r="23" spans="2:47" s="138" customFormat="1">
      <c r="B23" s="84" t="s">
        <v>282</v>
      </c>
      <c r="C23" s="80" t="s">
        <v>283</v>
      </c>
      <c r="D23" s="92" t="s">
        <v>130</v>
      </c>
      <c r="E23" s="80" t="s">
        <v>267</v>
      </c>
      <c r="F23" s="80"/>
      <c r="G23" s="80"/>
      <c r="H23" s="86">
        <v>7.83</v>
      </c>
      <c r="I23" s="92" t="s">
        <v>173</v>
      </c>
      <c r="J23" s="93">
        <v>7.4999999999999997E-3</v>
      </c>
      <c r="K23" s="87">
        <v>2.8000000000000004E-3</v>
      </c>
      <c r="L23" s="86">
        <v>16527882</v>
      </c>
      <c r="M23" s="88">
        <v>103.95</v>
      </c>
      <c r="N23" s="86">
        <v>17180.733550000001</v>
      </c>
      <c r="O23" s="87">
        <v>1.2450629526643694E-3</v>
      </c>
      <c r="P23" s="87">
        <v>1.8753756771132262E-2</v>
      </c>
      <c r="Q23" s="87">
        <f>N23/'סכום נכסי הקרן'!$C$42</f>
        <v>4.6565520562568807E-3</v>
      </c>
    </row>
    <row r="24" spans="2:47" s="138" customFormat="1">
      <c r="B24" s="84" t="s">
        <v>284</v>
      </c>
      <c r="C24" s="80" t="s">
        <v>285</v>
      </c>
      <c r="D24" s="92" t="s">
        <v>130</v>
      </c>
      <c r="E24" s="80" t="s">
        <v>267</v>
      </c>
      <c r="F24" s="80"/>
      <c r="G24" s="80"/>
      <c r="H24" s="86">
        <v>0.57999999999999996</v>
      </c>
      <c r="I24" s="92" t="s">
        <v>173</v>
      </c>
      <c r="J24" s="93">
        <v>3.5000000000000003E-2</v>
      </c>
      <c r="K24" s="87">
        <v>1.5399999999999999E-2</v>
      </c>
      <c r="L24" s="86">
        <v>54073860</v>
      </c>
      <c r="M24" s="88">
        <v>119.38</v>
      </c>
      <c r="N24" s="86">
        <v>64553.375840000001</v>
      </c>
      <c r="O24" s="87">
        <v>2.7483438306270917E-3</v>
      </c>
      <c r="P24" s="87">
        <v>7.0463714819606504E-2</v>
      </c>
      <c r="Q24" s="87">
        <f>N24/'סכום נכסי הקרן'!$C$42</f>
        <v>1.7496118785107123E-2</v>
      </c>
    </row>
    <row r="25" spans="2:47" s="138" customFormat="1">
      <c r="B25" s="84" t="s">
        <v>286</v>
      </c>
      <c r="C25" s="80" t="s">
        <v>287</v>
      </c>
      <c r="D25" s="92" t="s">
        <v>130</v>
      </c>
      <c r="E25" s="80" t="s">
        <v>267</v>
      </c>
      <c r="F25" s="80"/>
      <c r="G25" s="80"/>
      <c r="H25" s="86">
        <v>24.000000000000004</v>
      </c>
      <c r="I25" s="92" t="s">
        <v>173</v>
      </c>
      <c r="J25" s="93">
        <v>0.01</v>
      </c>
      <c r="K25" s="87">
        <v>1.4400000000000001E-2</v>
      </c>
      <c r="L25" s="86">
        <v>144837961</v>
      </c>
      <c r="M25" s="88">
        <v>90.21</v>
      </c>
      <c r="N25" s="86">
        <v>130658.3241</v>
      </c>
      <c r="O25" s="87">
        <v>1.7696552031698828E-2</v>
      </c>
      <c r="P25" s="87">
        <v>0.14262105998932556</v>
      </c>
      <c r="Q25" s="87">
        <f>N25/'סכום נכסי הקרן'!$C$42</f>
        <v>3.5412765466869889E-2</v>
      </c>
    </row>
    <row r="26" spans="2:47" s="138" customFormat="1">
      <c r="B26" s="84" t="s">
        <v>288</v>
      </c>
      <c r="C26" s="80" t="s">
        <v>289</v>
      </c>
      <c r="D26" s="92" t="s">
        <v>130</v>
      </c>
      <c r="E26" s="80" t="s">
        <v>267</v>
      </c>
      <c r="F26" s="80"/>
      <c r="G26" s="80"/>
      <c r="H26" s="86">
        <v>4.7600000000000007</v>
      </c>
      <c r="I26" s="92" t="s">
        <v>173</v>
      </c>
      <c r="J26" s="93">
        <v>2.75E-2</v>
      </c>
      <c r="K26" s="87">
        <v>-9.0000000000000008E-4</v>
      </c>
      <c r="L26" s="86">
        <v>34296695</v>
      </c>
      <c r="M26" s="88">
        <v>117.27</v>
      </c>
      <c r="N26" s="86">
        <v>40219.732909999999</v>
      </c>
      <c r="O26" s="87">
        <v>2.1148679430600488E-3</v>
      </c>
      <c r="P26" s="87">
        <v>4.3902146913514267E-2</v>
      </c>
      <c r="Q26" s="87">
        <f>N26/'סכום נכסי הקרן'!$C$42</f>
        <v>1.0900889617961802E-2</v>
      </c>
    </row>
    <row r="27" spans="2:47" s="138" customFormat="1">
      <c r="B27" s="85"/>
      <c r="C27" s="80"/>
      <c r="D27" s="80"/>
      <c r="E27" s="80"/>
      <c r="F27" s="80"/>
      <c r="G27" s="80"/>
      <c r="H27" s="80"/>
      <c r="I27" s="80"/>
      <c r="J27" s="80"/>
      <c r="K27" s="87"/>
      <c r="L27" s="86"/>
      <c r="M27" s="88"/>
      <c r="N27" s="80"/>
      <c r="O27" s="80"/>
      <c r="P27" s="87"/>
      <c r="Q27" s="80"/>
    </row>
    <row r="28" spans="2:47" s="142" customFormat="1">
      <c r="B28" s="122" t="s">
        <v>49</v>
      </c>
      <c r="C28" s="123"/>
      <c r="D28" s="123"/>
      <c r="E28" s="123"/>
      <c r="F28" s="123"/>
      <c r="G28" s="123"/>
      <c r="H28" s="124">
        <v>2.3493965406240611</v>
      </c>
      <c r="I28" s="123"/>
      <c r="J28" s="123"/>
      <c r="K28" s="125">
        <v>3.6509406698427681E-3</v>
      </c>
      <c r="L28" s="124"/>
      <c r="M28" s="126"/>
      <c r="N28" s="124">
        <v>0.69896999999999998</v>
      </c>
      <c r="O28" s="123"/>
      <c r="P28" s="125">
        <v>7.6296587291631189E-7</v>
      </c>
      <c r="Q28" s="125">
        <f>N28/'סכום נכסי הקרן'!$C$42</f>
        <v>1.8944419231516872E-7</v>
      </c>
    </row>
    <row r="29" spans="2:47" s="138" customFormat="1">
      <c r="B29" s="120" t="s">
        <v>1838</v>
      </c>
      <c r="C29" s="82"/>
      <c r="D29" s="82"/>
      <c r="E29" s="82"/>
      <c r="F29" s="82"/>
      <c r="G29" s="82"/>
      <c r="H29" s="89">
        <v>2.3493965406240611</v>
      </c>
      <c r="I29" s="82"/>
      <c r="J29" s="82"/>
      <c r="K29" s="90">
        <v>3.6509406698427681E-3</v>
      </c>
      <c r="L29" s="89"/>
      <c r="M29" s="91"/>
      <c r="N29" s="89">
        <v>0.69896999999999998</v>
      </c>
      <c r="O29" s="82"/>
      <c r="P29" s="90">
        <v>7.6296587291631189E-7</v>
      </c>
      <c r="Q29" s="90">
        <f>N29/'סכום נכסי הקרן'!$C$42</f>
        <v>1.8944419231516872E-7</v>
      </c>
    </row>
    <row r="30" spans="2:47" s="138" customFormat="1">
      <c r="B30" s="84" t="s">
        <v>290</v>
      </c>
      <c r="C30" s="80" t="s">
        <v>291</v>
      </c>
      <c r="D30" s="92" t="s">
        <v>130</v>
      </c>
      <c r="E30" s="80" t="s">
        <v>267</v>
      </c>
      <c r="F30" s="80"/>
      <c r="G30" s="80"/>
      <c r="H30" s="86">
        <v>1.08</v>
      </c>
      <c r="I30" s="92" t="s">
        <v>173</v>
      </c>
      <c r="J30" s="93">
        <v>5.0000000000000001E-3</v>
      </c>
      <c r="K30" s="87">
        <v>9.999999999999998E-4</v>
      </c>
      <c r="L30" s="86">
        <v>548</v>
      </c>
      <c r="M30" s="88">
        <v>100.89</v>
      </c>
      <c r="N30" s="86">
        <v>0.55288000000000004</v>
      </c>
      <c r="O30" s="87">
        <v>3.5898645284699843E-8</v>
      </c>
      <c r="P30" s="87">
        <v>6.0350025296932702E-7</v>
      </c>
      <c r="Q30" s="87">
        <f>N30/'סכום נכסי הקרן'!$C$42</f>
        <v>1.4984892777545602E-7</v>
      </c>
    </row>
    <row r="31" spans="2:47">
      <c r="B31" s="84" t="s">
        <v>292</v>
      </c>
      <c r="C31" s="80" t="s">
        <v>293</v>
      </c>
      <c r="D31" s="92" t="s">
        <v>130</v>
      </c>
      <c r="E31" s="80" t="s">
        <v>267</v>
      </c>
      <c r="F31" s="80"/>
      <c r="G31" s="80"/>
      <c r="H31" s="86">
        <v>8.67</v>
      </c>
      <c r="I31" s="92" t="s">
        <v>173</v>
      </c>
      <c r="J31" s="93">
        <v>0.02</v>
      </c>
      <c r="K31" s="87">
        <v>1.7600000000000001E-2</v>
      </c>
      <c r="L31" s="86">
        <v>100</v>
      </c>
      <c r="M31" s="88">
        <v>103.07</v>
      </c>
      <c r="N31" s="86">
        <v>0.10306999999999999</v>
      </c>
      <c r="O31" s="87">
        <v>1.0793849880215252E-8</v>
      </c>
      <c r="P31" s="87">
        <v>1.1250682078126996E-7</v>
      </c>
      <c r="Q31" s="87">
        <f>N31/'סכום נכסי הקרן'!$C$42</f>
        <v>2.7935409104717571E-8</v>
      </c>
    </row>
    <row r="32" spans="2:47">
      <c r="B32" s="84" t="s">
        <v>294</v>
      </c>
      <c r="C32" s="80" t="s">
        <v>295</v>
      </c>
      <c r="D32" s="92" t="s">
        <v>130</v>
      </c>
      <c r="E32" s="80" t="s">
        <v>267</v>
      </c>
      <c r="F32" s="80"/>
      <c r="G32" s="80"/>
      <c r="H32" s="86">
        <v>3.5199999999999996</v>
      </c>
      <c r="I32" s="92" t="s">
        <v>173</v>
      </c>
      <c r="J32" s="93">
        <v>0.01</v>
      </c>
      <c r="K32" s="87">
        <v>4.2999999999999991E-3</v>
      </c>
      <c r="L32" s="86">
        <v>42</v>
      </c>
      <c r="M32" s="88">
        <v>102.43</v>
      </c>
      <c r="N32" s="86">
        <v>4.3020000000000003E-2</v>
      </c>
      <c r="O32" s="87">
        <v>3.1885058312457477E-9</v>
      </c>
      <c r="P32" s="87">
        <v>4.6958799165714892E-8</v>
      </c>
      <c r="Q32" s="87">
        <f>N32/'סכום נכסי הקרן'!$C$42</f>
        <v>1.165985543499515E-8</v>
      </c>
    </row>
    <row r="33" spans="2:17">
      <c r="B33" s="85"/>
      <c r="C33" s="80"/>
      <c r="D33" s="80"/>
      <c r="E33" s="80"/>
      <c r="F33" s="80"/>
      <c r="G33" s="80"/>
      <c r="H33" s="80"/>
      <c r="I33" s="80"/>
      <c r="J33" s="80"/>
      <c r="K33" s="87"/>
      <c r="L33" s="86"/>
      <c r="M33" s="88"/>
      <c r="N33" s="80"/>
      <c r="O33" s="80"/>
      <c r="P33" s="87"/>
      <c r="Q33" s="80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94"/>
      <c r="C36" s="95"/>
      <c r="D36" s="95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94"/>
      <c r="C37" s="95"/>
      <c r="D37" s="95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196"/>
      <c r="C38" s="196"/>
      <c r="D38" s="196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94" t="s">
        <v>261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94" t="s">
        <v>121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94" t="s">
        <v>246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94" t="s">
        <v>256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 spans="2:17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 spans="2:17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 spans="2:17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  <row r="115" spans="2:17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2:17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</row>
    <row r="117" spans="2:17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</row>
    <row r="118" spans="2:17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</row>
    <row r="119" spans="2:17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</row>
    <row r="120" spans="2:17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</row>
    <row r="121" spans="2:17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</row>
    <row r="122" spans="2:17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</row>
    <row r="123" spans="2:17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</row>
    <row r="124" spans="2:17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2:17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</row>
    <row r="126" spans="2:17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</row>
    <row r="127" spans="2:17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</row>
    <row r="128" spans="2:17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</row>
    <row r="129" spans="2:17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</row>
    <row r="130" spans="2:17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2:17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</row>
    <row r="132" spans="2:17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38:D38"/>
  </mergeCells>
  <phoneticPr fontId="5" type="noConversion"/>
  <dataValidations count="1">
    <dataValidation allowBlank="1" showInputMessage="1" showErrorMessage="1" sqref="A1:A1048576 C5:C29 B1:B30 D1:D29 E1:AF1048576 AJ1:XFD1048576 AG1:AI27 AG31:AI1048576 C36:D37 B31:D35 C39:D1048576 B36:B39 B42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8" t="s" vm="1">
        <v>262</v>
      </c>
    </row>
    <row r="2" spans="2:67">
      <c r="B2" s="57" t="s">
        <v>187</v>
      </c>
      <c r="C2" s="78" t="s">
        <v>263</v>
      </c>
    </row>
    <row r="3" spans="2:67">
      <c r="B3" s="57" t="s">
        <v>189</v>
      </c>
      <c r="C3" s="78" t="s">
        <v>264</v>
      </c>
    </row>
    <row r="4" spans="2:67">
      <c r="B4" s="57" t="s">
        <v>190</v>
      </c>
      <c r="C4" s="78">
        <v>2207</v>
      </c>
    </row>
    <row r="6" spans="2:67" ht="26.25" customHeight="1">
      <c r="B6" s="193" t="s">
        <v>218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8"/>
      <c r="BO6" s="3"/>
    </row>
    <row r="7" spans="2:67" ht="26.25" customHeight="1">
      <c r="B7" s="193" t="s">
        <v>95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8"/>
      <c r="AZ7" s="44"/>
      <c r="BJ7" s="3"/>
      <c r="BO7" s="3"/>
    </row>
    <row r="8" spans="2:67" s="3" customFormat="1" ht="78.75">
      <c r="B8" s="38" t="s">
        <v>124</v>
      </c>
      <c r="C8" s="13" t="s">
        <v>48</v>
      </c>
      <c r="D8" s="13" t="s">
        <v>129</v>
      </c>
      <c r="E8" s="13" t="s">
        <v>234</v>
      </c>
      <c r="F8" s="13" t="s">
        <v>126</v>
      </c>
      <c r="G8" s="13" t="s">
        <v>68</v>
      </c>
      <c r="H8" s="13" t="s">
        <v>15</v>
      </c>
      <c r="I8" s="13" t="s">
        <v>69</v>
      </c>
      <c r="J8" s="13" t="s">
        <v>110</v>
      </c>
      <c r="K8" s="13" t="s">
        <v>18</v>
      </c>
      <c r="L8" s="13" t="s">
        <v>109</v>
      </c>
      <c r="M8" s="13" t="s">
        <v>17</v>
      </c>
      <c r="N8" s="13" t="s">
        <v>19</v>
      </c>
      <c r="O8" s="13" t="s">
        <v>248</v>
      </c>
      <c r="P8" s="13" t="s">
        <v>247</v>
      </c>
      <c r="Q8" s="13" t="s">
        <v>65</v>
      </c>
      <c r="R8" s="13" t="s">
        <v>62</v>
      </c>
      <c r="S8" s="13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257</v>
      </c>
      <c r="P9" s="16"/>
      <c r="Q9" s="16" t="s">
        <v>251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19" t="s">
        <v>123</v>
      </c>
      <c r="S10" s="46" t="s">
        <v>194</v>
      </c>
      <c r="T10" s="74" t="s">
        <v>235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4" t="s">
        <v>261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4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4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4" t="s">
        <v>256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S83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3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31" width="5.7109375" style="1" customWidth="1"/>
    <col min="32" max="16384" width="9.140625" style="1"/>
  </cols>
  <sheetData>
    <row r="1" spans="2:45">
      <c r="B1" s="57" t="s">
        <v>188</v>
      </c>
      <c r="C1" s="78" t="s" vm="1">
        <v>262</v>
      </c>
    </row>
    <row r="2" spans="2:45">
      <c r="B2" s="57" t="s">
        <v>187</v>
      </c>
      <c r="C2" s="78" t="s">
        <v>263</v>
      </c>
    </row>
    <row r="3" spans="2:45">
      <c r="B3" s="57" t="s">
        <v>189</v>
      </c>
      <c r="C3" s="78" t="s">
        <v>264</v>
      </c>
    </row>
    <row r="4" spans="2:45">
      <c r="B4" s="57" t="s">
        <v>190</v>
      </c>
      <c r="C4" s="78">
        <v>2207</v>
      </c>
    </row>
    <row r="6" spans="2:45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1"/>
    </row>
    <row r="7" spans="2:45" ht="26.25" customHeight="1">
      <c r="B7" s="199" t="s">
        <v>96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1"/>
      <c r="AS7" s="3"/>
    </row>
    <row r="8" spans="2:45" s="3" customFormat="1" ht="78.75">
      <c r="B8" s="22" t="s">
        <v>124</v>
      </c>
      <c r="C8" s="30" t="s">
        <v>48</v>
      </c>
      <c r="D8" s="30" t="s">
        <v>129</v>
      </c>
      <c r="E8" s="30" t="s">
        <v>234</v>
      </c>
      <c r="F8" s="30" t="s">
        <v>126</v>
      </c>
      <c r="G8" s="30" t="s">
        <v>68</v>
      </c>
      <c r="H8" s="30" t="s">
        <v>15</v>
      </c>
      <c r="I8" s="30" t="s">
        <v>69</v>
      </c>
      <c r="J8" s="30" t="s">
        <v>110</v>
      </c>
      <c r="K8" s="30" t="s">
        <v>18</v>
      </c>
      <c r="L8" s="30" t="s">
        <v>109</v>
      </c>
      <c r="M8" s="30" t="s">
        <v>17</v>
      </c>
      <c r="N8" s="30" t="s">
        <v>19</v>
      </c>
      <c r="O8" s="13" t="s">
        <v>248</v>
      </c>
      <c r="P8" s="30" t="s">
        <v>247</v>
      </c>
      <c r="Q8" s="30" t="s">
        <v>255</v>
      </c>
      <c r="R8" s="30" t="s">
        <v>65</v>
      </c>
      <c r="S8" s="13" t="s">
        <v>62</v>
      </c>
      <c r="T8" s="30" t="s">
        <v>191</v>
      </c>
      <c r="U8" s="30" t="s">
        <v>193</v>
      </c>
      <c r="AO8" s="1"/>
      <c r="AP8" s="1"/>
    </row>
    <row r="9" spans="2:45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257</v>
      </c>
      <c r="P9" s="32"/>
      <c r="Q9" s="16" t="s">
        <v>251</v>
      </c>
      <c r="R9" s="32" t="s">
        <v>251</v>
      </c>
      <c r="S9" s="16" t="s">
        <v>20</v>
      </c>
      <c r="T9" s="32" t="s">
        <v>251</v>
      </c>
      <c r="U9" s="17" t="s">
        <v>20</v>
      </c>
      <c r="AN9" s="1"/>
      <c r="AO9" s="1"/>
      <c r="AP9" s="1"/>
      <c r="AS9" s="4"/>
    </row>
    <row r="10" spans="2:4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122</v>
      </c>
      <c r="R10" s="19" t="s">
        <v>123</v>
      </c>
      <c r="S10" s="19" t="s">
        <v>194</v>
      </c>
      <c r="T10" s="20" t="s">
        <v>235</v>
      </c>
      <c r="U10" s="20" t="s">
        <v>259</v>
      </c>
      <c r="AN10" s="1"/>
      <c r="AO10" s="3"/>
      <c r="AP10" s="1"/>
    </row>
    <row r="11" spans="2:45" s="133" customFormat="1" ht="18" customHeight="1">
      <c r="B11" s="96" t="s">
        <v>33</v>
      </c>
      <c r="C11" s="97"/>
      <c r="D11" s="97"/>
      <c r="E11" s="97"/>
      <c r="F11" s="97"/>
      <c r="G11" s="97"/>
      <c r="H11" s="97"/>
      <c r="I11" s="97"/>
      <c r="J11" s="97"/>
      <c r="K11" s="99">
        <v>4.7389743117989287</v>
      </c>
      <c r="L11" s="97"/>
      <c r="M11" s="97"/>
      <c r="N11" s="100">
        <v>1.1222469934633914E-2</v>
      </c>
      <c r="O11" s="99"/>
      <c r="P11" s="101"/>
      <c r="Q11" s="99">
        <f>Q12</f>
        <v>219.68577000000002</v>
      </c>
      <c r="R11" s="99">
        <v>132230.19949000003</v>
      </c>
      <c r="S11" s="97"/>
      <c r="T11" s="102">
        <f>R11/$R$11</f>
        <v>1</v>
      </c>
      <c r="U11" s="102">
        <f>R11/'סכום נכסי הקרן'!$C$42</f>
        <v>3.5838796145838438E-2</v>
      </c>
      <c r="AN11" s="138"/>
      <c r="AO11" s="132"/>
      <c r="AP11" s="138"/>
      <c r="AS11" s="138"/>
    </row>
    <row r="12" spans="2:45" s="138" customFormat="1">
      <c r="B12" s="81" t="s">
        <v>242</v>
      </c>
      <c r="C12" s="82"/>
      <c r="D12" s="82"/>
      <c r="E12" s="82"/>
      <c r="F12" s="82"/>
      <c r="G12" s="82"/>
      <c r="H12" s="82"/>
      <c r="I12" s="82"/>
      <c r="J12" s="82"/>
      <c r="K12" s="89">
        <v>4.7389743117989287</v>
      </c>
      <c r="L12" s="82"/>
      <c r="M12" s="82"/>
      <c r="N12" s="103">
        <v>1.1222469934633914E-2</v>
      </c>
      <c r="O12" s="89"/>
      <c r="P12" s="91"/>
      <c r="Q12" s="89">
        <f>Q13+Q135</f>
        <v>219.68577000000002</v>
      </c>
      <c r="R12" s="89">
        <v>132230.19949000003</v>
      </c>
      <c r="S12" s="82"/>
      <c r="T12" s="90">
        <f t="shared" ref="T12:T75" si="0">R12/$R$11</f>
        <v>1</v>
      </c>
      <c r="U12" s="90">
        <f>R12/'סכום נכסי הקרן'!$C$42</f>
        <v>3.5838796145838438E-2</v>
      </c>
      <c r="AO12" s="132"/>
    </row>
    <row r="13" spans="2:45" s="138" customFormat="1" ht="20.25">
      <c r="B13" s="98" t="s">
        <v>32</v>
      </c>
      <c r="C13" s="82"/>
      <c r="D13" s="82"/>
      <c r="E13" s="82"/>
      <c r="F13" s="82"/>
      <c r="G13" s="82"/>
      <c r="H13" s="82"/>
      <c r="I13" s="82"/>
      <c r="J13" s="82"/>
      <c r="K13" s="89">
        <v>4.7271591545530827</v>
      </c>
      <c r="L13" s="82"/>
      <c r="M13" s="82"/>
      <c r="N13" s="103">
        <v>1.1053129413496999E-2</v>
      </c>
      <c r="O13" s="89"/>
      <c r="P13" s="91"/>
      <c r="Q13" s="89">
        <f>SUM(Q14:Q133)</f>
        <v>218.96367000000001</v>
      </c>
      <c r="R13" s="89">
        <v>130942.97328000003</v>
      </c>
      <c r="S13" s="82"/>
      <c r="T13" s="90">
        <f t="shared" si="0"/>
        <v>0.99026526304153883</v>
      </c>
      <c r="U13" s="90">
        <f>R13/'סכום נכסי הקרן'!$C$42</f>
        <v>3.5489914892450791E-2</v>
      </c>
      <c r="AO13" s="133"/>
    </row>
    <row r="14" spans="2:45" s="138" customFormat="1">
      <c r="B14" s="85" t="s">
        <v>296</v>
      </c>
      <c r="C14" s="80" t="s">
        <v>297</v>
      </c>
      <c r="D14" s="92" t="s">
        <v>130</v>
      </c>
      <c r="E14" s="92" t="s">
        <v>298</v>
      </c>
      <c r="F14" s="80" t="s">
        <v>299</v>
      </c>
      <c r="G14" s="92" t="s">
        <v>300</v>
      </c>
      <c r="H14" s="80" t="s">
        <v>1812</v>
      </c>
      <c r="I14" s="80" t="s">
        <v>170</v>
      </c>
      <c r="J14" s="80"/>
      <c r="K14" s="86">
        <v>2.73</v>
      </c>
      <c r="L14" s="92" t="s">
        <v>173</v>
      </c>
      <c r="M14" s="93">
        <v>5.8999999999999999E-3</v>
      </c>
      <c r="N14" s="93">
        <v>2.7000000000000001E-3</v>
      </c>
      <c r="O14" s="86">
        <v>6574946</v>
      </c>
      <c r="P14" s="88">
        <v>100.22</v>
      </c>
      <c r="Q14" s="80"/>
      <c r="R14" s="86">
        <v>6589.4108900000001</v>
      </c>
      <c r="S14" s="87">
        <v>1.2316897742308151E-3</v>
      </c>
      <c r="T14" s="87">
        <f t="shared" si="0"/>
        <v>4.983287414988985E-2</v>
      </c>
      <c r="U14" s="87">
        <f>R14/'סכום נכסי הקרן'!$C$42</f>
        <v>1.7859502180191241E-3</v>
      </c>
    </row>
    <row r="15" spans="2:45" s="138" customFormat="1">
      <c r="B15" s="85" t="s">
        <v>301</v>
      </c>
      <c r="C15" s="80" t="s">
        <v>302</v>
      </c>
      <c r="D15" s="92" t="s">
        <v>130</v>
      </c>
      <c r="E15" s="92" t="s">
        <v>298</v>
      </c>
      <c r="F15" s="80" t="s">
        <v>303</v>
      </c>
      <c r="G15" s="92" t="s">
        <v>300</v>
      </c>
      <c r="H15" s="80" t="s">
        <v>1812</v>
      </c>
      <c r="I15" s="80" t="s">
        <v>170</v>
      </c>
      <c r="J15" s="80"/>
      <c r="K15" s="86">
        <v>3.6300000000000003</v>
      </c>
      <c r="L15" s="92" t="s">
        <v>173</v>
      </c>
      <c r="M15" s="93">
        <v>0.04</v>
      </c>
      <c r="N15" s="93">
        <v>3.7000000000000002E-3</v>
      </c>
      <c r="O15" s="86">
        <v>6595036</v>
      </c>
      <c r="P15" s="88">
        <v>115.02</v>
      </c>
      <c r="Q15" s="80"/>
      <c r="R15" s="86">
        <v>7585.6105599999992</v>
      </c>
      <c r="S15" s="87">
        <v>3.1833994949065888E-3</v>
      </c>
      <c r="T15" s="87">
        <f t="shared" si="0"/>
        <v>5.7366702835335771E-2</v>
      </c>
      <c r="U15" s="87">
        <f>R15/'סכום נכסי הקרן'!$C$42</f>
        <v>2.0559535684744907E-3</v>
      </c>
    </row>
    <row r="16" spans="2:45" s="138" customFormat="1">
      <c r="B16" s="85" t="s">
        <v>304</v>
      </c>
      <c r="C16" s="80" t="s">
        <v>305</v>
      </c>
      <c r="D16" s="92" t="s">
        <v>130</v>
      </c>
      <c r="E16" s="92" t="s">
        <v>298</v>
      </c>
      <c r="F16" s="80" t="s">
        <v>303</v>
      </c>
      <c r="G16" s="92" t="s">
        <v>300</v>
      </c>
      <c r="H16" s="80" t="s">
        <v>1812</v>
      </c>
      <c r="I16" s="80" t="s">
        <v>170</v>
      </c>
      <c r="J16" s="80"/>
      <c r="K16" s="86">
        <v>4.8899999999999997</v>
      </c>
      <c r="L16" s="92" t="s">
        <v>173</v>
      </c>
      <c r="M16" s="93">
        <v>9.8999999999999991E-3</v>
      </c>
      <c r="N16" s="93">
        <v>5.0000000000000001E-3</v>
      </c>
      <c r="O16" s="86">
        <v>5679783</v>
      </c>
      <c r="P16" s="88">
        <v>102.34</v>
      </c>
      <c r="Q16" s="80"/>
      <c r="R16" s="86">
        <v>5812.6900700000006</v>
      </c>
      <c r="S16" s="87">
        <v>1.884545604759854E-3</v>
      </c>
      <c r="T16" s="87">
        <f t="shared" si="0"/>
        <v>4.3958869399116259E-2</v>
      </c>
      <c r="U16" s="87">
        <f>R16/'סכום נכסי הקרן'!$C$42</f>
        <v>1.575432959196463E-3</v>
      </c>
    </row>
    <row r="17" spans="2:40" s="138" customFormat="1" ht="20.25">
      <c r="B17" s="85" t="s">
        <v>306</v>
      </c>
      <c r="C17" s="80" t="s">
        <v>307</v>
      </c>
      <c r="D17" s="92" t="s">
        <v>130</v>
      </c>
      <c r="E17" s="92" t="s">
        <v>298</v>
      </c>
      <c r="F17" s="80" t="s">
        <v>303</v>
      </c>
      <c r="G17" s="92" t="s">
        <v>300</v>
      </c>
      <c r="H17" s="80" t="s">
        <v>1812</v>
      </c>
      <c r="I17" s="80" t="s">
        <v>170</v>
      </c>
      <c r="J17" s="80"/>
      <c r="K17" s="86">
        <v>12.090000000000002</v>
      </c>
      <c r="L17" s="92" t="s">
        <v>173</v>
      </c>
      <c r="M17" s="93">
        <v>1.04E-2</v>
      </c>
      <c r="N17" s="93">
        <v>9.4999999999999998E-3</v>
      </c>
      <c r="O17" s="86">
        <v>970268</v>
      </c>
      <c r="P17" s="88">
        <v>99.45</v>
      </c>
      <c r="Q17" s="80"/>
      <c r="R17" s="86">
        <v>964.93151</v>
      </c>
      <c r="S17" s="87">
        <v>2.038763631779118E-3</v>
      </c>
      <c r="T17" s="87">
        <f t="shared" si="0"/>
        <v>7.2973610697227558E-3</v>
      </c>
      <c r="U17" s="87">
        <f>R17/'סכום נכסי הקרן'!$C$42</f>
        <v>2.6152863578037135E-4</v>
      </c>
      <c r="AN17" s="133"/>
    </row>
    <row r="18" spans="2:40" s="138" customFormat="1">
      <c r="B18" s="85" t="s">
        <v>308</v>
      </c>
      <c r="C18" s="80" t="s">
        <v>309</v>
      </c>
      <c r="D18" s="92" t="s">
        <v>130</v>
      </c>
      <c r="E18" s="92" t="s">
        <v>298</v>
      </c>
      <c r="F18" s="80" t="s">
        <v>303</v>
      </c>
      <c r="G18" s="92" t="s">
        <v>300</v>
      </c>
      <c r="H18" s="80" t="s">
        <v>1812</v>
      </c>
      <c r="I18" s="80" t="s">
        <v>170</v>
      </c>
      <c r="J18" s="80"/>
      <c r="K18" s="86">
        <v>2.44</v>
      </c>
      <c r="L18" s="92" t="s">
        <v>173</v>
      </c>
      <c r="M18" s="93">
        <v>4.0999999999999995E-3</v>
      </c>
      <c r="N18" s="93">
        <v>4.0000000000000002E-4</v>
      </c>
      <c r="O18" s="86">
        <v>0.64</v>
      </c>
      <c r="P18" s="88">
        <v>99.62</v>
      </c>
      <c r="Q18" s="80"/>
      <c r="R18" s="86">
        <v>6.4000000000000005E-4</v>
      </c>
      <c r="S18" s="87">
        <v>3.8935721711177932E-10</v>
      </c>
      <c r="T18" s="87">
        <f t="shared" si="0"/>
        <v>4.8400441235695204E-9</v>
      </c>
      <c r="U18" s="87">
        <f>R18/'סכום נכסי הקרן'!$C$42</f>
        <v>1.7346135468147131E-10</v>
      </c>
    </row>
    <row r="19" spans="2:40" s="138" customFormat="1">
      <c r="B19" s="85" t="s">
        <v>310</v>
      </c>
      <c r="C19" s="80" t="s">
        <v>311</v>
      </c>
      <c r="D19" s="92" t="s">
        <v>130</v>
      </c>
      <c r="E19" s="92" t="s">
        <v>298</v>
      </c>
      <c r="F19" s="80" t="s">
        <v>303</v>
      </c>
      <c r="G19" s="92" t="s">
        <v>300</v>
      </c>
      <c r="H19" s="80" t="s">
        <v>1812</v>
      </c>
      <c r="I19" s="80" t="s">
        <v>170</v>
      </c>
      <c r="J19" s="80"/>
      <c r="K19" s="86">
        <v>2.3199999999999998</v>
      </c>
      <c r="L19" s="92" t="s">
        <v>173</v>
      </c>
      <c r="M19" s="93">
        <v>6.4000000000000003E-3</v>
      </c>
      <c r="N19" s="93">
        <v>3.5999999999999999E-3</v>
      </c>
      <c r="O19" s="86">
        <v>2461978</v>
      </c>
      <c r="P19" s="88">
        <v>100.07</v>
      </c>
      <c r="Q19" s="80"/>
      <c r="R19" s="86">
        <v>2463.7012300000001</v>
      </c>
      <c r="S19" s="87">
        <v>7.8155674670128997E-4</v>
      </c>
      <c r="T19" s="87">
        <f t="shared" si="0"/>
        <v>1.8631910407019531E-2</v>
      </c>
      <c r="U19" s="87">
        <f>R19/'סכום נכסי הקרן'!$C$42</f>
        <v>6.6774523888469856E-4</v>
      </c>
      <c r="AN19" s="132"/>
    </row>
    <row r="20" spans="2:40" s="138" customFormat="1">
      <c r="B20" s="85" t="s">
        <v>312</v>
      </c>
      <c r="C20" s="80" t="s">
        <v>313</v>
      </c>
      <c r="D20" s="92" t="s">
        <v>130</v>
      </c>
      <c r="E20" s="92" t="s">
        <v>298</v>
      </c>
      <c r="F20" s="80" t="s">
        <v>314</v>
      </c>
      <c r="G20" s="92" t="s">
        <v>300</v>
      </c>
      <c r="H20" s="80" t="s">
        <v>1812</v>
      </c>
      <c r="I20" s="80" t="s">
        <v>170</v>
      </c>
      <c r="J20" s="80"/>
      <c r="K20" s="86">
        <v>4.4099999999999993</v>
      </c>
      <c r="L20" s="92" t="s">
        <v>173</v>
      </c>
      <c r="M20" s="93">
        <v>0.05</v>
      </c>
      <c r="N20" s="93">
        <v>4.5000000000000005E-3</v>
      </c>
      <c r="O20" s="86">
        <v>2783532</v>
      </c>
      <c r="P20" s="88">
        <v>125.31</v>
      </c>
      <c r="Q20" s="80"/>
      <c r="R20" s="86">
        <v>3488.0440899999999</v>
      </c>
      <c r="S20" s="87">
        <v>8.8321037489763154E-4</v>
      </c>
      <c r="T20" s="87">
        <f t="shared" si="0"/>
        <v>2.6378573907118584E-2</v>
      </c>
      <c r="U20" s="87">
        <f>R20/'סכום נכסי הקרן'!$C$42</f>
        <v>9.4537633287515588E-4</v>
      </c>
    </row>
    <row r="21" spans="2:40" s="138" customFormat="1">
      <c r="B21" s="85" t="s">
        <v>315</v>
      </c>
      <c r="C21" s="80" t="s">
        <v>316</v>
      </c>
      <c r="D21" s="92" t="s">
        <v>130</v>
      </c>
      <c r="E21" s="92" t="s">
        <v>298</v>
      </c>
      <c r="F21" s="80" t="s">
        <v>314</v>
      </c>
      <c r="G21" s="92" t="s">
        <v>300</v>
      </c>
      <c r="H21" s="80" t="s">
        <v>1812</v>
      </c>
      <c r="I21" s="80" t="s">
        <v>170</v>
      </c>
      <c r="J21" s="80"/>
      <c r="K21" s="86">
        <v>2.96</v>
      </c>
      <c r="L21" s="92" t="s">
        <v>173</v>
      </c>
      <c r="M21" s="93">
        <v>6.9999999999999993E-3</v>
      </c>
      <c r="N21" s="93">
        <v>2.5999999999999999E-3</v>
      </c>
      <c r="O21" s="86">
        <v>6824230.6200000001</v>
      </c>
      <c r="P21" s="88">
        <v>102.29</v>
      </c>
      <c r="Q21" s="80"/>
      <c r="R21" s="86">
        <v>6980.5058600000002</v>
      </c>
      <c r="S21" s="87">
        <v>1.5997454894690047E-3</v>
      </c>
      <c r="T21" s="87">
        <f t="shared" si="0"/>
        <v>5.2790556823805623E-2</v>
      </c>
      <c r="U21" s="87">
        <f>R21/'סכום נכסי הקרן'!$C$42</f>
        <v>1.8919500044336701E-3</v>
      </c>
    </row>
    <row r="22" spans="2:40" s="138" customFormat="1">
      <c r="B22" s="85" t="s">
        <v>317</v>
      </c>
      <c r="C22" s="80" t="s">
        <v>318</v>
      </c>
      <c r="D22" s="92" t="s">
        <v>130</v>
      </c>
      <c r="E22" s="92" t="s">
        <v>298</v>
      </c>
      <c r="F22" s="80" t="s">
        <v>319</v>
      </c>
      <c r="G22" s="92" t="s">
        <v>300</v>
      </c>
      <c r="H22" s="80" t="s">
        <v>1813</v>
      </c>
      <c r="I22" s="80" t="s">
        <v>170</v>
      </c>
      <c r="J22" s="80"/>
      <c r="K22" s="86">
        <v>0.83</v>
      </c>
      <c r="L22" s="92" t="s">
        <v>173</v>
      </c>
      <c r="M22" s="93">
        <v>4.2000000000000003E-2</v>
      </c>
      <c r="N22" s="93">
        <v>9.4000000000000004E-3</v>
      </c>
      <c r="O22" s="86">
        <v>47.22</v>
      </c>
      <c r="P22" s="88">
        <v>126</v>
      </c>
      <c r="Q22" s="80"/>
      <c r="R22" s="86">
        <v>5.9490000000000001E-2</v>
      </c>
      <c r="S22" s="87">
        <v>9.1547776859564214E-7</v>
      </c>
      <c r="T22" s="87">
        <f t="shared" si="0"/>
        <v>4.4989722642367309E-7</v>
      </c>
      <c r="U22" s="87">
        <f>R22/'סכום נכסי הקרן'!$C$42</f>
        <v>1.6123774984376137E-8</v>
      </c>
    </row>
    <row r="23" spans="2:40" s="138" customFormat="1">
      <c r="B23" s="85" t="s">
        <v>320</v>
      </c>
      <c r="C23" s="80" t="s">
        <v>321</v>
      </c>
      <c r="D23" s="92" t="s">
        <v>130</v>
      </c>
      <c r="E23" s="92" t="s">
        <v>298</v>
      </c>
      <c r="F23" s="80" t="s">
        <v>319</v>
      </c>
      <c r="G23" s="92" t="s">
        <v>300</v>
      </c>
      <c r="H23" s="80" t="s">
        <v>1813</v>
      </c>
      <c r="I23" s="80" t="s">
        <v>170</v>
      </c>
      <c r="J23" s="80"/>
      <c r="K23" s="86">
        <v>2.4699999999999998</v>
      </c>
      <c r="L23" s="92" t="s">
        <v>173</v>
      </c>
      <c r="M23" s="93">
        <v>8.0000000000000002E-3</v>
      </c>
      <c r="N23" s="93">
        <v>3.7000000000000002E-3</v>
      </c>
      <c r="O23" s="86">
        <v>1995347</v>
      </c>
      <c r="P23" s="88">
        <v>102.08</v>
      </c>
      <c r="Q23" s="80"/>
      <c r="R23" s="86">
        <v>2036.8502800000001</v>
      </c>
      <c r="S23" s="87">
        <v>3.095769075619822E-3</v>
      </c>
      <c r="T23" s="87">
        <f t="shared" si="0"/>
        <v>1.5403820669226458E-2</v>
      </c>
      <c r="U23" s="87">
        <f>R23/'סכום נכסי הקרן'!$C$42</f>
        <v>5.5205438883145961E-4</v>
      </c>
    </row>
    <row r="24" spans="2:40" s="138" customFormat="1">
      <c r="B24" s="85" t="s">
        <v>322</v>
      </c>
      <c r="C24" s="80" t="s">
        <v>323</v>
      </c>
      <c r="D24" s="92" t="s">
        <v>130</v>
      </c>
      <c r="E24" s="92" t="s">
        <v>298</v>
      </c>
      <c r="F24" s="80" t="s">
        <v>299</v>
      </c>
      <c r="G24" s="92" t="s">
        <v>300</v>
      </c>
      <c r="H24" s="80" t="s">
        <v>1813</v>
      </c>
      <c r="I24" s="80" t="s">
        <v>170</v>
      </c>
      <c r="J24" s="80"/>
      <c r="K24" s="86">
        <v>2.9299999999999997</v>
      </c>
      <c r="L24" s="92" t="s">
        <v>173</v>
      </c>
      <c r="M24" s="93">
        <v>3.4000000000000002E-2</v>
      </c>
      <c r="N24" s="93">
        <v>3.3E-3</v>
      </c>
      <c r="O24" s="86">
        <v>4907611</v>
      </c>
      <c r="P24" s="88">
        <v>115.04</v>
      </c>
      <c r="Q24" s="80"/>
      <c r="R24" s="86">
        <v>5645.7157400000006</v>
      </c>
      <c r="S24" s="87">
        <v>2.6233457793552835E-3</v>
      </c>
      <c r="T24" s="87">
        <f t="shared" si="0"/>
        <v>4.2696114516767109E-2</v>
      </c>
      <c r="U24" s="87">
        <f>R24/'סכום נכסי הקרן'!$C$42</f>
        <v>1.5301773443857894E-3</v>
      </c>
    </row>
    <row r="25" spans="2:40" s="138" customFormat="1">
      <c r="B25" s="85" t="s">
        <v>324</v>
      </c>
      <c r="C25" s="80" t="s">
        <v>325</v>
      </c>
      <c r="D25" s="92" t="s">
        <v>130</v>
      </c>
      <c r="E25" s="92" t="s">
        <v>298</v>
      </c>
      <c r="F25" s="80" t="s">
        <v>326</v>
      </c>
      <c r="G25" s="92" t="s">
        <v>327</v>
      </c>
      <c r="H25" s="80" t="s">
        <v>1813</v>
      </c>
      <c r="I25" s="80" t="s">
        <v>1811</v>
      </c>
      <c r="J25" s="80"/>
      <c r="K25" s="86">
        <v>3.95</v>
      </c>
      <c r="L25" s="92" t="s">
        <v>173</v>
      </c>
      <c r="M25" s="93">
        <v>6.5000000000000006E-3</v>
      </c>
      <c r="N25" s="93">
        <v>5.3E-3</v>
      </c>
      <c r="O25" s="86">
        <v>0.41</v>
      </c>
      <c r="P25" s="88">
        <v>99.48</v>
      </c>
      <c r="Q25" s="80"/>
      <c r="R25" s="86">
        <v>4.0999999999999999E-4</v>
      </c>
      <c r="S25" s="87">
        <v>3.3948569738476779E-10</v>
      </c>
      <c r="T25" s="87">
        <f t="shared" si="0"/>
        <v>3.100653266661724E-9</v>
      </c>
      <c r="U25" s="87">
        <f>R25/'סכום נכסי הקרן'!$C$42</f>
        <v>1.1112368034281754E-10</v>
      </c>
    </row>
    <row r="26" spans="2:40" s="138" customFormat="1">
      <c r="B26" s="85" t="s">
        <v>328</v>
      </c>
      <c r="C26" s="80" t="s">
        <v>329</v>
      </c>
      <c r="D26" s="92" t="s">
        <v>130</v>
      </c>
      <c r="E26" s="92" t="s">
        <v>298</v>
      </c>
      <c r="F26" s="80" t="s">
        <v>326</v>
      </c>
      <c r="G26" s="92" t="s">
        <v>327</v>
      </c>
      <c r="H26" s="80" t="s">
        <v>1813</v>
      </c>
      <c r="I26" s="80" t="s">
        <v>170</v>
      </c>
      <c r="J26" s="80"/>
      <c r="K26" s="86">
        <v>6.4099999999999993</v>
      </c>
      <c r="L26" s="92" t="s">
        <v>173</v>
      </c>
      <c r="M26" s="93">
        <v>1.34E-2</v>
      </c>
      <c r="N26" s="93">
        <v>1.18E-2</v>
      </c>
      <c r="O26" s="86">
        <v>6447096</v>
      </c>
      <c r="P26" s="88">
        <v>101.65</v>
      </c>
      <c r="Q26" s="80"/>
      <c r="R26" s="86">
        <v>6553.47282</v>
      </c>
      <c r="S26" s="87">
        <v>2.028832467885165E-3</v>
      </c>
      <c r="T26" s="87">
        <f t="shared" si="0"/>
        <v>4.9561090017833709E-2</v>
      </c>
      <c r="U26" s="87">
        <f>R26/'סכום נכסי הקרן'!$C$42</f>
        <v>1.7762098019146904E-3</v>
      </c>
    </row>
    <row r="27" spans="2:40" s="138" customFormat="1">
      <c r="B27" s="85" t="s">
        <v>330</v>
      </c>
      <c r="C27" s="80" t="s">
        <v>331</v>
      </c>
      <c r="D27" s="92" t="s">
        <v>130</v>
      </c>
      <c r="E27" s="92" t="s">
        <v>298</v>
      </c>
      <c r="F27" s="80" t="s">
        <v>314</v>
      </c>
      <c r="G27" s="92" t="s">
        <v>300</v>
      </c>
      <c r="H27" s="80" t="s">
        <v>1813</v>
      </c>
      <c r="I27" s="80" t="s">
        <v>170</v>
      </c>
      <c r="J27" s="80"/>
      <c r="K27" s="86">
        <v>0.22</v>
      </c>
      <c r="L27" s="92" t="s">
        <v>173</v>
      </c>
      <c r="M27" s="93">
        <v>4.7E-2</v>
      </c>
      <c r="N27" s="93">
        <v>2.9199999999999993E-2</v>
      </c>
      <c r="O27" s="86">
        <v>24337.86</v>
      </c>
      <c r="P27" s="88">
        <v>124.09</v>
      </c>
      <c r="Q27" s="80"/>
      <c r="R27" s="86">
        <v>30.200830000000003</v>
      </c>
      <c r="S27" s="87">
        <v>1.7036399781601312E-4</v>
      </c>
      <c r="T27" s="87">
        <f t="shared" si="0"/>
        <v>2.2839585901315951E-4</v>
      </c>
      <c r="U27" s="87">
        <f>R27/'סכום נכסי הקרן'!$C$42</f>
        <v>8.1854326317262798E-6</v>
      </c>
    </row>
    <row r="28" spans="2:40" s="138" customFormat="1">
      <c r="B28" s="85" t="s">
        <v>332</v>
      </c>
      <c r="C28" s="80" t="s">
        <v>333</v>
      </c>
      <c r="D28" s="92" t="s">
        <v>130</v>
      </c>
      <c r="E28" s="92" t="s">
        <v>298</v>
      </c>
      <c r="F28" s="80" t="s">
        <v>314</v>
      </c>
      <c r="G28" s="92" t="s">
        <v>300</v>
      </c>
      <c r="H28" s="80" t="s">
        <v>1813</v>
      </c>
      <c r="I28" s="80" t="s">
        <v>170</v>
      </c>
      <c r="J28" s="80"/>
      <c r="K28" s="86">
        <v>4.32</v>
      </c>
      <c r="L28" s="92" t="s">
        <v>173</v>
      </c>
      <c r="M28" s="93">
        <v>4.2000000000000003E-2</v>
      </c>
      <c r="N28" s="93">
        <v>5.5999999999999991E-3</v>
      </c>
      <c r="O28" s="86">
        <v>941000</v>
      </c>
      <c r="P28" s="88">
        <v>119.26</v>
      </c>
      <c r="Q28" s="80"/>
      <c r="R28" s="86">
        <v>1122.2365400000001</v>
      </c>
      <c r="S28" s="87">
        <v>9.4313714877913347E-4</v>
      </c>
      <c r="T28" s="87">
        <f t="shared" si="0"/>
        <v>8.4869912041906116E-3</v>
      </c>
      <c r="U28" s="87">
        <f>R28/'סכום נכסי הקרן'!$C$42</f>
        <v>3.0416354765851119E-4</v>
      </c>
    </row>
    <row r="29" spans="2:40" s="138" customFormat="1">
      <c r="B29" s="85" t="s">
        <v>334</v>
      </c>
      <c r="C29" s="80" t="s">
        <v>335</v>
      </c>
      <c r="D29" s="92" t="s">
        <v>130</v>
      </c>
      <c r="E29" s="92" t="s">
        <v>298</v>
      </c>
      <c r="F29" s="80" t="s">
        <v>314</v>
      </c>
      <c r="G29" s="92" t="s">
        <v>300</v>
      </c>
      <c r="H29" s="80" t="s">
        <v>1813</v>
      </c>
      <c r="I29" s="80" t="s">
        <v>170</v>
      </c>
      <c r="J29" s="80"/>
      <c r="K29" s="86">
        <v>1.9399999999999997</v>
      </c>
      <c r="L29" s="92" t="s">
        <v>173</v>
      </c>
      <c r="M29" s="93">
        <v>4.0999999999999995E-2</v>
      </c>
      <c r="N29" s="93">
        <v>6.3E-3</v>
      </c>
      <c r="O29" s="86">
        <v>0.8</v>
      </c>
      <c r="P29" s="88">
        <v>130.86000000000001</v>
      </c>
      <c r="Q29" s="80"/>
      <c r="R29" s="86">
        <v>1.0400000000000001E-3</v>
      </c>
      <c r="S29" s="87">
        <v>2.5670270002466915E-10</v>
      </c>
      <c r="T29" s="87">
        <f t="shared" si="0"/>
        <v>7.8650717008004719E-9</v>
      </c>
      <c r="U29" s="87">
        <f>R29/'סכום נכסי הקרן'!$C$42</f>
        <v>2.818747013573909E-10</v>
      </c>
    </row>
    <row r="30" spans="2:40" s="138" customFormat="1">
      <c r="B30" s="85" t="s">
        <v>336</v>
      </c>
      <c r="C30" s="80" t="s">
        <v>337</v>
      </c>
      <c r="D30" s="92" t="s">
        <v>130</v>
      </c>
      <c r="E30" s="92" t="s">
        <v>298</v>
      </c>
      <c r="F30" s="80" t="s">
        <v>314</v>
      </c>
      <c r="G30" s="92" t="s">
        <v>300</v>
      </c>
      <c r="H30" s="80" t="s">
        <v>1813</v>
      </c>
      <c r="I30" s="80" t="s">
        <v>170</v>
      </c>
      <c r="J30" s="80"/>
      <c r="K30" s="86">
        <v>3.4599999999999995</v>
      </c>
      <c r="L30" s="92" t="s">
        <v>173</v>
      </c>
      <c r="M30" s="93">
        <v>0.04</v>
      </c>
      <c r="N30" s="93">
        <v>4.6999999999999993E-3</v>
      </c>
      <c r="O30" s="86">
        <v>5652543</v>
      </c>
      <c r="P30" s="88">
        <v>119.78</v>
      </c>
      <c r="Q30" s="80"/>
      <c r="R30" s="86">
        <v>6770.6161199999997</v>
      </c>
      <c r="S30" s="87">
        <v>1.9460223468110781E-3</v>
      </c>
      <c r="T30" s="87">
        <f t="shared" si="0"/>
        <v>5.1203251194611034E-2</v>
      </c>
      <c r="U30" s="87">
        <f>R30/'סכום נכסי הקרן'!$C$42</f>
        <v>1.8350628815678232E-3</v>
      </c>
    </row>
    <row r="31" spans="2:40" s="138" customFormat="1">
      <c r="B31" s="85" t="s">
        <v>338</v>
      </c>
      <c r="C31" s="80" t="s">
        <v>339</v>
      </c>
      <c r="D31" s="92" t="s">
        <v>130</v>
      </c>
      <c r="E31" s="92" t="s">
        <v>298</v>
      </c>
      <c r="F31" s="80" t="s">
        <v>340</v>
      </c>
      <c r="G31" s="92" t="s">
        <v>327</v>
      </c>
      <c r="H31" s="80" t="s">
        <v>1814</v>
      </c>
      <c r="I31" s="80" t="s">
        <v>1811</v>
      </c>
      <c r="J31" s="80"/>
      <c r="K31" s="86">
        <v>2.14</v>
      </c>
      <c r="L31" s="92" t="s">
        <v>173</v>
      </c>
      <c r="M31" s="93">
        <v>1.6399999999999998E-2</v>
      </c>
      <c r="N31" s="93">
        <v>4.9000000000000007E-3</v>
      </c>
      <c r="O31" s="86">
        <v>0.46</v>
      </c>
      <c r="P31" s="88">
        <v>101.4</v>
      </c>
      <c r="Q31" s="80"/>
      <c r="R31" s="86">
        <v>4.6999999999999999E-4</v>
      </c>
      <c r="S31" s="87">
        <v>7.9769677057630121E-10</v>
      </c>
      <c r="T31" s="87">
        <f t="shared" si="0"/>
        <v>3.5544074032463662E-9</v>
      </c>
      <c r="U31" s="87">
        <f>R31/'סכום נכסי הקרן'!$C$42</f>
        <v>1.2738568234420548E-10</v>
      </c>
    </row>
    <row r="32" spans="2:40" s="138" customFormat="1">
      <c r="B32" s="85" t="s">
        <v>342</v>
      </c>
      <c r="C32" s="80" t="s">
        <v>343</v>
      </c>
      <c r="D32" s="92" t="s">
        <v>130</v>
      </c>
      <c r="E32" s="92" t="s">
        <v>298</v>
      </c>
      <c r="F32" s="80" t="s">
        <v>340</v>
      </c>
      <c r="G32" s="92" t="s">
        <v>327</v>
      </c>
      <c r="H32" s="80" t="s">
        <v>1814</v>
      </c>
      <c r="I32" s="80" t="s">
        <v>1811</v>
      </c>
      <c r="J32" s="80"/>
      <c r="K32" s="86">
        <v>6.3000000000000007</v>
      </c>
      <c r="L32" s="92" t="s">
        <v>173</v>
      </c>
      <c r="M32" s="93">
        <v>2.3399999999999997E-2</v>
      </c>
      <c r="N32" s="93">
        <v>1.32E-2</v>
      </c>
      <c r="O32" s="86">
        <v>0.8</v>
      </c>
      <c r="P32" s="88">
        <v>106.65</v>
      </c>
      <c r="Q32" s="80"/>
      <c r="R32" s="86">
        <v>8.4999999999999995E-4</v>
      </c>
      <c r="S32" s="87">
        <v>4.6531821229454188E-10</v>
      </c>
      <c r="T32" s="87">
        <f t="shared" si="0"/>
        <v>6.4281836016157686E-9</v>
      </c>
      <c r="U32" s="87">
        <f>R32/'סכום נכסי הקרן'!$C$42</f>
        <v>2.3037836168632904E-10</v>
      </c>
    </row>
    <row r="33" spans="2:21" s="138" customFormat="1">
      <c r="B33" s="85" t="s">
        <v>344</v>
      </c>
      <c r="C33" s="80" t="s">
        <v>345</v>
      </c>
      <c r="D33" s="92" t="s">
        <v>130</v>
      </c>
      <c r="E33" s="92" t="s">
        <v>298</v>
      </c>
      <c r="F33" s="80" t="s">
        <v>340</v>
      </c>
      <c r="G33" s="92" t="s">
        <v>327</v>
      </c>
      <c r="H33" s="80" t="s">
        <v>1814</v>
      </c>
      <c r="I33" s="80" t="s">
        <v>1811</v>
      </c>
      <c r="J33" s="80"/>
      <c r="K33" s="86">
        <v>2.78</v>
      </c>
      <c r="L33" s="92" t="s">
        <v>173</v>
      </c>
      <c r="M33" s="93">
        <v>0.03</v>
      </c>
      <c r="N33" s="93">
        <v>6.000000000000001E-3</v>
      </c>
      <c r="O33" s="86">
        <v>823585.45</v>
      </c>
      <c r="P33" s="88">
        <v>107.4</v>
      </c>
      <c r="Q33" s="80"/>
      <c r="R33" s="86">
        <v>884.53077000000008</v>
      </c>
      <c r="S33" s="87">
        <v>1.244784072155658E-3</v>
      </c>
      <c r="T33" s="87">
        <f t="shared" si="0"/>
        <v>6.6893249303983174E-3</v>
      </c>
      <c r="U33" s="87">
        <f>R33/'סכום נכסי הקרן'!$C$42</f>
        <v>2.3973735253382018E-4</v>
      </c>
    </row>
    <row r="34" spans="2:21" s="138" customFormat="1">
      <c r="B34" s="85" t="s">
        <v>346</v>
      </c>
      <c r="C34" s="80" t="s">
        <v>347</v>
      </c>
      <c r="D34" s="92" t="s">
        <v>130</v>
      </c>
      <c r="E34" s="92" t="s">
        <v>298</v>
      </c>
      <c r="F34" s="80" t="s">
        <v>348</v>
      </c>
      <c r="G34" s="92" t="s">
        <v>327</v>
      </c>
      <c r="H34" s="80" t="s">
        <v>1814</v>
      </c>
      <c r="I34" s="80" t="s">
        <v>170</v>
      </c>
      <c r="J34" s="80"/>
      <c r="K34" s="86">
        <v>3.35</v>
      </c>
      <c r="L34" s="92" t="s">
        <v>173</v>
      </c>
      <c r="M34" s="93">
        <v>4.8000000000000001E-2</v>
      </c>
      <c r="N34" s="93">
        <v>6.6E-3</v>
      </c>
      <c r="O34" s="86">
        <v>2293435</v>
      </c>
      <c r="P34" s="88">
        <v>116.8</v>
      </c>
      <c r="Q34" s="80"/>
      <c r="R34" s="86">
        <v>2678.7321699999998</v>
      </c>
      <c r="S34" s="87">
        <v>1.6869123957556421E-3</v>
      </c>
      <c r="T34" s="87">
        <f t="shared" si="0"/>
        <v>2.0258096715664264E-2</v>
      </c>
      <c r="U34" s="87">
        <f>R34/'סכום נכסי הקרן'!$C$42</f>
        <v>7.2602579849537067E-4</v>
      </c>
    </row>
    <row r="35" spans="2:21" s="138" customFormat="1">
      <c r="B35" s="85" t="s">
        <v>349</v>
      </c>
      <c r="C35" s="80" t="s">
        <v>350</v>
      </c>
      <c r="D35" s="92" t="s">
        <v>130</v>
      </c>
      <c r="E35" s="92" t="s">
        <v>298</v>
      </c>
      <c r="F35" s="80" t="s">
        <v>348</v>
      </c>
      <c r="G35" s="92" t="s">
        <v>327</v>
      </c>
      <c r="H35" s="80" t="s">
        <v>1814</v>
      </c>
      <c r="I35" s="80" t="s">
        <v>170</v>
      </c>
      <c r="J35" s="80"/>
      <c r="K35" s="86">
        <v>7.2399999999999993</v>
      </c>
      <c r="L35" s="92" t="s">
        <v>173</v>
      </c>
      <c r="M35" s="93">
        <v>3.2000000000000001E-2</v>
      </c>
      <c r="N35" s="93">
        <v>1.5599999999999996E-2</v>
      </c>
      <c r="O35" s="86">
        <v>838729</v>
      </c>
      <c r="P35" s="88">
        <v>111.69</v>
      </c>
      <c r="Q35" s="80"/>
      <c r="R35" s="86">
        <v>936.77641000000006</v>
      </c>
      <c r="S35" s="87">
        <v>7.9154052033944371E-4</v>
      </c>
      <c r="T35" s="87">
        <f t="shared" si="0"/>
        <v>7.0844361848735188E-3</v>
      </c>
      <c r="U35" s="87">
        <f>R35/'סכום נכסי הקרן'!$C$42</f>
        <v>2.5389766423788339E-4</v>
      </c>
    </row>
    <row r="36" spans="2:21" s="138" customFormat="1">
      <c r="B36" s="85" t="s">
        <v>351</v>
      </c>
      <c r="C36" s="80" t="s">
        <v>352</v>
      </c>
      <c r="D36" s="92" t="s">
        <v>130</v>
      </c>
      <c r="E36" s="92" t="s">
        <v>298</v>
      </c>
      <c r="F36" s="80" t="s">
        <v>348</v>
      </c>
      <c r="G36" s="92" t="s">
        <v>327</v>
      </c>
      <c r="H36" s="80" t="s">
        <v>1814</v>
      </c>
      <c r="I36" s="80" t="s">
        <v>170</v>
      </c>
      <c r="J36" s="80"/>
      <c r="K36" s="86">
        <v>1.6799999999999997</v>
      </c>
      <c r="L36" s="92" t="s">
        <v>173</v>
      </c>
      <c r="M36" s="93">
        <v>4.9000000000000002E-2</v>
      </c>
      <c r="N36" s="93">
        <v>9.7999999999999979E-3</v>
      </c>
      <c r="O36" s="86">
        <v>0.06</v>
      </c>
      <c r="P36" s="88">
        <v>118.42</v>
      </c>
      <c r="Q36" s="80"/>
      <c r="R36" s="86">
        <v>7.0000000000000007E-5</v>
      </c>
      <c r="S36" s="87">
        <v>1.5143581368050242E-10</v>
      </c>
      <c r="T36" s="87">
        <f t="shared" si="0"/>
        <v>5.2937982601541635E-10</v>
      </c>
      <c r="U36" s="87">
        <f>R36/'סכום נכסי הקרן'!$C$42</f>
        <v>1.8972335668285925E-11</v>
      </c>
    </row>
    <row r="37" spans="2:21" s="138" customFormat="1">
      <c r="B37" s="85" t="s">
        <v>353</v>
      </c>
      <c r="C37" s="80" t="s">
        <v>354</v>
      </c>
      <c r="D37" s="92" t="s">
        <v>130</v>
      </c>
      <c r="E37" s="92" t="s">
        <v>298</v>
      </c>
      <c r="F37" s="80" t="s">
        <v>355</v>
      </c>
      <c r="G37" s="92" t="s">
        <v>356</v>
      </c>
      <c r="H37" s="80" t="s">
        <v>1814</v>
      </c>
      <c r="I37" s="80" t="s">
        <v>170</v>
      </c>
      <c r="J37" s="80"/>
      <c r="K37" s="86">
        <v>3.02</v>
      </c>
      <c r="L37" s="92" t="s">
        <v>173</v>
      </c>
      <c r="M37" s="93">
        <v>3.7000000000000005E-2</v>
      </c>
      <c r="N37" s="93">
        <v>6.0999999999999995E-3</v>
      </c>
      <c r="O37" s="86">
        <v>2162507</v>
      </c>
      <c r="P37" s="88">
        <v>113.82</v>
      </c>
      <c r="Q37" s="80"/>
      <c r="R37" s="86">
        <v>2461.3655400000002</v>
      </c>
      <c r="S37" s="87">
        <v>7.208400856566718E-4</v>
      </c>
      <c r="T37" s="87">
        <f t="shared" si="0"/>
        <v>1.8614246590364876E-2</v>
      </c>
      <c r="U37" s="87">
        <f>R37/'סכום נכסי הקרן'!$C$42</f>
        <v>6.671121889604549E-4</v>
      </c>
    </row>
    <row r="38" spans="2:21" s="138" customFormat="1">
      <c r="B38" s="85" t="s">
        <v>357</v>
      </c>
      <c r="C38" s="80" t="s">
        <v>358</v>
      </c>
      <c r="D38" s="92" t="s">
        <v>130</v>
      </c>
      <c r="E38" s="92" t="s">
        <v>298</v>
      </c>
      <c r="F38" s="80" t="s">
        <v>319</v>
      </c>
      <c r="G38" s="92" t="s">
        <v>300</v>
      </c>
      <c r="H38" s="80" t="s">
        <v>1814</v>
      </c>
      <c r="I38" s="80" t="s">
        <v>170</v>
      </c>
      <c r="J38" s="80"/>
      <c r="K38" s="86">
        <v>1.7799999999999998</v>
      </c>
      <c r="L38" s="92" t="s">
        <v>173</v>
      </c>
      <c r="M38" s="93">
        <v>3.1E-2</v>
      </c>
      <c r="N38" s="93">
        <v>5.6000000000000008E-3</v>
      </c>
      <c r="O38" s="86">
        <v>851601.6</v>
      </c>
      <c r="P38" s="88">
        <v>111.86</v>
      </c>
      <c r="Q38" s="80"/>
      <c r="R38" s="86">
        <v>952.60158000000001</v>
      </c>
      <c r="S38" s="87">
        <v>1.2376678173254567E-3</v>
      </c>
      <c r="T38" s="87">
        <f t="shared" si="0"/>
        <v>7.2041151240344378E-3</v>
      </c>
      <c r="U38" s="87">
        <f>R38/'סכום נכסי הקרן'!$C$42</f>
        <v>2.5818681334142181E-4</v>
      </c>
    </row>
    <row r="39" spans="2:21" s="138" customFormat="1">
      <c r="B39" s="85" t="s">
        <v>359</v>
      </c>
      <c r="C39" s="80" t="s">
        <v>360</v>
      </c>
      <c r="D39" s="92" t="s">
        <v>130</v>
      </c>
      <c r="E39" s="92" t="s">
        <v>298</v>
      </c>
      <c r="F39" s="80" t="s">
        <v>319</v>
      </c>
      <c r="G39" s="92" t="s">
        <v>300</v>
      </c>
      <c r="H39" s="80" t="s">
        <v>1814</v>
      </c>
      <c r="I39" s="80" t="s">
        <v>170</v>
      </c>
      <c r="J39" s="80"/>
      <c r="K39" s="86">
        <v>1.75</v>
      </c>
      <c r="L39" s="92" t="s">
        <v>173</v>
      </c>
      <c r="M39" s="93">
        <v>2.7999999999999997E-2</v>
      </c>
      <c r="N39" s="93">
        <v>5.0000000000000001E-3</v>
      </c>
      <c r="O39" s="86">
        <v>1738764</v>
      </c>
      <c r="P39" s="88">
        <v>105.72</v>
      </c>
      <c r="Q39" s="80"/>
      <c r="R39" s="86">
        <v>1838.2214199999999</v>
      </c>
      <c r="S39" s="87">
        <v>1.7678756076308572E-3</v>
      </c>
      <c r="T39" s="87">
        <f t="shared" si="0"/>
        <v>1.3901676221391591E-2</v>
      </c>
      <c r="U39" s="87">
        <f>R39/'סכום נכסי הקרן'!$C$42</f>
        <v>4.982193401839028E-4</v>
      </c>
    </row>
    <row r="40" spans="2:21" s="138" customFormat="1">
      <c r="B40" s="85" t="s">
        <v>361</v>
      </c>
      <c r="C40" s="80" t="s">
        <v>362</v>
      </c>
      <c r="D40" s="92" t="s">
        <v>130</v>
      </c>
      <c r="E40" s="92" t="s">
        <v>298</v>
      </c>
      <c r="F40" s="80" t="s">
        <v>363</v>
      </c>
      <c r="G40" s="92" t="s">
        <v>300</v>
      </c>
      <c r="H40" s="80" t="s">
        <v>1814</v>
      </c>
      <c r="I40" s="80" t="s">
        <v>1811</v>
      </c>
      <c r="J40" s="80"/>
      <c r="K40" s="86">
        <v>3.03</v>
      </c>
      <c r="L40" s="92" t="s">
        <v>173</v>
      </c>
      <c r="M40" s="93">
        <v>3.85E-2</v>
      </c>
      <c r="N40" s="93">
        <v>5.9999999999999984E-3</v>
      </c>
      <c r="O40" s="86">
        <v>1990503</v>
      </c>
      <c r="P40" s="88">
        <v>119.06</v>
      </c>
      <c r="Q40" s="80"/>
      <c r="R40" s="86">
        <v>2369.89293</v>
      </c>
      <c r="S40" s="87">
        <v>4.6732772525256323E-3</v>
      </c>
      <c r="T40" s="87">
        <f t="shared" si="0"/>
        <v>1.7922478670836645E-2</v>
      </c>
      <c r="U40" s="87">
        <f>R40/'סכום נכסי הקרן'!$C$42</f>
        <v>6.4232005951225194E-4</v>
      </c>
    </row>
    <row r="41" spans="2:21" s="138" customFormat="1">
      <c r="B41" s="85" t="s">
        <v>364</v>
      </c>
      <c r="C41" s="80" t="s">
        <v>365</v>
      </c>
      <c r="D41" s="92" t="s">
        <v>130</v>
      </c>
      <c r="E41" s="92" t="s">
        <v>298</v>
      </c>
      <c r="F41" s="80" t="s">
        <v>366</v>
      </c>
      <c r="G41" s="92" t="s">
        <v>300</v>
      </c>
      <c r="H41" s="80" t="s">
        <v>1814</v>
      </c>
      <c r="I41" s="80" t="s">
        <v>1811</v>
      </c>
      <c r="J41" s="80"/>
      <c r="K41" s="86">
        <v>3.23</v>
      </c>
      <c r="L41" s="92" t="s">
        <v>173</v>
      </c>
      <c r="M41" s="93">
        <v>3.5499999999999997E-2</v>
      </c>
      <c r="N41" s="93">
        <v>6.1999999999999998E-3</v>
      </c>
      <c r="O41" s="86">
        <v>826941.14</v>
      </c>
      <c r="P41" s="88">
        <v>117.74</v>
      </c>
      <c r="Q41" s="80"/>
      <c r="R41" s="86">
        <v>973.64049</v>
      </c>
      <c r="S41" s="87">
        <v>1.9337308403500372E-3</v>
      </c>
      <c r="T41" s="87">
        <f t="shared" si="0"/>
        <v>7.3632233313966379E-3</v>
      </c>
      <c r="U41" s="87">
        <f>R41/'סכום נכסי הקרן'!$C$42</f>
        <v>2.6388905995020545E-4</v>
      </c>
    </row>
    <row r="42" spans="2:21" s="138" customFormat="1">
      <c r="B42" s="85" t="s">
        <v>367</v>
      </c>
      <c r="C42" s="80" t="s">
        <v>368</v>
      </c>
      <c r="D42" s="92" t="s">
        <v>130</v>
      </c>
      <c r="E42" s="92" t="s">
        <v>298</v>
      </c>
      <c r="F42" s="80" t="s">
        <v>366</v>
      </c>
      <c r="G42" s="92" t="s">
        <v>300</v>
      </c>
      <c r="H42" s="80" t="s">
        <v>1814</v>
      </c>
      <c r="I42" s="80" t="s">
        <v>1811</v>
      </c>
      <c r="J42" s="80"/>
      <c r="K42" s="86">
        <v>1.6299999999999997</v>
      </c>
      <c r="L42" s="92" t="s">
        <v>173</v>
      </c>
      <c r="M42" s="93">
        <v>4.6500000000000007E-2</v>
      </c>
      <c r="N42" s="93">
        <v>5.3999999999999994E-3</v>
      </c>
      <c r="O42" s="86">
        <v>67360.240000000005</v>
      </c>
      <c r="P42" s="88">
        <v>131.83000000000001</v>
      </c>
      <c r="Q42" s="80"/>
      <c r="R42" s="86">
        <v>88.800989999999999</v>
      </c>
      <c r="S42" s="87">
        <v>1.283917337998557E-4</v>
      </c>
      <c r="T42" s="87">
        <f t="shared" si="0"/>
        <v>6.7156360908852454E-4</v>
      </c>
      <c r="U42" s="87">
        <f>R42/'סכום נכסי הקרן'!$C$42</f>
        <v>2.4068031285087165E-5</v>
      </c>
    </row>
    <row r="43" spans="2:21" s="138" customFormat="1">
      <c r="B43" s="85" t="s">
        <v>369</v>
      </c>
      <c r="C43" s="80" t="s">
        <v>370</v>
      </c>
      <c r="D43" s="92" t="s">
        <v>130</v>
      </c>
      <c r="E43" s="92" t="s">
        <v>298</v>
      </c>
      <c r="F43" s="80" t="s">
        <v>366</v>
      </c>
      <c r="G43" s="92" t="s">
        <v>300</v>
      </c>
      <c r="H43" s="80" t="s">
        <v>1814</v>
      </c>
      <c r="I43" s="80" t="s">
        <v>1811</v>
      </c>
      <c r="J43" s="80"/>
      <c r="K43" s="86">
        <v>6.02</v>
      </c>
      <c r="L43" s="92" t="s">
        <v>173</v>
      </c>
      <c r="M43" s="93">
        <v>1.4999999999999999E-2</v>
      </c>
      <c r="N43" s="93">
        <v>9.0999999999999987E-3</v>
      </c>
      <c r="O43" s="86">
        <v>2277644.64</v>
      </c>
      <c r="P43" s="88">
        <v>103.52</v>
      </c>
      <c r="Q43" s="80"/>
      <c r="R43" s="86">
        <v>2357.8177400000004</v>
      </c>
      <c r="S43" s="87">
        <v>3.7709936844146845E-3</v>
      </c>
      <c r="T43" s="87">
        <f t="shared" si="0"/>
        <v>1.783115921396089E-2</v>
      </c>
      <c r="U43" s="87">
        <f>R43/'סכום נכסי הקרן'!$C$42</f>
        <v>6.39047280113133E-4</v>
      </c>
    </row>
    <row r="44" spans="2:21" s="138" customFormat="1">
      <c r="B44" s="85" t="s">
        <v>371</v>
      </c>
      <c r="C44" s="80" t="s">
        <v>372</v>
      </c>
      <c r="D44" s="92" t="s">
        <v>130</v>
      </c>
      <c r="E44" s="92" t="s">
        <v>298</v>
      </c>
      <c r="F44" s="80" t="s">
        <v>373</v>
      </c>
      <c r="G44" s="92" t="s">
        <v>374</v>
      </c>
      <c r="H44" s="80" t="s">
        <v>1814</v>
      </c>
      <c r="I44" s="80" t="s">
        <v>1811</v>
      </c>
      <c r="J44" s="80"/>
      <c r="K44" s="86">
        <v>2.15</v>
      </c>
      <c r="L44" s="92" t="s">
        <v>173</v>
      </c>
      <c r="M44" s="93">
        <v>4.6500000000000007E-2</v>
      </c>
      <c r="N44" s="93">
        <v>7.9999999999999984E-3</v>
      </c>
      <c r="O44" s="86">
        <v>16197.08</v>
      </c>
      <c r="P44" s="88">
        <v>133.72</v>
      </c>
      <c r="Q44" s="80"/>
      <c r="R44" s="86">
        <v>21.658740000000002</v>
      </c>
      <c r="S44" s="87">
        <v>1.2787490935034531E-4</v>
      </c>
      <c r="T44" s="87">
        <f t="shared" si="0"/>
        <v>1.6379571447018768E-4</v>
      </c>
      <c r="U44" s="87">
        <f>R44/'סכום נכסי הקרן'!$C$42</f>
        <v>5.8702412204590149E-6</v>
      </c>
    </row>
    <row r="45" spans="2:21" s="138" customFormat="1">
      <c r="B45" s="85" t="s">
        <v>375</v>
      </c>
      <c r="C45" s="80" t="s">
        <v>376</v>
      </c>
      <c r="D45" s="92" t="s">
        <v>130</v>
      </c>
      <c r="E45" s="92" t="s">
        <v>298</v>
      </c>
      <c r="F45" s="80" t="s">
        <v>377</v>
      </c>
      <c r="G45" s="92" t="s">
        <v>327</v>
      </c>
      <c r="H45" s="80" t="s">
        <v>1814</v>
      </c>
      <c r="I45" s="80" t="s">
        <v>1811</v>
      </c>
      <c r="J45" s="80"/>
      <c r="K45" s="86">
        <v>2.82</v>
      </c>
      <c r="L45" s="92" t="s">
        <v>173</v>
      </c>
      <c r="M45" s="93">
        <v>3.6400000000000002E-2</v>
      </c>
      <c r="N45" s="93">
        <v>8.8000000000000005E-3</v>
      </c>
      <c r="O45" s="86">
        <v>182.37</v>
      </c>
      <c r="P45" s="88">
        <v>116.81</v>
      </c>
      <c r="Q45" s="80"/>
      <c r="R45" s="86">
        <v>0.21303</v>
      </c>
      <c r="S45" s="87">
        <v>1.9849795918367345E-6</v>
      </c>
      <c r="T45" s="87">
        <f t="shared" si="0"/>
        <v>1.6110540619437732E-6</v>
      </c>
      <c r="U45" s="87">
        <f>R45/'סכום נכסי הקרן'!$C$42</f>
        <v>5.7738238105927856E-8</v>
      </c>
    </row>
    <row r="46" spans="2:21" s="138" customFormat="1">
      <c r="B46" s="85" t="s">
        <v>378</v>
      </c>
      <c r="C46" s="80" t="s">
        <v>379</v>
      </c>
      <c r="D46" s="92" t="s">
        <v>130</v>
      </c>
      <c r="E46" s="92" t="s">
        <v>298</v>
      </c>
      <c r="F46" s="80" t="s">
        <v>380</v>
      </c>
      <c r="G46" s="92" t="s">
        <v>381</v>
      </c>
      <c r="H46" s="80" t="s">
        <v>1814</v>
      </c>
      <c r="I46" s="80" t="s">
        <v>170</v>
      </c>
      <c r="J46" s="80"/>
      <c r="K46" s="86">
        <v>8.68</v>
      </c>
      <c r="L46" s="92" t="s">
        <v>173</v>
      </c>
      <c r="M46" s="93">
        <v>3.85E-2</v>
      </c>
      <c r="N46" s="93">
        <v>1.6799999999999999E-2</v>
      </c>
      <c r="O46" s="86">
        <v>5643908.8200000003</v>
      </c>
      <c r="P46" s="88">
        <v>119.69</v>
      </c>
      <c r="Q46" s="80">
        <v>108.64524</v>
      </c>
      <c r="R46" s="86">
        <v>6863.8397699999996</v>
      </c>
      <c r="S46" s="87">
        <v>2.0528882908063782E-3</v>
      </c>
      <c r="T46" s="87">
        <f t="shared" si="0"/>
        <v>5.1908261474861349E-2</v>
      </c>
      <c r="U46" s="87">
        <f>R46/'סכום נכסי הקרן'!$C$42</f>
        <v>1.8603296012824348E-3</v>
      </c>
    </row>
    <row r="47" spans="2:21" s="138" customFormat="1">
      <c r="B47" s="85" t="s">
        <v>382</v>
      </c>
      <c r="C47" s="80" t="s">
        <v>383</v>
      </c>
      <c r="D47" s="92" t="s">
        <v>130</v>
      </c>
      <c r="E47" s="92" t="s">
        <v>298</v>
      </c>
      <c r="F47" s="80" t="s">
        <v>380</v>
      </c>
      <c r="G47" s="92" t="s">
        <v>381</v>
      </c>
      <c r="H47" s="80" t="s">
        <v>1814</v>
      </c>
      <c r="I47" s="80" t="s">
        <v>170</v>
      </c>
      <c r="J47" s="80"/>
      <c r="K47" s="86">
        <v>6.8599999999999994</v>
      </c>
      <c r="L47" s="92" t="s">
        <v>173</v>
      </c>
      <c r="M47" s="93">
        <v>4.4999999999999998E-2</v>
      </c>
      <c r="N47" s="93">
        <v>1.4300000000000002E-2</v>
      </c>
      <c r="O47" s="86">
        <v>2595000</v>
      </c>
      <c r="P47" s="88">
        <v>123.78</v>
      </c>
      <c r="Q47" s="80"/>
      <c r="R47" s="86">
        <v>3212.0910899999999</v>
      </c>
      <c r="S47" s="87">
        <v>2.8407131667876296E-3</v>
      </c>
      <c r="T47" s="87">
        <f t="shared" si="0"/>
        <v>2.4291660319569554E-2</v>
      </c>
      <c r="U47" s="87">
        <f>R47/'סכום נכסי הקרן'!$C$42</f>
        <v>8.7058386223700583E-4</v>
      </c>
    </row>
    <row r="48" spans="2:21" s="138" customFormat="1">
      <c r="B48" s="85" t="s">
        <v>384</v>
      </c>
      <c r="C48" s="80" t="s">
        <v>385</v>
      </c>
      <c r="D48" s="92" t="s">
        <v>130</v>
      </c>
      <c r="E48" s="92" t="s">
        <v>298</v>
      </c>
      <c r="F48" s="80" t="s">
        <v>363</v>
      </c>
      <c r="G48" s="92" t="s">
        <v>300</v>
      </c>
      <c r="H48" s="80" t="s">
        <v>1814</v>
      </c>
      <c r="I48" s="80" t="s">
        <v>170</v>
      </c>
      <c r="J48" s="80"/>
      <c r="K48" s="86">
        <v>0.5</v>
      </c>
      <c r="L48" s="92" t="s">
        <v>173</v>
      </c>
      <c r="M48" s="93">
        <v>5.5E-2</v>
      </c>
      <c r="N48" s="93">
        <v>2.4499999999999997E-2</v>
      </c>
      <c r="O48" s="86">
        <v>0.41</v>
      </c>
      <c r="P48" s="88">
        <v>129.07</v>
      </c>
      <c r="Q48" s="80"/>
      <c r="R48" s="86">
        <v>5.2999999999999998E-4</v>
      </c>
      <c r="S48" s="87">
        <v>5.1249999999999996E-9</v>
      </c>
      <c r="T48" s="87">
        <f t="shared" si="0"/>
        <v>4.0081615398310084E-9</v>
      </c>
      <c r="U48" s="87">
        <f>R48/'סכום נכסי הקרן'!$C$42</f>
        <v>1.4364768434559342E-10</v>
      </c>
    </row>
    <row r="49" spans="2:21" s="138" customFormat="1">
      <c r="B49" s="85" t="s">
        <v>386</v>
      </c>
      <c r="C49" s="80" t="s">
        <v>387</v>
      </c>
      <c r="D49" s="92" t="s">
        <v>130</v>
      </c>
      <c r="E49" s="92" t="s">
        <v>298</v>
      </c>
      <c r="F49" s="80" t="s">
        <v>314</v>
      </c>
      <c r="G49" s="92" t="s">
        <v>300</v>
      </c>
      <c r="H49" s="80" t="s">
        <v>1814</v>
      </c>
      <c r="I49" s="80" t="s">
        <v>1811</v>
      </c>
      <c r="J49" s="80"/>
      <c r="K49" s="86">
        <v>2.56</v>
      </c>
      <c r="L49" s="92" t="s">
        <v>173</v>
      </c>
      <c r="M49" s="93">
        <v>6.5000000000000002E-2</v>
      </c>
      <c r="N49" s="93">
        <v>5.8999999999999999E-3</v>
      </c>
      <c r="O49" s="86">
        <v>1160362</v>
      </c>
      <c r="P49" s="88">
        <v>127.79</v>
      </c>
      <c r="Q49" s="86">
        <v>20.75478</v>
      </c>
      <c r="R49" s="86">
        <v>1503.5814599999999</v>
      </c>
      <c r="S49" s="87">
        <v>7.3673777777777773E-4</v>
      </c>
      <c r="T49" s="87">
        <f t="shared" si="0"/>
        <v>1.1370938452782937E-2</v>
      </c>
      <c r="U49" s="87">
        <f>R49/'סכום נכסי הקרן'!$C$42</f>
        <v>4.0752074519616316E-4</v>
      </c>
    </row>
    <row r="50" spans="2:21" s="138" customFormat="1">
      <c r="B50" s="85" t="s">
        <v>388</v>
      </c>
      <c r="C50" s="80" t="s">
        <v>389</v>
      </c>
      <c r="D50" s="92" t="s">
        <v>130</v>
      </c>
      <c r="E50" s="92" t="s">
        <v>298</v>
      </c>
      <c r="F50" s="80" t="s">
        <v>390</v>
      </c>
      <c r="G50" s="92" t="s">
        <v>374</v>
      </c>
      <c r="H50" s="80" t="s">
        <v>1814</v>
      </c>
      <c r="I50" s="80" t="s">
        <v>170</v>
      </c>
      <c r="J50" s="80"/>
      <c r="K50" s="86">
        <v>0.91</v>
      </c>
      <c r="L50" s="92" t="s">
        <v>173</v>
      </c>
      <c r="M50" s="93">
        <v>4.4000000000000004E-2</v>
      </c>
      <c r="N50" s="93">
        <v>1.0999999999999999E-2</v>
      </c>
      <c r="O50" s="86">
        <v>3536.66</v>
      </c>
      <c r="P50" s="88">
        <v>111.6</v>
      </c>
      <c r="Q50" s="80"/>
      <c r="R50" s="86">
        <v>3.9469099999999999</v>
      </c>
      <c r="S50" s="87">
        <v>5.9030396700202394E-5</v>
      </c>
      <c r="T50" s="87">
        <f t="shared" si="0"/>
        <v>2.9848778987121522E-5</v>
      </c>
      <c r="U50" s="87">
        <f>R50/'סכום נכסי הקרן'!$C$42</f>
        <v>1.0697443053216341E-6</v>
      </c>
    </row>
    <row r="51" spans="2:21" s="138" customFormat="1">
      <c r="B51" s="85" t="s">
        <v>391</v>
      </c>
      <c r="C51" s="80" t="s">
        <v>392</v>
      </c>
      <c r="D51" s="92" t="s">
        <v>130</v>
      </c>
      <c r="E51" s="92" t="s">
        <v>298</v>
      </c>
      <c r="F51" s="80" t="s">
        <v>393</v>
      </c>
      <c r="G51" s="92" t="s">
        <v>327</v>
      </c>
      <c r="H51" s="80" t="s">
        <v>1814</v>
      </c>
      <c r="I51" s="80" t="s">
        <v>1811</v>
      </c>
      <c r="J51" s="80"/>
      <c r="K51" s="86">
        <v>8.9299999999999979</v>
      </c>
      <c r="L51" s="92" t="s">
        <v>173</v>
      </c>
      <c r="M51" s="93">
        <v>3.5000000000000003E-2</v>
      </c>
      <c r="N51" s="93">
        <v>1.8200000000000001E-2</v>
      </c>
      <c r="O51" s="86">
        <v>287303.40000000002</v>
      </c>
      <c r="P51" s="88">
        <v>116.64</v>
      </c>
      <c r="Q51" s="80"/>
      <c r="R51" s="86">
        <v>335.11068999999998</v>
      </c>
      <c r="S51" s="87">
        <v>1.7034744419601169E-3</v>
      </c>
      <c r="T51" s="87">
        <f t="shared" si="0"/>
        <v>2.5342976966872296E-3</v>
      </c>
      <c r="U51" s="87">
        <f>R51/'סכום נכסי הקרן'!$C$42</f>
        <v>9.0826178524441514E-5</v>
      </c>
    </row>
    <row r="52" spans="2:21" s="138" customFormat="1">
      <c r="B52" s="85" t="s">
        <v>394</v>
      </c>
      <c r="C52" s="80" t="s">
        <v>395</v>
      </c>
      <c r="D52" s="92" t="s">
        <v>130</v>
      </c>
      <c r="E52" s="92" t="s">
        <v>298</v>
      </c>
      <c r="F52" s="80" t="s">
        <v>393</v>
      </c>
      <c r="G52" s="92" t="s">
        <v>327</v>
      </c>
      <c r="H52" s="80" t="s">
        <v>1814</v>
      </c>
      <c r="I52" s="80" t="s">
        <v>1811</v>
      </c>
      <c r="J52" s="80"/>
      <c r="K52" s="86">
        <v>1.8699999999999999</v>
      </c>
      <c r="L52" s="92" t="s">
        <v>173</v>
      </c>
      <c r="M52" s="93">
        <v>3.9E-2</v>
      </c>
      <c r="N52" s="93">
        <v>8.3000000000000001E-3</v>
      </c>
      <c r="O52" s="86">
        <v>0.56000000000000005</v>
      </c>
      <c r="P52" s="88">
        <v>112.85</v>
      </c>
      <c r="Q52" s="80"/>
      <c r="R52" s="86">
        <v>6.3000000000000003E-4</v>
      </c>
      <c r="S52" s="87">
        <v>1.3780028034482749E-9</v>
      </c>
      <c r="T52" s="87">
        <f t="shared" si="0"/>
        <v>4.7644184341387463E-9</v>
      </c>
      <c r="U52" s="87">
        <f>R52/'סכום נכסי הקרן'!$C$42</f>
        <v>1.7075102101457331E-10</v>
      </c>
    </row>
    <row r="53" spans="2:21" s="138" customFormat="1">
      <c r="B53" s="85" t="s">
        <v>396</v>
      </c>
      <c r="C53" s="80" t="s">
        <v>397</v>
      </c>
      <c r="D53" s="92" t="s">
        <v>130</v>
      </c>
      <c r="E53" s="92" t="s">
        <v>298</v>
      </c>
      <c r="F53" s="80" t="s">
        <v>393</v>
      </c>
      <c r="G53" s="92" t="s">
        <v>327</v>
      </c>
      <c r="H53" s="80" t="s">
        <v>1814</v>
      </c>
      <c r="I53" s="80" t="s">
        <v>1811</v>
      </c>
      <c r="J53" s="80"/>
      <c r="K53" s="86">
        <v>4.8400000000000007</v>
      </c>
      <c r="L53" s="92" t="s">
        <v>173</v>
      </c>
      <c r="M53" s="93">
        <v>0.04</v>
      </c>
      <c r="N53" s="93">
        <v>7.9000000000000008E-3</v>
      </c>
      <c r="O53" s="86">
        <v>1155397.42</v>
      </c>
      <c r="P53" s="88">
        <v>115.16</v>
      </c>
      <c r="Q53" s="80"/>
      <c r="R53" s="86">
        <v>1330.5556899999999</v>
      </c>
      <c r="S53" s="87">
        <v>1.6383800745584278E-3</v>
      </c>
      <c r="T53" s="87">
        <f t="shared" si="0"/>
        <v>1.0062419138228888E-2</v>
      </c>
      <c r="U53" s="87">
        <f>R53/'סכום נכסי הקרן'!$C$42</f>
        <v>3.6062498822896837E-4</v>
      </c>
    </row>
    <row r="54" spans="2:21" s="138" customFormat="1">
      <c r="B54" s="85" t="s">
        <v>398</v>
      </c>
      <c r="C54" s="80" t="s">
        <v>399</v>
      </c>
      <c r="D54" s="92" t="s">
        <v>130</v>
      </c>
      <c r="E54" s="92" t="s">
        <v>298</v>
      </c>
      <c r="F54" s="80" t="s">
        <v>393</v>
      </c>
      <c r="G54" s="92" t="s">
        <v>327</v>
      </c>
      <c r="H54" s="80" t="s">
        <v>1814</v>
      </c>
      <c r="I54" s="80" t="s">
        <v>1811</v>
      </c>
      <c r="J54" s="80"/>
      <c r="K54" s="86">
        <v>7.5699999999999994</v>
      </c>
      <c r="L54" s="92" t="s">
        <v>173</v>
      </c>
      <c r="M54" s="93">
        <v>0.04</v>
      </c>
      <c r="N54" s="93">
        <v>1.5100000000000001E-2</v>
      </c>
      <c r="O54" s="86">
        <v>885583.3</v>
      </c>
      <c r="P54" s="88">
        <v>119.86</v>
      </c>
      <c r="Q54" s="80"/>
      <c r="R54" s="86">
        <v>1061.4601499999999</v>
      </c>
      <c r="S54" s="87">
        <v>3.3131911258647505E-3</v>
      </c>
      <c r="T54" s="87">
        <f t="shared" si="0"/>
        <v>8.027365564704252E-3</v>
      </c>
      <c r="U54" s="87">
        <f>R54/'סכום נכסי הקרן'!$C$42</f>
        <v>2.8769111806155892E-4</v>
      </c>
    </row>
    <row r="55" spans="2:21" s="138" customFormat="1">
      <c r="B55" s="85" t="s">
        <v>400</v>
      </c>
      <c r="C55" s="80" t="s">
        <v>401</v>
      </c>
      <c r="D55" s="92" t="s">
        <v>130</v>
      </c>
      <c r="E55" s="92" t="s">
        <v>298</v>
      </c>
      <c r="F55" s="80" t="s">
        <v>402</v>
      </c>
      <c r="G55" s="92" t="s">
        <v>403</v>
      </c>
      <c r="H55" s="80" t="s">
        <v>1814</v>
      </c>
      <c r="I55" s="80" t="s">
        <v>170</v>
      </c>
      <c r="J55" s="80"/>
      <c r="K55" s="86">
        <v>0.34</v>
      </c>
      <c r="L55" s="92" t="s">
        <v>173</v>
      </c>
      <c r="M55" s="93">
        <v>4.0999999999999995E-2</v>
      </c>
      <c r="N55" s="93">
        <v>2.12E-2</v>
      </c>
      <c r="O55" s="86">
        <v>62</v>
      </c>
      <c r="P55" s="88">
        <v>121.37</v>
      </c>
      <c r="Q55" s="80"/>
      <c r="R55" s="86">
        <v>7.5240000000000001E-2</v>
      </c>
      <c r="S55" s="87">
        <v>4.1686173442586072E-7</v>
      </c>
      <c r="T55" s="87">
        <f t="shared" si="0"/>
        <v>5.6900768727714167E-7</v>
      </c>
      <c r="U55" s="87">
        <f>R55/'סכום נכסי הקרן'!$C$42</f>
        <v>2.0392550509740469E-8</v>
      </c>
    </row>
    <row r="56" spans="2:21" s="138" customFormat="1">
      <c r="B56" s="85" t="s">
        <v>404</v>
      </c>
      <c r="C56" s="80" t="s">
        <v>405</v>
      </c>
      <c r="D56" s="92" t="s">
        <v>130</v>
      </c>
      <c r="E56" s="92" t="s">
        <v>298</v>
      </c>
      <c r="F56" s="80" t="s">
        <v>406</v>
      </c>
      <c r="G56" s="92" t="s">
        <v>407</v>
      </c>
      <c r="H56" s="80" t="s">
        <v>1815</v>
      </c>
      <c r="I56" s="80" t="s">
        <v>1811</v>
      </c>
      <c r="J56" s="80"/>
      <c r="K56" s="86">
        <v>8.8099999999999987</v>
      </c>
      <c r="L56" s="92" t="s">
        <v>173</v>
      </c>
      <c r="M56" s="93">
        <v>5.1500000000000004E-2</v>
      </c>
      <c r="N56" s="93">
        <v>2.5799999999999997E-2</v>
      </c>
      <c r="O56" s="86">
        <v>3388660</v>
      </c>
      <c r="P56" s="88">
        <v>150.5</v>
      </c>
      <c r="Q56" s="80"/>
      <c r="R56" s="86">
        <v>5099.9333299999998</v>
      </c>
      <c r="S56" s="87">
        <v>9.5427738831243517E-4</v>
      </c>
      <c r="T56" s="87">
        <f t="shared" si="0"/>
        <v>3.8568597413223181E-2</v>
      </c>
      <c r="U56" s="87">
        <f>R56/'סכום נכסי הקרן'!$C$42</f>
        <v>1.3822521003234172E-3</v>
      </c>
    </row>
    <row r="57" spans="2:21" s="138" customFormat="1">
      <c r="B57" s="85" t="s">
        <v>409</v>
      </c>
      <c r="C57" s="80" t="s">
        <v>410</v>
      </c>
      <c r="D57" s="92" t="s">
        <v>130</v>
      </c>
      <c r="E57" s="92" t="s">
        <v>298</v>
      </c>
      <c r="F57" s="80" t="s">
        <v>411</v>
      </c>
      <c r="G57" s="92" t="s">
        <v>327</v>
      </c>
      <c r="H57" s="80" t="s">
        <v>1815</v>
      </c>
      <c r="I57" s="80" t="s">
        <v>1811</v>
      </c>
      <c r="J57" s="80"/>
      <c r="K57" s="86">
        <v>1.7300000000000002</v>
      </c>
      <c r="L57" s="92" t="s">
        <v>173</v>
      </c>
      <c r="M57" s="93">
        <v>4.8000000000000001E-2</v>
      </c>
      <c r="N57" s="93">
        <v>7.7999999999999988E-3</v>
      </c>
      <c r="O57" s="86">
        <v>0.66</v>
      </c>
      <c r="P57" s="88">
        <v>112.74</v>
      </c>
      <c r="Q57" s="80"/>
      <c r="R57" s="86">
        <v>7.5000000000000002E-4</v>
      </c>
      <c r="S57" s="87">
        <v>3.8479477611940299E-9</v>
      </c>
      <c r="T57" s="87">
        <f t="shared" si="0"/>
        <v>5.6719267073080316E-9</v>
      </c>
      <c r="U57" s="87">
        <f>R57/'סכום נכסי הקרן'!$C$42</f>
        <v>2.0327502501734917E-10</v>
      </c>
    </row>
    <row r="58" spans="2:21" s="138" customFormat="1">
      <c r="B58" s="85" t="s">
        <v>412</v>
      </c>
      <c r="C58" s="80" t="s">
        <v>413</v>
      </c>
      <c r="D58" s="92" t="s">
        <v>130</v>
      </c>
      <c r="E58" s="92" t="s">
        <v>298</v>
      </c>
      <c r="F58" s="80" t="s">
        <v>411</v>
      </c>
      <c r="G58" s="92" t="s">
        <v>327</v>
      </c>
      <c r="H58" s="80" t="s">
        <v>1815</v>
      </c>
      <c r="I58" s="80" t="s">
        <v>1811</v>
      </c>
      <c r="J58" s="80"/>
      <c r="K58" s="86">
        <v>4.38</v>
      </c>
      <c r="L58" s="92" t="s">
        <v>173</v>
      </c>
      <c r="M58" s="93">
        <v>3.2899999999999999E-2</v>
      </c>
      <c r="N58" s="93">
        <v>1.1399999999999999E-2</v>
      </c>
      <c r="O58" s="86">
        <v>0.67</v>
      </c>
      <c r="P58" s="88">
        <v>110.77</v>
      </c>
      <c r="Q58" s="80"/>
      <c r="R58" s="86">
        <v>7.5000000000000002E-4</v>
      </c>
      <c r="S58" s="87">
        <v>3.1904761904761906E-9</v>
      </c>
      <c r="T58" s="87">
        <f t="shared" si="0"/>
        <v>5.6719267073080316E-9</v>
      </c>
      <c r="U58" s="87">
        <f>R58/'סכום נכסי הקרן'!$C$42</f>
        <v>2.0327502501734917E-10</v>
      </c>
    </row>
    <row r="59" spans="2:21" s="138" customFormat="1">
      <c r="B59" s="85" t="s">
        <v>414</v>
      </c>
      <c r="C59" s="80" t="s">
        <v>415</v>
      </c>
      <c r="D59" s="92" t="s">
        <v>130</v>
      </c>
      <c r="E59" s="92" t="s">
        <v>298</v>
      </c>
      <c r="F59" s="80" t="s">
        <v>416</v>
      </c>
      <c r="G59" s="92" t="s">
        <v>327</v>
      </c>
      <c r="H59" s="80" t="s">
        <v>1815</v>
      </c>
      <c r="I59" s="80" t="s">
        <v>170</v>
      </c>
      <c r="J59" s="80"/>
      <c r="K59" s="86">
        <v>5.4</v>
      </c>
      <c r="L59" s="92" t="s">
        <v>173</v>
      </c>
      <c r="M59" s="93">
        <v>4.7500000000000001E-2</v>
      </c>
      <c r="N59" s="93">
        <v>1.1299999999999999E-2</v>
      </c>
      <c r="O59" s="86">
        <v>2596087</v>
      </c>
      <c r="P59" s="88">
        <v>145.27000000000001</v>
      </c>
      <c r="Q59" s="80"/>
      <c r="R59" s="86">
        <v>3770.9241000000002</v>
      </c>
      <c r="S59" s="87">
        <v>1.3755560854130239E-3</v>
      </c>
      <c r="T59" s="87">
        <f t="shared" si="0"/>
        <v>2.8517873485362003E-2</v>
      </c>
      <c r="U59" s="87">
        <f>R59/'סכום נכסי הקרן'!$C$42</f>
        <v>1.0220462543546998E-3</v>
      </c>
    </row>
    <row r="60" spans="2:21" s="138" customFormat="1">
      <c r="B60" s="85" t="s">
        <v>417</v>
      </c>
      <c r="C60" s="80" t="s">
        <v>418</v>
      </c>
      <c r="D60" s="92" t="s">
        <v>130</v>
      </c>
      <c r="E60" s="92" t="s">
        <v>298</v>
      </c>
      <c r="F60" s="80" t="s">
        <v>419</v>
      </c>
      <c r="G60" s="92" t="s">
        <v>327</v>
      </c>
      <c r="H60" s="80" t="s">
        <v>1815</v>
      </c>
      <c r="I60" s="80" t="s">
        <v>170</v>
      </c>
      <c r="J60" s="80"/>
      <c r="K60" s="86">
        <v>0.7400000000000001</v>
      </c>
      <c r="L60" s="92" t="s">
        <v>173</v>
      </c>
      <c r="M60" s="93">
        <v>4.9500000000000002E-2</v>
      </c>
      <c r="N60" s="93">
        <v>1.06E-2</v>
      </c>
      <c r="O60" s="86">
        <v>0.22</v>
      </c>
      <c r="P60" s="88">
        <v>128.18</v>
      </c>
      <c r="Q60" s="80"/>
      <c r="R60" s="86">
        <v>2.9E-4</v>
      </c>
      <c r="S60" s="87">
        <v>6.0689241983312509E-10</v>
      </c>
      <c r="T60" s="87">
        <f t="shared" si="0"/>
        <v>2.1931449934924387E-9</v>
      </c>
      <c r="U60" s="87">
        <f>R60/'סכום נכסי הקרן'!$C$42</f>
        <v>7.8599676340041683E-11</v>
      </c>
    </row>
    <row r="61" spans="2:21" s="138" customFormat="1">
      <c r="B61" s="85" t="s">
        <v>420</v>
      </c>
      <c r="C61" s="80" t="s">
        <v>421</v>
      </c>
      <c r="D61" s="92" t="s">
        <v>130</v>
      </c>
      <c r="E61" s="92" t="s">
        <v>298</v>
      </c>
      <c r="F61" s="80" t="s">
        <v>419</v>
      </c>
      <c r="G61" s="92" t="s">
        <v>327</v>
      </c>
      <c r="H61" s="80" t="s">
        <v>1815</v>
      </c>
      <c r="I61" s="80" t="s">
        <v>170</v>
      </c>
      <c r="J61" s="80"/>
      <c r="K61" s="86">
        <v>1.89</v>
      </c>
      <c r="L61" s="92" t="s">
        <v>173</v>
      </c>
      <c r="M61" s="93">
        <v>6.5000000000000002E-2</v>
      </c>
      <c r="N61" s="93">
        <v>7.1000000000000021E-3</v>
      </c>
      <c r="O61" s="86">
        <v>1531559.28</v>
      </c>
      <c r="P61" s="88">
        <v>124.69</v>
      </c>
      <c r="Q61" s="80"/>
      <c r="R61" s="86">
        <v>1909.70127</v>
      </c>
      <c r="S61" s="87">
        <v>2.2411989723001252E-3</v>
      </c>
      <c r="T61" s="87">
        <f t="shared" si="0"/>
        <v>1.4442247515057422E-2</v>
      </c>
      <c r="U61" s="87">
        <f>R61/'סכום נכסי הקרן'!$C$42</f>
        <v>5.1759276457988463E-4</v>
      </c>
    </row>
    <row r="62" spans="2:21" s="138" customFormat="1">
      <c r="B62" s="85" t="s">
        <v>422</v>
      </c>
      <c r="C62" s="80" t="s">
        <v>423</v>
      </c>
      <c r="D62" s="92" t="s">
        <v>130</v>
      </c>
      <c r="E62" s="92" t="s">
        <v>298</v>
      </c>
      <c r="F62" s="80" t="s">
        <v>419</v>
      </c>
      <c r="G62" s="92" t="s">
        <v>327</v>
      </c>
      <c r="H62" s="80" t="s">
        <v>1815</v>
      </c>
      <c r="I62" s="80" t="s">
        <v>170</v>
      </c>
      <c r="J62" s="80"/>
      <c r="K62" s="86">
        <v>0.7400000000000001</v>
      </c>
      <c r="L62" s="92" t="s">
        <v>173</v>
      </c>
      <c r="M62" s="93">
        <v>5.2999999999999999E-2</v>
      </c>
      <c r="N62" s="93">
        <v>1.1500000000000002E-2</v>
      </c>
      <c r="O62" s="86">
        <v>0.49</v>
      </c>
      <c r="P62" s="88">
        <v>121.51</v>
      </c>
      <c r="Q62" s="80"/>
      <c r="R62" s="86">
        <v>6.0999999999999997E-4</v>
      </c>
      <c r="S62" s="87">
        <v>1.0577124797803148E-9</v>
      </c>
      <c r="T62" s="87">
        <f t="shared" si="0"/>
        <v>4.6131670552771989E-9</v>
      </c>
      <c r="U62" s="87">
        <f>R62/'סכום נכסי הקרן'!$C$42</f>
        <v>1.6533035368077732E-10</v>
      </c>
    </row>
    <row r="63" spans="2:21" s="138" customFormat="1">
      <c r="B63" s="85" t="s">
        <v>424</v>
      </c>
      <c r="C63" s="80" t="s">
        <v>425</v>
      </c>
      <c r="D63" s="92" t="s">
        <v>130</v>
      </c>
      <c r="E63" s="92" t="s">
        <v>298</v>
      </c>
      <c r="F63" s="80" t="s">
        <v>426</v>
      </c>
      <c r="G63" s="92" t="s">
        <v>327</v>
      </c>
      <c r="H63" s="80" t="s">
        <v>1815</v>
      </c>
      <c r="I63" s="80" t="s">
        <v>170</v>
      </c>
      <c r="J63" s="80"/>
      <c r="K63" s="86">
        <v>2.3199999999999998</v>
      </c>
      <c r="L63" s="92" t="s">
        <v>173</v>
      </c>
      <c r="M63" s="93">
        <v>4.9500000000000002E-2</v>
      </c>
      <c r="N63" s="93">
        <v>1.3899999999999999E-2</v>
      </c>
      <c r="O63" s="86">
        <v>925.97</v>
      </c>
      <c r="P63" s="88">
        <v>109.66</v>
      </c>
      <c r="Q63" s="80"/>
      <c r="R63" s="86">
        <v>1.0154300000000001</v>
      </c>
      <c r="S63" s="87">
        <v>3.2403765397536396E-6</v>
      </c>
      <c r="T63" s="87">
        <f t="shared" si="0"/>
        <v>7.6792593818690603E-6</v>
      </c>
      <c r="U63" s="87">
        <f>R63/'סכום נכסי הקרן'!$C$42</f>
        <v>2.7521541153782249E-7</v>
      </c>
    </row>
    <row r="64" spans="2:21" s="138" customFormat="1">
      <c r="B64" s="85" t="s">
        <v>427</v>
      </c>
      <c r="C64" s="80" t="s">
        <v>428</v>
      </c>
      <c r="D64" s="92" t="s">
        <v>130</v>
      </c>
      <c r="E64" s="92" t="s">
        <v>298</v>
      </c>
      <c r="F64" s="80" t="s">
        <v>373</v>
      </c>
      <c r="G64" s="92" t="s">
        <v>374</v>
      </c>
      <c r="H64" s="80" t="s">
        <v>1815</v>
      </c>
      <c r="I64" s="80" t="s">
        <v>1811</v>
      </c>
      <c r="J64" s="80"/>
      <c r="K64" s="86">
        <v>5.1300000000000008</v>
      </c>
      <c r="L64" s="92" t="s">
        <v>173</v>
      </c>
      <c r="M64" s="93">
        <v>3.85E-2</v>
      </c>
      <c r="N64" s="93">
        <v>9.8999999999999991E-3</v>
      </c>
      <c r="O64" s="86">
        <v>926050</v>
      </c>
      <c r="P64" s="88">
        <v>119.65</v>
      </c>
      <c r="Q64" s="80"/>
      <c r="R64" s="86">
        <v>1108.0188999999998</v>
      </c>
      <c r="S64" s="87">
        <v>3.8658403732914409E-3</v>
      </c>
      <c r="T64" s="87">
        <f t="shared" si="0"/>
        <v>8.3794693214827541E-3</v>
      </c>
      <c r="U64" s="87">
        <f>R64/'סכום נכסי הקרן'!$C$42</f>
        <v>3.0031009282292754E-4</v>
      </c>
    </row>
    <row r="65" spans="2:21" s="138" customFormat="1">
      <c r="B65" s="85" t="s">
        <v>429</v>
      </c>
      <c r="C65" s="80" t="s">
        <v>430</v>
      </c>
      <c r="D65" s="92" t="s">
        <v>130</v>
      </c>
      <c r="E65" s="92" t="s">
        <v>298</v>
      </c>
      <c r="F65" s="80" t="s">
        <v>373</v>
      </c>
      <c r="G65" s="92" t="s">
        <v>374</v>
      </c>
      <c r="H65" s="80" t="s">
        <v>1815</v>
      </c>
      <c r="I65" s="80" t="s">
        <v>1811</v>
      </c>
      <c r="J65" s="80"/>
      <c r="K65" s="86">
        <v>5.95</v>
      </c>
      <c r="L65" s="92" t="s">
        <v>173</v>
      </c>
      <c r="M65" s="93">
        <v>3.85E-2</v>
      </c>
      <c r="N65" s="93">
        <v>1.0899999999999998E-2</v>
      </c>
      <c r="O65" s="86">
        <v>646342</v>
      </c>
      <c r="P65" s="88">
        <v>121.65</v>
      </c>
      <c r="Q65" s="80"/>
      <c r="R65" s="86">
        <v>786.27508999999998</v>
      </c>
      <c r="S65" s="87">
        <v>2.5853680000000002E-3</v>
      </c>
      <c r="T65" s="87">
        <f t="shared" si="0"/>
        <v>5.9462595763493682E-3</v>
      </c>
      <c r="U65" s="87">
        <f>R65/'סכום נכסי הקרן'!$C$42</f>
        <v>2.1310678478702461E-4</v>
      </c>
    </row>
    <row r="66" spans="2:21" s="138" customFormat="1">
      <c r="B66" s="85" t="s">
        <v>431</v>
      </c>
      <c r="C66" s="80" t="s">
        <v>432</v>
      </c>
      <c r="D66" s="92" t="s">
        <v>130</v>
      </c>
      <c r="E66" s="92" t="s">
        <v>298</v>
      </c>
      <c r="F66" s="80" t="s">
        <v>433</v>
      </c>
      <c r="G66" s="92" t="s">
        <v>374</v>
      </c>
      <c r="H66" s="80" t="s">
        <v>1815</v>
      </c>
      <c r="I66" s="80" t="s">
        <v>170</v>
      </c>
      <c r="J66" s="80"/>
      <c r="K66" s="86">
        <v>3.5999999999999996</v>
      </c>
      <c r="L66" s="92" t="s">
        <v>173</v>
      </c>
      <c r="M66" s="93">
        <v>3.7499999999999999E-2</v>
      </c>
      <c r="N66" s="93">
        <v>8.199999999999999E-3</v>
      </c>
      <c r="O66" s="86">
        <v>1274375</v>
      </c>
      <c r="P66" s="88">
        <v>118.95</v>
      </c>
      <c r="Q66" s="80"/>
      <c r="R66" s="86">
        <v>1515.86904</v>
      </c>
      <c r="S66" s="87">
        <v>1.6449888386337493E-3</v>
      </c>
      <c r="T66" s="87">
        <f t="shared" si="0"/>
        <v>1.1463864123676516E-2</v>
      </c>
      <c r="U66" s="87">
        <f>R66/'סכום נכסי הקרן'!$C$42</f>
        <v>4.1085108937203343E-4</v>
      </c>
    </row>
    <row r="67" spans="2:21" s="138" customFormat="1">
      <c r="B67" s="85" t="s">
        <v>434</v>
      </c>
      <c r="C67" s="80" t="s">
        <v>435</v>
      </c>
      <c r="D67" s="92" t="s">
        <v>130</v>
      </c>
      <c r="E67" s="92" t="s">
        <v>298</v>
      </c>
      <c r="F67" s="80" t="s">
        <v>433</v>
      </c>
      <c r="G67" s="92" t="s">
        <v>374</v>
      </c>
      <c r="H67" s="80" t="s">
        <v>1815</v>
      </c>
      <c r="I67" s="80" t="s">
        <v>170</v>
      </c>
      <c r="J67" s="80"/>
      <c r="K67" s="86">
        <v>7.1800000000000006</v>
      </c>
      <c r="L67" s="92" t="s">
        <v>173</v>
      </c>
      <c r="M67" s="93">
        <v>2.4799999999999999E-2</v>
      </c>
      <c r="N67" s="93">
        <v>1.1600000000000001E-2</v>
      </c>
      <c r="O67" s="86">
        <v>927107</v>
      </c>
      <c r="P67" s="88">
        <v>109.42</v>
      </c>
      <c r="Q67" s="80"/>
      <c r="R67" s="86">
        <v>1014.44051</v>
      </c>
      <c r="S67" s="87">
        <v>2.1892259438879343E-3</v>
      </c>
      <c r="T67" s="87">
        <f t="shared" si="0"/>
        <v>7.6717762955255736E-3</v>
      </c>
      <c r="U67" s="87">
        <f>R67/'סכום נכסי הקרן'!$C$42</f>
        <v>2.7494722673181659E-4</v>
      </c>
    </row>
    <row r="68" spans="2:21" s="138" customFormat="1">
      <c r="B68" s="85" t="s">
        <v>436</v>
      </c>
      <c r="C68" s="80" t="s">
        <v>437</v>
      </c>
      <c r="D68" s="92" t="s">
        <v>130</v>
      </c>
      <c r="E68" s="92" t="s">
        <v>298</v>
      </c>
      <c r="F68" s="80" t="s">
        <v>438</v>
      </c>
      <c r="G68" s="92" t="s">
        <v>327</v>
      </c>
      <c r="H68" s="80" t="s">
        <v>1815</v>
      </c>
      <c r="I68" s="80" t="s">
        <v>1811</v>
      </c>
      <c r="J68" s="80"/>
      <c r="K68" s="86">
        <v>2.5300000000000002</v>
      </c>
      <c r="L68" s="92" t="s">
        <v>173</v>
      </c>
      <c r="M68" s="93">
        <v>5.0999999999999997E-2</v>
      </c>
      <c r="N68" s="93">
        <v>6.1999999999999998E-3</v>
      </c>
      <c r="O68" s="86">
        <v>0.72</v>
      </c>
      <c r="P68" s="88">
        <v>124.44</v>
      </c>
      <c r="Q68" s="80"/>
      <c r="R68" s="86">
        <v>8.9999999999999998E-4</v>
      </c>
      <c r="S68" s="87">
        <v>1.0170725429788228E-9</v>
      </c>
      <c r="T68" s="87">
        <f t="shared" si="0"/>
        <v>6.8063120487696376E-9</v>
      </c>
      <c r="U68" s="87">
        <f>R68/'סכום נכסי הקרן'!$C$42</f>
        <v>2.4393003002081898E-10</v>
      </c>
    </row>
    <row r="69" spans="2:21" s="138" customFormat="1">
      <c r="B69" s="85" t="s">
        <v>439</v>
      </c>
      <c r="C69" s="80" t="s">
        <v>440</v>
      </c>
      <c r="D69" s="92" t="s">
        <v>130</v>
      </c>
      <c r="E69" s="92" t="s">
        <v>298</v>
      </c>
      <c r="F69" s="80" t="s">
        <v>438</v>
      </c>
      <c r="G69" s="92" t="s">
        <v>327</v>
      </c>
      <c r="H69" s="80" t="s">
        <v>1815</v>
      </c>
      <c r="I69" s="80" t="s">
        <v>1811</v>
      </c>
      <c r="J69" s="80"/>
      <c r="K69" s="86">
        <v>2.81</v>
      </c>
      <c r="L69" s="92" t="s">
        <v>173</v>
      </c>
      <c r="M69" s="93">
        <v>3.4000000000000002E-2</v>
      </c>
      <c r="N69" s="93">
        <v>9.7000000000000003E-3</v>
      </c>
      <c r="O69" s="86">
        <v>675900</v>
      </c>
      <c r="P69" s="88">
        <v>109.81</v>
      </c>
      <c r="Q69" s="80"/>
      <c r="R69" s="86">
        <v>742.20583999999997</v>
      </c>
      <c r="S69" s="87">
        <v>1.9988325091089272E-3</v>
      </c>
      <c r="T69" s="87">
        <f t="shared" si="0"/>
        <v>5.6129828349546556E-3</v>
      </c>
      <c r="U69" s="87">
        <f>R69/'סכום נכסי הקרן'!$C$42</f>
        <v>2.0116254759203019E-4</v>
      </c>
    </row>
    <row r="70" spans="2:21" s="138" customFormat="1">
      <c r="B70" s="85" t="s">
        <v>441</v>
      </c>
      <c r="C70" s="80" t="s">
        <v>442</v>
      </c>
      <c r="D70" s="92" t="s">
        <v>130</v>
      </c>
      <c r="E70" s="92" t="s">
        <v>298</v>
      </c>
      <c r="F70" s="80" t="s">
        <v>438</v>
      </c>
      <c r="G70" s="92" t="s">
        <v>327</v>
      </c>
      <c r="H70" s="80" t="s">
        <v>1815</v>
      </c>
      <c r="I70" s="80" t="s">
        <v>1811</v>
      </c>
      <c r="J70" s="80"/>
      <c r="K70" s="86">
        <v>3.8699999999999997</v>
      </c>
      <c r="L70" s="92" t="s">
        <v>173</v>
      </c>
      <c r="M70" s="93">
        <v>2.5499999999999998E-2</v>
      </c>
      <c r="N70" s="93">
        <v>1.01E-2</v>
      </c>
      <c r="O70" s="86">
        <v>997629.51</v>
      </c>
      <c r="P70" s="88">
        <v>106.93</v>
      </c>
      <c r="Q70" s="80"/>
      <c r="R70" s="86">
        <v>1066.7652</v>
      </c>
      <c r="S70" s="87">
        <v>1.112840208689249E-3</v>
      </c>
      <c r="T70" s="87">
        <f t="shared" si="0"/>
        <v>8.0674853710757249E-3</v>
      </c>
      <c r="U70" s="87">
        <f>R70/'סכום נכסי הקרן'!$C$42</f>
        <v>2.8912896362351669E-4</v>
      </c>
    </row>
    <row r="71" spans="2:21" s="138" customFormat="1">
      <c r="B71" s="85" t="s">
        <v>443</v>
      </c>
      <c r="C71" s="80" t="s">
        <v>444</v>
      </c>
      <c r="D71" s="92" t="s">
        <v>130</v>
      </c>
      <c r="E71" s="92" t="s">
        <v>298</v>
      </c>
      <c r="F71" s="80" t="s">
        <v>438</v>
      </c>
      <c r="G71" s="92" t="s">
        <v>327</v>
      </c>
      <c r="H71" s="80" t="s">
        <v>1815</v>
      </c>
      <c r="I71" s="80" t="s">
        <v>1811</v>
      </c>
      <c r="J71" s="80"/>
      <c r="K71" s="86">
        <v>3.34</v>
      </c>
      <c r="L71" s="92" t="s">
        <v>173</v>
      </c>
      <c r="M71" s="93">
        <v>4.9000000000000002E-2</v>
      </c>
      <c r="N71" s="93">
        <v>1.04E-2</v>
      </c>
      <c r="O71" s="86">
        <v>0.36</v>
      </c>
      <c r="P71" s="88">
        <v>115.49</v>
      </c>
      <c r="Q71" s="86">
        <v>6.9999999999999994E-5</v>
      </c>
      <c r="R71" s="86">
        <v>5.0000000000000001E-4</v>
      </c>
      <c r="S71" s="87">
        <v>5.2630527985634776E-10</v>
      </c>
      <c r="T71" s="87">
        <f t="shared" si="0"/>
        <v>3.7812844715386877E-9</v>
      </c>
      <c r="U71" s="87">
        <f>R71/'סכום נכסי הקרן'!$C$42</f>
        <v>1.3551668334489944E-10</v>
      </c>
    </row>
    <row r="72" spans="2:21" s="138" customFormat="1">
      <c r="B72" s="85" t="s">
        <v>445</v>
      </c>
      <c r="C72" s="80" t="s">
        <v>446</v>
      </c>
      <c r="D72" s="92" t="s">
        <v>130</v>
      </c>
      <c r="E72" s="92" t="s">
        <v>298</v>
      </c>
      <c r="F72" s="80" t="s">
        <v>438</v>
      </c>
      <c r="G72" s="92" t="s">
        <v>327</v>
      </c>
      <c r="H72" s="80" t="s">
        <v>1815</v>
      </c>
      <c r="I72" s="80" t="s">
        <v>1811</v>
      </c>
      <c r="J72" s="80"/>
      <c r="K72" s="86">
        <v>7.86</v>
      </c>
      <c r="L72" s="92" t="s">
        <v>173</v>
      </c>
      <c r="M72" s="93">
        <v>2.35E-2</v>
      </c>
      <c r="N72" s="93">
        <v>1.7800000000000003E-2</v>
      </c>
      <c r="O72" s="86">
        <v>1207360</v>
      </c>
      <c r="P72" s="88">
        <v>104.77</v>
      </c>
      <c r="Q72" s="86">
        <v>26.704559999999997</v>
      </c>
      <c r="R72" s="86">
        <v>1292.21866</v>
      </c>
      <c r="S72" s="87">
        <v>4.862271906594373E-3</v>
      </c>
      <c r="T72" s="87">
        <f t="shared" si="0"/>
        <v>9.7724927057810627E-3</v>
      </c>
      <c r="U72" s="87">
        <f>R72/'סכום נכסי הקרן'!$C$42</f>
        <v>3.5023437391918055E-4</v>
      </c>
    </row>
    <row r="73" spans="2:21" s="138" customFormat="1">
      <c r="B73" s="85" t="s">
        <v>447</v>
      </c>
      <c r="C73" s="80" t="s">
        <v>448</v>
      </c>
      <c r="D73" s="92" t="s">
        <v>130</v>
      </c>
      <c r="E73" s="92" t="s">
        <v>298</v>
      </c>
      <c r="F73" s="80" t="s">
        <v>438</v>
      </c>
      <c r="G73" s="92" t="s">
        <v>327</v>
      </c>
      <c r="H73" s="80" t="s">
        <v>1815</v>
      </c>
      <c r="I73" s="80" t="s">
        <v>1811</v>
      </c>
      <c r="J73" s="80"/>
      <c r="K73" s="86">
        <v>6.7200000000000006</v>
      </c>
      <c r="L73" s="92" t="s">
        <v>173</v>
      </c>
      <c r="M73" s="93">
        <v>1.7600000000000001E-2</v>
      </c>
      <c r="N73" s="93">
        <v>1.4300000000000002E-2</v>
      </c>
      <c r="O73" s="86">
        <v>1928061.36</v>
      </c>
      <c r="P73" s="88">
        <v>103.29</v>
      </c>
      <c r="Q73" s="80"/>
      <c r="R73" s="86">
        <v>1991.4946499999999</v>
      </c>
      <c r="S73" s="87">
        <v>2.2762812258597023E-3</v>
      </c>
      <c r="T73" s="87">
        <f t="shared" si="0"/>
        <v>1.5060815590394747E-2</v>
      </c>
      <c r="U73" s="87">
        <f>R73/'סכום נכסי הקרן'!$C$42</f>
        <v>5.3976149973422268E-4</v>
      </c>
    </row>
    <row r="74" spans="2:21" s="138" customFormat="1">
      <c r="B74" s="85" t="s">
        <v>449</v>
      </c>
      <c r="C74" s="80" t="s">
        <v>450</v>
      </c>
      <c r="D74" s="92" t="s">
        <v>130</v>
      </c>
      <c r="E74" s="92" t="s">
        <v>298</v>
      </c>
      <c r="F74" s="80" t="s">
        <v>438</v>
      </c>
      <c r="G74" s="92" t="s">
        <v>327</v>
      </c>
      <c r="H74" s="80" t="s">
        <v>1815</v>
      </c>
      <c r="I74" s="80" t="s">
        <v>1811</v>
      </c>
      <c r="J74" s="80"/>
      <c r="K74" s="86">
        <v>6.5999999999999988</v>
      </c>
      <c r="L74" s="92" t="s">
        <v>173</v>
      </c>
      <c r="M74" s="93">
        <v>2.3E-2</v>
      </c>
      <c r="N74" s="93">
        <v>1.8200000000000001E-2</v>
      </c>
      <c r="O74" s="86">
        <v>832.25</v>
      </c>
      <c r="P74" s="88">
        <v>104.36</v>
      </c>
      <c r="Q74" s="80"/>
      <c r="R74" s="86">
        <v>0.86853999999999998</v>
      </c>
      <c r="S74" s="87">
        <v>5.7779930328477503E-7</v>
      </c>
      <c r="T74" s="87">
        <f t="shared" si="0"/>
        <v>6.5683936298204236E-6</v>
      </c>
      <c r="U74" s="87">
        <f>R74/'סכום נכסי הקרן'!$C$42</f>
        <v>2.3540332030475793E-7</v>
      </c>
    </row>
    <row r="75" spans="2:21" s="138" customFormat="1">
      <c r="B75" s="85" t="s">
        <v>451</v>
      </c>
      <c r="C75" s="80" t="s">
        <v>452</v>
      </c>
      <c r="D75" s="92" t="s">
        <v>130</v>
      </c>
      <c r="E75" s="92" t="s">
        <v>298</v>
      </c>
      <c r="F75" s="80" t="s">
        <v>438</v>
      </c>
      <c r="G75" s="92" t="s">
        <v>327</v>
      </c>
      <c r="H75" s="80" t="s">
        <v>1815</v>
      </c>
      <c r="I75" s="80" t="s">
        <v>1811</v>
      </c>
      <c r="J75" s="80"/>
      <c r="K75" s="86">
        <v>0.41</v>
      </c>
      <c r="L75" s="92" t="s">
        <v>173</v>
      </c>
      <c r="M75" s="93">
        <v>5.5E-2</v>
      </c>
      <c r="N75" s="93">
        <v>1.9600000000000003E-2</v>
      </c>
      <c r="O75" s="86">
        <v>7584.8</v>
      </c>
      <c r="P75" s="88">
        <v>123.23</v>
      </c>
      <c r="Q75" s="80"/>
      <c r="R75" s="86">
        <v>9.3467400000000005</v>
      </c>
      <c r="S75" s="87">
        <v>2.5350555454172944E-4</v>
      </c>
      <c r="T75" s="87">
        <f t="shared" si="0"/>
        <v>7.0685365643019028E-5</v>
      </c>
      <c r="U75" s="87">
        <f>R75/'סכום נכסי הקרן'!$C$42</f>
        <v>2.5332784097742109E-6</v>
      </c>
    </row>
    <row r="76" spans="2:21" s="138" customFormat="1">
      <c r="B76" s="85" t="s">
        <v>453</v>
      </c>
      <c r="C76" s="80" t="s">
        <v>454</v>
      </c>
      <c r="D76" s="92" t="s">
        <v>130</v>
      </c>
      <c r="E76" s="92" t="s">
        <v>298</v>
      </c>
      <c r="F76" s="80" t="s">
        <v>438</v>
      </c>
      <c r="G76" s="92" t="s">
        <v>327</v>
      </c>
      <c r="H76" s="80" t="s">
        <v>1815</v>
      </c>
      <c r="I76" s="80" t="s">
        <v>1811</v>
      </c>
      <c r="J76" s="80"/>
      <c r="K76" s="86">
        <v>2.74</v>
      </c>
      <c r="L76" s="92" t="s">
        <v>173</v>
      </c>
      <c r="M76" s="93">
        <v>5.8499999999999996E-2</v>
      </c>
      <c r="N76" s="93">
        <v>1.0499999999999999E-2</v>
      </c>
      <c r="O76" s="86">
        <v>0.65</v>
      </c>
      <c r="P76" s="88">
        <v>124.05</v>
      </c>
      <c r="Q76" s="80"/>
      <c r="R76" s="86">
        <v>8.0000000000000004E-4</v>
      </c>
      <c r="S76" s="87">
        <v>4.6002037057958661E-10</v>
      </c>
      <c r="T76" s="87">
        <f t="shared" ref="T76:T133" si="1">R76/$R$11</f>
        <v>6.0500551544619005E-9</v>
      </c>
      <c r="U76" s="87">
        <f>R76/'סכום נכסי הקרן'!$C$42</f>
        <v>2.1682669335183911E-10</v>
      </c>
    </row>
    <row r="77" spans="2:21" s="138" customFormat="1">
      <c r="B77" s="85" t="s">
        <v>455</v>
      </c>
      <c r="C77" s="80" t="s">
        <v>456</v>
      </c>
      <c r="D77" s="92" t="s">
        <v>130</v>
      </c>
      <c r="E77" s="92" t="s">
        <v>298</v>
      </c>
      <c r="F77" s="80" t="s">
        <v>438</v>
      </c>
      <c r="G77" s="92" t="s">
        <v>327</v>
      </c>
      <c r="H77" s="80" t="s">
        <v>1815</v>
      </c>
      <c r="I77" s="80" t="s">
        <v>1811</v>
      </c>
      <c r="J77" s="80"/>
      <c r="K77" s="86">
        <v>7.15</v>
      </c>
      <c r="L77" s="92" t="s">
        <v>173</v>
      </c>
      <c r="M77" s="93">
        <v>2.1499999999999998E-2</v>
      </c>
      <c r="N77" s="93">
        <v>1.7000000000000001E-2</v>
      </c>
      <c r="O77" s="86">
        <v>1414544.74</v>
      </c>
      <c r="P77" s="88">
        <v>105.07</v>
      </c>
      <c r="Q77" s="80"/>
      <c r="R77" s="86">
        <v>1486.26226</v>
      </c>
      <c r="S77" s="87">
        <v>2.6504046081443113E-3</v>
      </c>
      <c r="T77" s="87">
        <f t="shared" si="1"/>
        <v>1.123996080874399E-2</v>
      </c>
      <c r="U77" s="87">
        <f>R77/'סכום נכסי הקרן'!$C$42</f>
        <v>4.0282666411178922E-4</v>
      </c>
    </row>
    <row r="78" spans="2:21" s="138" customFormat="1">
      <c r="B78" s="85" t="s">
        <v>457</v>
      </c>
      <c r="C78" s="80" t="s">
        <v>458</v>
      </c>
      <c r="D78" s="92" t="s">
        <v>130</v>
      </c>
      <c r="E78" s="92" t="s">
        <v>298</v>
      </c>
      <c r="F78" s="80" t="s">
        <v>459</v>
      </c>
      <c r="G78" s="92" t="s">
        <v>374</v>
      </c>
      <c r="H78" s="80" t="s">
        <v>1815</v>
      </c>
      <c r="I78" s="80" t="s">
        <v>170</v>
      </c>
      <c r="J78" s="80"/>
      <c r="K78" s="86">
        <v>2.6599999999999997</v>
      </c>
      <c r="L78" s="92" t="s">
        <v>173</v>
      </c>
      <c r="M78" s="93">
        <v>4.0500000000000001E-2</v>
      </c>
      <c r="N78" s="93">
        <v>8.1000000000000013E-3</v>
      </c>
      <c r="O78" s="86">
        <v>122752.5</v>
      </c>
      <c r="P78" s="88">
        <v>130.94999999999999</v>
      </c>
      <c r="Q78" s="80"/>
      <c r="R78" s="86">
        <v>160.74442000000002</v>
      </c>
      <c r="S78" s="87">
        <v>6.7513793983447221E-4</v>
      </c>
      <c r="T78" s="87">
        <f t="shared" si="1"/>
        <v>1.2156407584649859E-3</v>
      </c>
      <c r="U78" s="87">
        <f>R78/'סכום נכסי הקרן'!$C$42</f>
        <v>4.3567101329199051E-5</v>
      </c>
    </row>
    <row r="79" spans="2:21" s="138" customFormat="1">
      <c r="B79" s="85" t="s">
        <v>460</v>
      </c>
      <c r="C79" s="80" t="s">
        <v>461</v>
      </c>
      <c r="D79" s="92" t="s">
        <v>130</v>
      </c>
      <c r="E79" s="92" t="s">
        <v>298</v>
      </c>
      <c r="F79" s="80" t="s">
        <v>459</v>
      </c>
      <c r="G79" s="92" t="s">
        <v>374</v>
      </c>
      <c r="H79" s="80" t="s">
        <v>1815</v>
      </c>
      <c r="I79" s="80" t="s">
        <v>170</v>
      </c>
      <c r="J79" s="80"/>
      <c r="K79" s="86">
        <v>1.27</v>
      </c>
      <c r="L79" s="92" t="s">
        <v>173</v>
      </c>
      <c r="M79" s="93">
        <v>4.2800000000000005E-2</v>
      </c>
      <c r="N79" s="93">
        <v>1.03E-2</v>
      </c>
      <c r="O79" s="86">
        <v>30000</v>
      </c>
      <c r="P79" s="88">
        <v>125.31</v>
      </c>
      <c r="Q79" s="80"/>
      <c r="R79" s="86">
        <v>37.593000000000004</v>
      </c>
      <c r="S79" s="87">
        <v>2.0970798519565081E-4</v>
      </c>
      <c r="T79" s="87">
        <f t="shared" si="1"/>
        <v>2.8429965427710782E-4</v>
      </c>
      <c r="U79" s="87">
        <f>R79/'סכום נכסי הקרן'!$C$42</f>
        <v>1.0188957353969611E-5</v>
      </c>
    </row>
    <row r="80" spans="2:21" s="138" customFormat="1">
      <c r="B80" s="85" t="s">
        <v>462</v>
      </c>
      <c r="C80" s="80" t="s">
        <v>463</v>
      </c>
      <c r="D80" s="92" t="s">
        <v>130</v>
      </c>
      <c r="E80" s="92" t="s">
        <v>298</v>
      </c>
      <c r="F80" s="80" t="s">
        <v>464</v>
      </c>
      <c r="G80" s="92" t="s">
        <v>327</v>
      </c>
      <c r="H80" s="80" t="s">
        <v>1815</v>
      </c>
      <c r="I80" s="80" t="s">
        <v>170</v>
      </c>
      <c r="J80" s="80"/>
      <c r="K80" s="86">
        <v>6.7</v>
      </c>
      <c r="L80" s="92" t="s">
        <v>173</v>
      </c>
      <c r="M80" s="93">
        <v>1.9599999999999999E-2</v>
      </c>
      <c r="N80" s="93">
        <v>1.7299999999999999E-2</v>
      </c>
      <c r="O80" s="86">
        <v>294000</v>
      </c>
      <c r="P80" s="88">
        <v>102.1</v>
      </c>
      <c r="Q80" s="80"/>
      <c r="R80" s="86">
        <v>300.17399999999998</v>
      </c>
      <c r="S80" s="87">
        <v>5.7901826861720979E-4</v>
      </c>
      <c r="T80" s="87">
        <f t="shared" si="1"/>
        <v>2.2700865699193081E-3</v>
      </c>
      <c r="U80" s="87">
        <f>R80/'סכום נכסי הקרן'!$C$42</f>
        <v>8.1357169812743688E-5</v>
      </c>
    </row>
    <row r="81" spans="2:21" s="138" customFormat="1">
      <c r="B81" s="85" t="s">
        <v>465</v>
      </c>
      <c r="C81" s="80" t="s">
        <v>466</v>
      </c>
      <c r="D81" s="92" t="s">
        <v>130</v>
      </c>
      <c r="E81" s="92" t="s">
        <v>298</v>
      </c>
      <c r="F81" s="80" t="s">
        <v>464</v>
      </c>
      <c r="G81" s="92" t="s">
        <v>327</v>
      </c>
      <c r="H81" s="80" t="s">
        <v>1815</v>
      </c>
      <c r="I81" s="80" t="s">
        <v>170</v>
      </c>
      <c r="J81" s="80"/>
      <c r="K81" s="86">
        <v>4.79</v>
      </c>
      <c r="L81" s="92" t="s">
        <v>173</v>
      </c>
      <c r="M81" s="93">
        <v>2.75E-2</v>
      </c>
      <c r="N81" s="93">
        <v>1.23E-2</v>
      </c>
      <c r="O81" s="86">
        <v>0.42</v>
      </c>
      <c r="P81" s="88">
        <v>106.76</v>
      </c>
      <c r="Q81" s="80"/>
      <c r="R81" s="86">
        <v>4.4999999999999999E-4</v>
      </c>
      <c r="S81" s="87">
        <v>8.6184388309966807E-10</v>
      </c>
      <c r="T81" s="87">
        <f t="shared" si="1"/>
        <v>3.4031560243848188E-9</v>
      </c>
      <c r="U81" s="87">
        <f>R81/'סכום נכסי הקרן'!$C$42</f>
        <v>1.2196501501040949E-10</v>
      </c>
    </row>
    <row r="82" spans="2:21" s="138" customFormat="1">
      <c r="B82" s="85" t="s">
        <v>467</v>
      </c>
      <c r="C82" s="80" t="s">
        <v>468</v>
      </c>
      <c r="D82" s="92" t="s">
        <v>130</v>
      </c>
      <c r="E82" s="92" t="s">
        <v>298</v>
      </c>
      <c r="F82" s="80" t="s">
        <v>469</v>
      </c>
      <c r="G82" s="92" t="s">
        <v>470</v>
      </c>
      <c r="H82" s="80" t="s">
        <v>1815</v>
      </c>
      <c r="I82" s="80" t="s">
        <v>1811</v>
      </c>
      <c r="J82" s="80"/>
      <c r="K82" s="86">
        <v>5.37</v>
      </c>
      <c r="L82" s="92" t="s">
        <v>173</v>
      </c>
      <c r="M82" s="93">
        <v>1.9400000000000001E-2</v>
      </c>
      <c r="N82" s="93">
        <v>9.7000000000000003E-3</v>
      </c>
      <c r="O82" s="86">
        <v>2078972</v>
      </c>
      <c r="P82" s="88">
        <v>105.71</v>
      </c>
      <c r="Q82" s="80"/>
      <c r="R82" s="86">
        <v>2197.6812300000001</v>
      </c>
      <c r="S82" s="87">
        <v>2.877055759447775E-3</v>
      </c>
      <c r="T82" s="87">
        <f t="shared" si="1"/>
        <v>1.6620115816782088E-2</v>
      </c>
      <c r="U82" s="87">
        <f>R82/'סכום נכסי הקרן'!$C$42</f>
        <v>5.9564494267787835E-4</v>
      </c>
    </row>
    <row r="83" spans="2:21" s="138" customFormat="1">
      <c r="B83" s="85" t="s">
        <v>471</v>
      </c>
      <c r="C83" s="80" t="s">
        <v>472</v>
      </c>
      <c r="D83" s="92" t="s">
        <v>130</v>
      </c>
      <c r="E83" s="92" t="s">
        <v>298</v>
      </c>
      <c r="F83" s="80" t="s">
        <v>390</v>
      </c>
      <c r="G83" s="92" t="s">
        <v>374</v>
      </c>
      <c r="H83" s="80" t="s">
        <v>1815</v>
      </c>
      <c r="I83" s="80" t="s">
        <v>170</v>
      </c>
      <c r="J83" s="80"/>
      <c r="K83" s="86">
        <v>1.95</v>
      </c>
      <c r="L83" s="92" t="s">
        <v>173</v>
      </c>
      <c r="M83" s="93">
        <v>3.6000000000000004E-2</v>
      </c>
      <c r="N83" s="93">
        <v>9.7000000000000003E-3</v>
      </c>
      <c r="O83" s="86">
        <v>1608384</v>
      </c>
      <c r="P83" s="88">
        <v>111.03</v>
      </c>
      <c r="Q83" s="86">
        <v>30.554830000000003</v>
      </c>
      <c r="R83" s="86">
        <v>1816.3435900000002</v>
      </c>
      <c r="S83" s="87">
        <v>3.8876899872374985E-3</v>
      </c>
      <c r="T83" s="87">
        <f t="shared" si="1"/>
        <v>1.3736223623691667E-2</v>
      </c>
      <c r="U83" s="87">
        <f>R83/'סכום נכסי הקרן'!$C$42</f>
        <v>4.9228971826313574E-4</v>
      </c>
    </row>
    <row r="84" spans="2:21" s="138" customFormat="1">
      <c r="B84" s="85" t="s">
        <v>473</v>
      </c>
      <c r="C84" s="80" t="s">
        <v>474</v>
      </c>
      <c r="D84" s="92" t="s">
        <v>130</v>
      </c>
      <c r="E84" s="92" t="s">
        <v>298</v>
      </c>
      <c r="F84" s="80" t="s">
        <v>390</v>
      </c>
      <c r="G84" s="92" t="s">
        <v>374</v>
      </c>
      <c r="H84" s="80" t="s">
        <v>1815</v>
      </c>
      <c r="I84" s="80" t="s">
        <v>170</v>
      </c>
      <c r="J84" s="80"/>
      <c r="K84" s="86">
        <v>8.24</v>
      </c>
      <c r="L84" s="92" t="s">
        <v>173</v>
      </c>
      <c r="M84" s="93">
        <v>2.2499999999999999E-2</v>
      </c>
      <c r="N84" s="93">
        <v>1.3499999999999998E-2</v>
      </c>
      <c r="O84" s="86">
        <v>409998</v>
      </c>
      <c r="P84" s="88">
        <v>108.93</v>
      </c>
      <c r="Q84" s="80"/>
      <c r="R84" s="86">
        <v>446.61081000000001</v>
      </c>
      <c r="S84" s="87">
        <v>1.0021555370823983E-3</v>
      </c>
      <c r="T84" s="87">
        <f t="shared" si="1"/>
        <v>3.3775250413486304E-3</v>
      </c>
      <c r="U84" s="87">
        <f>R84/'סכום נכסי הקרן'!$C$42</f>
        <v>1.2104643143435811E-4</v>
      </c>
    </row>
    <row r="85" spans="2:21" s="138" customFormat="1">
      <c r="B85" s="85" t="s">
        <v>475</v>
      </c>
      <c r="C85" s="80" t="s">
        <v>476</v>
      </c>
      <c r="D85" s="92" t="s">
        <v>130</v>
      </c>
      <c r="E85" s="92" t="s">
        <v>298</v>
      </c>
      <c r="F85" s="80" t="s">
        <v>477</v>
      </c>
      <c r="G85" s="92" t="s">
        <v>300</v>
      </c>
      <c r="H85" s="80" t="s">
        <v>1816</v>
      </c>
      <c r="I85" s="80" t="s">
        <v>170</v>
      </c>
      <c r="J85" s="80"/>
      <c r="K85" s="86">
        <v>2.6599999999999997</v>
      </c>
      <c r="L85" s="92" t="s">
        <v>173</v>
      </c>
      <c r="M85" s="93">
        <v>4.1500000000000002E-2</v>
      </c>
      <c r="N85" s="93">
        <v>5.4000000000000003E-3</v>
      </c>
      <c r="O85" s="86">
        <v>500</v>
      </c>
      <c r="P85" s="88">
        <v>113.78</v>
      </c>
      <c r="Q85" s="80"/>
      <c r="R85" s="86">
        <v>0.56889999999999996</v>
      </c>
      <c r="S85" s="87">
        <v>1.661709234118214E-6</v>
      </c>
      <c r="T85" s="87">
        <f t="shared" si="1"/>
        <v>4.3023454717167184E-6</v>
      </c>
      <c r="U85" s="87">
        <f>R85/'סכום נכסי הקרן'!$C$42</f>
        <v>1.5419088230982658E-7</v>
      </c>
    </row>
    <row r="86" spans="2:21" s="138" customFormat="1">
      <c r="B86" s="85" t="s">
        <v>479</v>
      </c>
      <c r="C86" s="80" t="s">
        <v>480</v>
      </c>
      <c r="D86" s="92" t="s">
        <v>130</v>
      </c>
      <c r="E86" s="92" t="s">
        <v>298</v>
      </c>
      <c r="F86" s="80" t="s">
        <v>481</v>
      </c>
      <c r="G86" s="92" t="s">
        <v>327</v>
      </c>
      <c r="H86" s="80" t="s">
        <v>1816</v>
      </c>
      <c r="I86" s="80" t="s">
        <v>170</v>
      </c>
      <c r="J86" s="80"/>
      <c r="K86" s="86">
        <v>3.7100000000000004</v>
      </c>
      <c r="L86" s="92" t="s">
        <v>173</v>
      </c>
      <c r="M86" s="93">
        <v>2.8500000000000001E-2</v>
      </c>
      <c r="N86" s="93">
        <v>1.0700000000000001E-2</v>
      </c>
      <c r="O86" s="86">
        <v>0.54</v>
      </c>
      <c r="P86" s="88">
        <v>107.25</v>
      </c>
      <c r="Q86" s="80"/>
      <c r="R86" s="86">
        <v>5.8E-4</v>
      </c>
      <c r="S86" s="87">
        <v>1.1037085988557301E-9</v>
      </c>
      <c r="T86" s="87">
        <f t="shared" si="1"/>
        <v>4.3862899869848774E-9</v>
      </c>
      <c r="U86" s="87">
        <f>R86/'סכום נכסי הקרן'!$C$42</f>
        <v>1.5719935268008337E-10</v>
      </c>
    </row>
    <row r="87" spans="2:21" s="138" customFormat="1">
      <c r="B87" s="85" t="s">
        <v>482</v>
      </c>
      <c r="C87" s="80" t="s">
        <v>483</v>
      </c>
      <c r="D87" s="92" t="s">
        <v>130</v>
      </c>
      <c r="E87" s="92" t="s">
        <v>298</v>
      </c>
      <c r="F87" s="80" t="s">
        <v>481</v>
      </c>
      <c r="G87" s="92" t="s">
        <v>327</v>
      </c>
      <c r="H87" s="80" t="s">
        <v>1816</v>
      </c>
      <c r="I87" s="80" t="s">
        <v>170</v>
      </c>
      <c r="J87" s="80"/>
      <c r="K87" s="86">
        <v>0.99</v>
      </c>
      <c r="L87" s="92" t="s">
        <v>173</v>
      </c>
      <c r="M87" s="93">
        <v>4.8499999999999995E-2</v>
      </c>
      <c r="N87" s="93">
        <v>1.3600000000000001E-2</v>
      </c>
      <c r="O87" s="86">
        <v>0.67</v>
      </c>
      <c r="P87" s="88">
        <v>124.3</v>
      </c>
      <c r="Q87" s="80"/>
      <c r="R87" s="86">
        <v>8.3000000000000001E-4</v>
      </c>
      <c r="S87" s="87">
        <v>2.6750213999715716E-9</v>
      </c>
      <c r="T87" s="87">
        <f t="shared" si="1"/>
        <v>6.2769322227542212E-9</v>
      </c>
      <c r="U87" s="87">
        <f>R87/'סכום נכסי הקרן'!$C$42</f>
        <v>2.2495769435253307E-10</v>
      </c>
    </row>
    <row r="88" spans="2:21" s="138" customFormat="1">
      <c r="B88" s="85" t="s">
        <v>484</v>
      </c>
      <c r="C88" s="80" t="s">
        <v>485</v>
      </c>
      <c r="D88" s="92" t="s">
        <v>130</v>
      </c>
      <c r="E88" s="92" t="s">
        <v>298</v>
      </c>
      <c r="F88" s="80" t="s">
        <v>481</v>
      </c>
      <c r="G88" s="92" t="s">
        <v>327</v>
      </c>
      <c r="H88" s="80" t="s">
        <v>1816</v>
      </c>
      <c r="I88" s="80" t="s">
        <v>170</v>
      </c>
      <c r="J88" s="80"/>
      <c r="K88" s="86">
        <v>2.04</v>
      </c>
      <c r="L88" s="92" t="s">
        <v>173</v>
      </c>
      <c r="M88" s="93">
        <v>3.7699999999999997E-2</v>
      </c>
      <c r="N88" s="93">
        <v>7.7999999999999988E-3</v>
      </c>
      <c r="O88" s="86">
        <v>0.95</v>
      </c>
      <c r="P88" s="88">
        <v>115.61</v>
      </c>
      <c r="Q88" s="80"/>
      <c r="R88" s="86">
        <v>1.1000000000000001E-3</v>
      </c>
      <c r="S88" s="87">
        <v>2.4736348411602775E-9</v>
      </c>
      <c r="T88" s="87">
        <f t="shared" si="1"/>
        <v>8.3188258373851133E-9</v>
      </c>
      <c r="U88" s="87">
        <f>R88/'סכום נכסי הקרן'!$C$42</f>
        <v>2.9813670335877882E-10</v>
      </c>
    </row>
    <row r="89" spans="2:21" s="138" customFormat="1">
      <c r="B89" s="85" t="s">
        <v>486</v>
      </c>
      <c r="C89" s="80" t="s">
        <v>487</v>
      </c>
      <c r="D89" s="92" t="s">
        <v>130</v>
      </c>
      <c r="E89" s="92" t="s">
        <v>298</v>
      </c>
      <c r="F89" s="80" t="s">
        <v>481</v>
      </c>
      <c r="G89" s="92" t="s">
        <v>327</v>
      </c>
      <c r="H89" s="80" t="s">
        <v>1816</v>
      </c>
      <c r="I89" s="80" t="s">
        <v>170</v>
      </c>
      <c r="J89" s="80"/>
      <c r="K89" s="86">
        <v>5.5500000000000007</v>
      </c>
      <c r="L89" s="92" t="s">
        <v>173</v>
      </c>
      <c r="M89" s="93">
        <v>2.5000000000000001E-2</v>
      </c>
      <c r="N89" s="93">
        <v>1.3299999999999999E-2</v>
      </c>
      <c r="O89" s="86">
        <v>1222296.73</v>
      </c>
      <c r="P89" s="88">
        <v>106.81</v>
      </c>
      <c r="Q89" s="80"/>
      <c r="R89" s="86">
        <v>1305.5350900000001</v>
      </c>
      <c r="S89" s="87">
        <v>2.5281341931511149E-3</v>
      </c>
      <c r="T89" s="87">
        <f t="shared" si="1"/>
        <v>9.8731991257317263E-3</v>
      </c>
      <c r="U89" s="87">
        <f>R89/'סכום נכסי הקרן'!$C$42</f>
        <v>3.5384357077436962E-4</v>
      </c>
    </row>
    <row r="90" spans="2:21" s="138" customFormat="1">
      <c r="B90" s="85" t="s">
        <v>488</v>
      </c>
      <c r="C90" s="80" t="s">
        <v>489</v>
      </c>
      <c r="D90" s="92" t="s">
        <v>130</v>
      </c>
      <c r="E90" s="92" t="s">
        <v>298</v>
      </c>
      <c r="F90" s="80" t="s">
        <v>481</v>
      </c>
      <c r="G90" s="92" t="s">
        <v>327</v>
      </c>
      <c r="H90" s="80" t="s">
        <v>1816</v>
      </c>
      <c r="I90" s="80" t="s">
        <v>170</v>
      </c>
      <c r="J90" s="80"/>
      <c r="K90" s="86">
        <v>6.28</v>
      </c>
      <c r="L90" s="92" t="s">
        <v>173</v>
      </c>
      <c r="M90" s="93">
        <v>1.34E-2</v>
      </c>
      <c r="N90" s="93">
        <v>1.41E-2</v>
      </c>
      <c r="O90" s="86">
        <v>432680.35</v>
      </c>
      <c r="P90" s="88">
        <v>100.21</v>
      </c>
      <c r="Q90" s="80"/>
      <c r="R90" s="86">
        <v>433.58896000000004</v>
      </c>
      <c r="S90" s="87">
        <v>1.1972844731273247E-3</v>
      </c>
      <c r="T90" s="87">
        <f t="shared" si="1"/>
        <v>3.2790464029572187E-3</v>
      </c>
      <c r="U90" s="87">
        <f>R90/'סכום נכסי הקרן'!$C$42</f>
        <v>1.1751707558832856E-4</v>
      </c>
    </row>
    <row r="91" spans="2:21" s="138" customFormat="1">
      <c r="B91" s="85" t="s">
        <v>490</v>
      </c>
      <c r="C91" s="80" t="s">
        <v>491</v>
      </c>
      <c r="D91" s="92" t="s">
        <v>130</v>
      </c>
      <c r="E91" s="92" t="s">
        <v>298</v>
      </c>
      <c r="F91" s="80" t="s">
        <v>319</v>
      </c>
      <c r="G91" s="92" t="s">
        <v>300</v>
      </c>
      <c r="H91" s="80" t="s">
        <v>1816</v>
      </c>
      <c r="I91" s="80" t="s">
        <v>170</v>
      </c>
      <c r="J91" s="80"/>
      <c r="K91" s="86">
        <v>3.5800000000000005</v>
      </c>
      <c r="L91" s="92" t="s">
        <v>173</v>
      </c>
      <c r="M91" s="93">
        <v>2.7999999999999997E-2</v>
      </c>
      <c r="N91" s="93">
        <v>1.2699999999999998E-2</v>
      </c>
      <c r="O91" s="86">
        <f>2950000/50000</f>
        <v>59</v>
      </c>
      <c r="P91" s="88">
        <f>106.6*50000</f>
        <v>5330000</v>
      </c>
      <c r="Q91" s="80"/>
      <c r="R91" s="86">
        <v>3144.6998900000003</v>
      </c>
      <c r="S91" s="87">
        <f>16678.9167184938%/50000</f>
        <v>3.3357833436987601E-3</v>
      </c>
      <c r="T91" s="87">
        <f t="shared" si="1"/>
        <v>2.378200972341284E-2</v>
      </c>
      <c r="U91" s="87">
        <f>R91/'סכום נכסי הקרן'!$C$42</f>
        <v>8.5231859841574038E-4</v>
      </c>
    </row>
    <row r="92" spans="2:21" s="138" customFormat="1">
      <c r="B92" s="85" t="s">
        <v>492</v>
      </c>
      <c r="C92" s="80" t="s">
        <v>493</v>
      </c>
      <c r="D92" s="92" t="s">
        <v>130</v>
      </c>
      <c r="E92" s="92" t="s">
        <v>298</v>
      </c>
      <c r="F92" s="80" t="s">
        <v>363</v>
      </c>
      <c r="G92" s="92" t="s">
        <v>300</v>
      </c>
      <c r="H92" s="80" t="s">
        <v>1816</v>
      </c>
      <c r="I92" s="80" t="s">
        <v>1811</v>
      </c>
      <c r="J92" s="80"/>
      <c r="K92" s="86">
        <v>2.36</v>
      </c>
      <c r="L92" s="92" t="s">
        <v>173</v>
      </c>
      <c r="M92" s="93">
        <v>6.4000000000000001E-2</v>
      </c>
      <c r="N92" s="93">
        <v>4.8000000000000004E-3</v>
      </c>
      <c r="O92" s="86">
        <v>786204</v>
      </c>
      <c r="P92" s="88">
        <v>130.4</v>
      </c>
      <c r="Q92" s="80"/>
      <c r="R92" s="86">
        <v>1025.2100699999999</v>
      </c>
      <c r="S92" s="87">
        <v>6.279682471092801E-4</v>
      </c>
      <c r="T92" s="87">
        <f t="shared" si="1"/>
        <v>7.7532218355121805E-3</v>
      </c>
      <c r="U92" s="87">
        <f>R92/'סכום נכסי הקרן'!$C$42</f>
        <v>2.7786613683638433E-4</v>
      </c>
    </row>
    <row r="93" spans="2:21" s="138" customFormat="1">
      <c r="B93" s="85" t="s">
        <v>494</v>
      </c>
      <c r="C93" s="80" t="s">
        <v>495</v>
      </c>
      <c r="D93" s="92" t="s">
        <v>130</v>
      </c>
      <c r="E93" s="92" t="s">
        <v>298</v>
      </c>
      <c r="F93" s="80" t="s">
        <v>496</v>
      </c>
      <c r="G93" s="92" t="s">
        <v>327</v>
      </c>
      <c r="H93" s="80" t="s">
        <v>1816</v>
      </c>
      <c r="I93" s="80" t="s">
        <v>170</v>
      </c>
      <c r="J93" s="80"/>
      <c r="K93" s="86">
        <v>6.7899999999999991</v>
      </c>
      <c r="L93" s="92" t="s">
        <v>173</v>
      </c>
      <c r="M93" s="93">
        <v>1.5800000000000002E-2</v>
      </c>
      <c r="N93" s="93">
        <v>1.4800000000000001E-2</v>
      </c>
      <c r="O93" s="86">
        <v>1353960.9</v>
      </c>
      <c r="P93" s="88">
        <v>101.28</v>
      </c>
      <c r="Q93" s="80"/>
      <c r="R93" s="86">
        <v>1371.2915800000001</v>
      </c>
      <c r="S93" s="87">
        <v>3.1730830884317391E-3</v>
      </c>
      <c r="T93" s="87">
        <f t="shared" si="1"/>
        <v>1.0370487114811505E-2</v>
      </c>
      <c r="U93" s="87">
        <f>R93/'סכום נכסי הקרן'!$C$42</f>
        <v>3.716657736407737E-4</v>
      </c>
    </row>
    <row r="94" spans="2:21" s="138" customFormat="1">
      <c r="B94" s="85" t="s">
        <v>497</v>
      </c>
      <c r="C94" s="80" t="s">
        <v>498</v>
      </c>
      <c r="D94" s="92" t="s">
        <v>130</v>
      </c>
      <c r="E94" s="92" t="s">
        <v>298</v>
      </c>
      <c r="F94" s="80" t="s">
        <v>499</v>
      </c>
      <c r="G94" s="92" t="s">
        <v>327</v>
      </c>
      <c r="H94" s="80" t="s">
        <v>1816</v>
      </c>
      <c r="I94" s="80" t="s">
        <v>170</v>
      </c>
      <c r="J94" s="80"/>
      <c r="K94" s="86">
        <v>3.07</v>
      </c>
      <c r="L94" s="92" t="s">
        <v>173</v>
      </c>
      <c r="M94" s="93">
        <v>4.9500000000000002E-2</v>
      </c>
      <c r="N94" s="93">
        <v>1.0700000000000001E-2</v>
      </c>
      <c r="O94" s="86">
        <v>1702.4</v>
      </c>
      <c r="P94" s="88">
        <v>114.43</v>
      </c>
      <c r="Q94" s="80"/>
      <c r="R94" s="86">
        <v>1.94807</v>
      </c>
      <c r="S94" s="87">
        <v>1.966602666942176E-6</v>
      </c>
      <c r="T94" s="87">
        <f t="shared" si="1"/>
        <v>1.4732413680940742E-5</v>
      </c>
      <c r="U94" s="87">
        <f>R94/'סכום נכסי הקרן'!$C$42</f>
        <v>5.2799197064739655E-7</v>
      </c>
    </row>
    <row r="95" spans="2:21" s="138" customFormat="1">
      <c r="B95" s="85" t="s">
        <v>500</v>
      </c>
      <c r="C95" s="80" t="s">
        <v>501</v>
      </c>
      <c r="D95" s="92" t="s">
        <v>130</v>
      </c>
      <c r="E95" s="92" t="s">
        <v>298</v>
      </c>
      <c r="F95" s="80" t="s">
        <v>502</v>
      </c>
      <c r="G95" s="92" t="s">
        <v>356</v>
      </c>
      <c r="H95" s="80" t="s">
        <v>1816</v>
      </c>
      <c r="I95" s="80" t="s">
        <v>1811</v>
      </c>
      <c r="J95" s="80"/>
      <c r="K95" s="86">
        <v>1.2400000000000002</v>
      </c>
      <c r="L95" s="92" t="s">
        <v>173</v>
      </c>
      <c r="M95" s="93">
        <v>4.5999999999999999E-2</v>
      </c>
      <c r="N95" s="93">
        <v>9.6999999999999986E-3</v>
      </c>
      <c r="O95" s="86">
        <v>0.2</v>
      </c>
      <c r="P95" s="88">
        <v>108</v>
      </c>
      <c r="Q95" s="80"/>
      <c r="R95" s="86">
        <v>2.0999999999999998E-4</v>
      </c>
      <c r="S95" s="87">
        <v>3.1088640241944238E-10</v>
      </c>
      <c r="T95" s="87">
        <f t="shared" si="1"/>
        <v>1.5881394780462486E-9</v>
      </c>
      <c r="U95" s="87">
        <f>R95/'סכום נכסי הקרן'!$C$42</f>
        <v>5.691700700485776E-11</v>
      </c>
    </row>
    <row r="96" spans="2:21" s="138" customFormat="1">
      <c r="B96" s="85" t="s">
        <v>503</v>
      </c>
      <c r="C96" s="80" t="s">
        <v>504</v>
      </c>
      <c r="D96" s="92" t="s">
        <v>130</v>
      </c>
      <c r="E96" s="92" t="s">
        <v>298</v>
      </c>
      <c r="F96" s="80" t="s">
        <v>502</v>
      </c>
      <c r="G96" s="92" t="s">
        <v>356</v>
      </c>
      <c r="H96" s="80" t="s">
        <v>1816</v>
      </c>
      <c r="I96" s="80" t="s">
        <v>1811</v>
      </c>
      <c r="J96" s="80"/>
      <c r="K96" s="86">
        <v>3.85</v>
      </c>
      <c r="L96" s="92" t="s">
        <v>173</v>
      </c>
      <c r="M96" s="93">
        <v>1.9799999999999998E-2</v>
      </c>
      <c r="N96" s="93">
        <v>9.7999999999999997E-3</v>
      </c>
      <c r="O96" s="86">
        <v>889282</v>
      </c>
      <c r="P96" s="88">
        <v>103.44</v>
      </c>
      <c r="Q96" s="80"/>
      <c r="R96" s="86">
        <v>919.87330000000009</v>
      </c>
      <c r="S96" s="87">
        <v>9.3645726425524596E-4</v>
      </c>
      <c r="T96" s="87">
        <f t="shared" si="1"/>
        <v>6.9566052501460977E-3</v>
      </c>
      <c r="U96" s="87">
        <f>R96/'סכום נכסי הקרן'!$C$42</f>
        <v>2.4931635742705542E-4</v>
      </c>
    </row>
    <row r="97" spans="2:21" s="138" customFormat="1">
      <c r="B97" s="85" t="s">
        <v>505</v>
      </c>
      <c r="C97" s="80" t="s">
        <v>506</v>
      </c>
      <c r="D97" s="92" t="s">
        <v>130</v>
      </c>
      <c r="E97" s="92" t="s">
        <v>298</v>
      </c>
      <c r="F97" s="80" t="s">
        <v>390</v>
      </c>
      <c r="G97" s="92" t="s">
        <v>374</v>
      </c>
      <c r="H97" s="80" t="s">
        <v>1816</v>
      </c>
      <c r="I97" s="80" t="s">
        <v>1811</v>
      </c>
      <c r="J97" s="80"/>
      <c r="K97" s="86">
        <v>0.97000000000000008</v>
      </c>
      <c r="L97" s="92" t="s">
        <v>173</v>
      </c>
      <c r="M97" s="93">
        <v>4.4999999999999998E-2</v>
      </c>
      <c r="N97" s="93">
        <v>1.2000000000000002E-2</v>
      </c>
      <c r="O97" s="86">
        <v>13871.66</v>
      </c>
      <c r="P97" s="88">
        <v>126.78</v>
      </c>
      <c r="Q97" s="80"/>
      <c r="R97" s="86">
        <v>17.586479999999998</v>
      </c>
      <c r="S97" s="87">
        <v>1.3295828567328431E-4</v>
      </c>
      <c r="T97" s="87">
        <f t="shared" si="1"/>
        <v>1.3299896746605139E-4</v>
      </c>
      <c r="U97" s="87">
        <f>R97/'סכום נכסי הקרן'!$C$42</f>
        <v>4.7665228826228138E-6</v>
      </c>
    </row>
    <row r="98" spans="2:21" s="138" customFormat="1">
      <c r="B98" s="85" t="s">
        <v>507</v>
      </c>
      <c r="C98" s="80" t="s">
        <v>508</v>
      </c>
      <c r="D98" s="92" t="s">
        <v>130</v>
      </c>
      <c r="E98" s="92" t="s">
        <v>298</v>
      </c>
      <c r="F98" s="80" t="s">
        <v>509</v>
      </c>
      <c r="G98" s="92" t="s">
        <v>356</v>
      </c>
      <c r="H98" s="80" t="s">
        <v>1816</v>
      </c>
      <c r="I98" s="80" t="s">
        <v>1811</v>
      </c>
      <c r="J98" s="80"/>
      <c r="K98" s="86">
        <v>0.74</v>
      </c>
      <c r="L98" s="92" t="s">
        <v>173</v>
      </c>
      <c r="M98" s="93">
        <v>3.3500000000000002E-2</v>
      </c>
      <c r="N98" s="93">
        <v>1.3000000000000001E-2</v>
      </c>
      <c r="O98" s="86">
        <v>0.33</v>
      </c>
      <c r="P98" s="88">
        <v>110.73</v>
      </c>
      <c r="Q98" s="80"/>
      <c r="R98" s="86">
        <v>3.8000000000000002E-4</v>
      </c>
      <c r="S98" s="87">
        <v>8.3986595281284408E-10</v>
      </c>
      <c r="T98" s="87">
        <f t="shared" si="1"/>
        <v>2.8737761983694029E-9</v>
      </c>
      <c r="U98" s="87">
        <f>R98/'סכום נכסי הקרן'!$C$42</f>
        <v>1.0299267934212358E-10</v>
      </c>
    </row>
    <row r="99" spans="2:21" s="138" customFormat="1">
      <c r="B99" s="85" t="s">
        <v>510</v>
      </c>
      <c r="C99" s="80" t="s">
        <v>511</v>
      </c>
      <c r="D99" s="92" t="s">
        <v>130</v>
      </c>
      <c r="E99" s="92" t="s">
        <v>298</v>
      </c>
      <c r="F99" s="80" t="s">
        <v>512</v>
      </c>
      <c r="G99" s="92" t="s">
        <v>327</v>
      </c>
      <c r="H99" s="80" t="s">
        <v>1816</v>
      </c>
      <c r="I99" s="80" t="s">
        <v>170</v>
      </c>
      <c r="J99" s="80"/>
      <c r="K99" s="86">
        <v>0.57000000000000006</v>
      </c>
      <c r="L99" s="92" t="s">
        <v>173</v>
      </c>
      <c r="M99" s="93">
        <v>4.2000000000000003E-2</v>
      </c>
      <c r="N99" s="93">
        <v>1.7400000000000002E-2</v>
      </c>
      <c r="O99" s="86">
        <v>0.06</v>
      </c>
      <c r="P99" s="88">
        <v>110.86</v>
      </c>
      <c r="Q99" s="80"/>
      <c r="R99" s="86">
        <v>5.9999999999999995E-5</v>
      </c>
      <c r="S99" s="87">
        <v>3.6363636363636364E-10</v>
      </c>
      <c r="T99" s="87">
        <f t="shared" si="1"/>
        <v>4.5375413658464249E-10</v>
      </c>
      <c r="U99" s="87">
        <f>R99/'סכום נכסי הקרן'!$C$42</f>
        <v>1.6262002001387931E-11</v>
      </c>
    </row>
    <row r="100" spans="2:21" s="138" customFormat="1">
      <c r="B100" s="85" t="s">
        <v>513</v>
      </c>
      <c r="C100" s="80" t="s">
        <v>514</v>
      </c>
      <c r="D100" s="92" t="s">
        <v>130</v>
      </c>
      <c r="E100" s="92" t="s">
        <v>298</v>
      </c>
      <c r="F100" s="80" t="s">
        <v>512</v>
      </c>
      <c r="G100" s="92" t="s">
        <v>327</v>
      </c>
      <c r="H100" s="80" t="s">
        <v>1816</v>
      </c>
      <c r="I100" s="80" t="s">
        <v>170</v>
      </c>
      <c r="J100" s="80"/>
      <c r="K100" s="86">
        <v>3.9899999999999998</v>
      </c>
      <c r="L100" s="92" t="s">
        <v>173</v>
      </c>
      <c r="M100" s="93">
        <v>3.3000000000000002E-2</v>
      </c>
      <c r="N100" s="93">
        <v>1.3300000000000001E-2</v>
      </c>
      <c r="O100" s="86">
        <v>1808.23</v>
      </c>
      <c r="P100" s="88">
        <v>107.95</v>
      </c>
      <c r="Q100" s="80"/>
      <c r="R100" s="86">
        <v>1.95198</v>
      </c>
      <c r="S100" s="87">
        <v>2.7875918608971268E-6</v>
      </c>
      <c r="T100" s="87">
        <f t="shared" si="1"/>
        <v>1.4761983325508176E-5</v>
      </c>
      <c r="U100" s="87">
        <f>R100/'סכום נכסי הקרן'!$C$42</f>
        <v>5.290517111111537E-7</v>
      </c>
    </row>
    <row r="101" spans="2:21" s="138" customFormat="1">
      <c r="B101" s="85" t="s">
        <v>515</v>
      </c>
      <c r="C101" s="80" t="s">
        <v>516</v>
      </c>
      <c r="D101" s="92" t="s">
        <v>130</v>
      </c>
      <c r="E101" s="92" t="s">
        <v>298</v>
      </c>
      <c r="F101" s="80" t="s">
        <v>512</v>
      </c>
      <c r="G101" s="92" t="s">
        <v>327</v>
      </c>
      <c r="H101" s="80" t="s">
        <v>1816</v>
      </c>
      <c r="I101" s="80" t="s">
        <v>170</v>
      </c>
      <c r="J101" s="80"/>
      <c r="K101" s="86">
        <v>6.2299999999999995</v>
      </c>
      <c r="L101" s="92" t="s">
        <v>173</v>
      </c>
      <c r="M101" s="93">
        <v>1.6E-2</v>
      </c>
      <c r="N101" s="93">
        <v>1.2899999999999998E-2</v>
      </c>
      <c r="O101" s="86">
        <v>99369</v>
      </c>
      <c r="P101" s="88">
        <v>102.92</v>
      </c>
      <c r="Q101" s="80"/>
      <c r="R101" s="86">
        <v>102.27057000000001</v>
      </c>
      <c r="S101" s="87">
        <v>7.2181745541713578E-4</v>
      </c>
      <c r="T101" s="87">
        <f t="shared" si="1"/>
        <v>7.7342823647282076E-4</v>
      </c>
      <c r="U101" s="87">
        <f>R101/'סכום נכסי הקרן'!$C$42</f>
        <v>2.7718736900384748E-5</v>
      </c>
    </row>
    <row r="102" spans="2:21" s="138" customFormat="1">
      <c r="B102" s="85" t="s">
        <v>517</v>
      </c>
      <c r="C102" s="80" t="s">
        <v>518</v>
      </c>
      <c r="D102" s="92" t="s">
        <v>130</v>
      </c>
      <c r="E102" s="92" t="s">
        <v>298</v>
      </c>
      <c r="F102" s="80" t="s">
        <v>477</v>
      </c>
      <c r="G102" s="92" t="s">
        <v>300</v>
      </c>
      <c r="H102" s="80" t="s">
        <v>1817</v>
      </c>
      <c r="I102" s="80" t="s">
        <v>170</v>
      </c>
      <c r="J102" s="80"/>
      <c r="K102" s="86">
        <v>2.7499999999999996</v>
      </c>
      <c r="L102" s="92" t="s">
        <v>173</v>
      </c>
      <c r="M102" s="93">
        <v>5.2999999999999999E-2</v>
      </c>
      <c r="N102" s="93">
        <v>8.7999999999999988E-3</v>
      </c>
      <c r="O102" s="86">
        <v>3254</v>
      </c>
      <c r="P102" s="88">
        <v>122.14</v>
      </c>
      <c r="Q102" s="80"/>
      <c r="R102" s="86">
        <v>3.97444</v>
      </c>
      <c r="S102" s="87">
        <v>1.2515095805481412E-5</v>
      </c>
      <c r="T102" s="87">
        <f t="shared" si="1"/>
        <v>3.0056976510124442E-5</v>
      </c>
      <c r="U102" s="87">
        <f>R102/'סכום נכסי הקרן'!$C$42</f>
        <v>1.0772058539066043E-6</v>
      </c>
    </row>
    <row r="103" spans="2:21" s="138" customFormat="1">
      <c r="B103" s="85" t="s">
        <v>520</v>
      </c>
      <c r="C103" s="80" t="s">
        <v>521</v>
      </c>
      <c r="D103" s="92" t="s">
        <v>130</v>
      </c>
      <c r="E103" s="92" t="s">
        <v>298</v>
      </c>
      <c r="F103" s="80" t="s">
        <v>522</v>
      </c>
      <c r="G103" s="92" t="s">
        <v>327</v>
      </c>
      <c r="H103" s="80" t="s">
        <v>1817</v>
      </c>
      <c r="I103" s="80" t="s">
        <v>170</v>
      </c>
      <c r="J103" s="80"/>
      <c r="K103" s="86">
        <v>2.1500000000000004</v>
      </c>
      <c r="L103" s="92" t="s">
        <v>173</v>
      </c>
      <c r="M103" s="93">
        <v>5.3499999999999999E-2</v>
      </c>
      <c r="N103" s="93">
        <v>1.4499999999999999E-2</v>
      </c>
      <c r="O103" s="86">
        <v>0.87</v>
      </c>
      <c r="P103" s="88">
        <v>110.75</v>
      </c>
      <c r="Q103" s="80"/>
      <c r="R103" s="86">
        <v>9.5999999999999992E-4</v>
      </c>
      <c r="S103" s="87">
        <v>2.9624774143020408E-9</v>
      </c>
      <c r="T103" s="87">
        <f t="shared" si="1"/>
        <v>7.2600661853542798E-9</v>
      </c>
      <c r="U103" s="87">
        <f>R103/'סכום נכסי הקרן'!$C$42</f>
        <v>2.601920320222069E-10</v>
      </c>
    </row>
    <row r="104" spans="2:21" s="138" customFormat="1">
      <c r="B104" s="85" t="s">
        <v>523</v>
      </c>
      <c r="C104" s="80" t="s">
        <v>524</v>
      </c>
      <c r="D104" s="92" t="s">
        <v>130</v>
      </c>
      <c r="E104" s="92" t="s">
        <v>298</v>
      </c>
      <c r="F104" s="80" t="s">
        <v>525</v>
      </c>
      <c r="G104" s="92" t="s">
        <v>327</v>
      </c>
      <c r="H104" s="80" t="s">
        <v>1817</v>
      </c>
      <c r="I104" s="80" t="s">
        <v>1811</v>
      </c>
      <c r="J104" s="80"/>
      <c r="K104" s="86">
        <v>1.93</v>
      </c>
      <c r="L104" s="92" t="s">
        <v>173</v>
      </c>
      <c r="M104" s="93">
        <v>4.2500000000000003E-2</v>
      </c>
      <c r="N104" s="93">
        <v>1.18E-2</v>
      </c>
      <c r="O104" s="86">
        <v>0.73</v>
      </c>
      <c r="P104" s="88">
        <v>114.09</v>
      </c>
      <c r="Q104" s="80"/>
      <c r="R104" s="86">
        <v>8.3000000000000001E-4</v>
      </c>
      <c r="S104" s="87">
        <v>3.5564103065647608E-9</v>
      </c>
      <c r="T104" s="87">
        <f t="shared" si="1"/>
        <v>6.2769322227542212E-9</v>
      </c>
      <c r="U104" s="87">
        <f>R104/'סכום נכסי הקרן'!$C$42</f>
        <v>2.2495769435253307E-10</v>
      </c>
    </row>
    <row r="105" spans="2:21" s="138" customFormat="1">
      <c r="B105" s="85" t="s">
        <v>526</v>
      </c>
      <c r="C105" s="80" t="s">
        <v>527</v>
      </c>
      <c r="D105" s="92" t="s">
        <v>130</v>
      </c>
      <c r="E105" s="92" t="s">
        <v>298</v>
      </c>
      <c r="F105" s="80" t="s">
        <v>525</v>
      </c>
      <c r="G105" s="92" t="s">
        <v>327</v>
      </c>
      <c r="H105" s="80" t="s">
        <v>1817</v>
      </c>
      <c r="I105" s="80" t="s">
        <v>1811</v>
      </c>
      <c r="J105" s="80"/>
      <c r="K105" s="86">
        <v>2.54</v>
      </c>
      <c r="L105" s="92" t="s">
        <v>173</v>
      </c>
      <c r="M105" s="93">
        <v>4.5999999999999999E-2</v>
      </c>
      <c r="N105" s="93">
        <v>1.1300000000000001E-2</v>
      </c>
      <c r="O105" s="86">
        <v>0.76</v>
      </c>
      <c r="P105" s="88">
        <v>110.94</v>
      </c>
      <c r="Q105" s="80"/>
      <c r="R105" s="86">
        <v>8.4999999999999995E-4</v>
      </c>
      <c r="S105" s="87">
        <v>1.7611404997569858E-9</v>
      </c>
      <c r="T105" s="87">
        <f t="shared" si="1"/>
        <v>6.4281836016157686E-9</v>
      </c>
      <c r="U105" s="87">
        <f>R105/'סכום נכסי הקרן'!$C$42</f>
        <v>2.3037836168632904E-10</v>
      </c>
    </row>
    <row r="106" spans="2:21" s="138" customFormat="1">
      <c r="B106" s="85" t="s">
        <v>528</v>
      </c>
      <c r="C106" s="80" t="s">
        <v>529</v>
      </c>
      <c r="D106" s="92" t="s">
        <v>130</v>
      </c>
      <c r="E106" s="92" t="s">
        <v>298</v>
      </c>
      <c r="F106" s="80" t="s">
        <v>525</v>
      </c>
      <c r="G106" s="92" t="s">
        <v>327</v>
      </c>
      <c r="H106" s="80" t="s">
        <v>1817</v>
      </c>
      <c r="I106" s="80" t="s">
        <v>1811</v>
      </c>
      <c r="J106" s="80"/>
      <c r="K106" s="86">
        <v>6.0700000000000012</v>
      </c>
      <c r="L106" s="92" t="s">
        <v>173</v>
      </c>
      <c r="M106" s="93">
        <v>3.0600000000000002E-2</v>
      </c>
      <c r="N106" s="93">
        <v>1.8799999999999997E-2</v>
      </c>
      <c r="O106" s="86">
        <v>207317</v>
      </c>
      <c r="P106" s="88">
        <v>108</v>
      </c>
      <c r="Q106" s="80"/>
      <c r="R106" s="86">
        <v>223.90235000000001</v>
      </c>
      <c r="S106" s="87">
        <v>6.9970974383205646E-4</v>
      </c>
      <c r="T106" s="87">
        <f t="shared" si="1"/>
        <v>1.6932769583920407E-3</v>
      </c>
      <c r="U106" s="87">
        <f>R106/'סכום נכסי הקרן'!$C$42</f>
        <v>6.0685007730257697E-5</v>
      </c>
    </row>
    <row r="107" spans="2:21" s="138" customFormat="1">
      <c r="B107" s="85" t="s">
        <v>530</v>
      </c>
      <c r="C107" s="80" t="s">
        <v>531</v>
      </c>
      <c r="D107" s="92" t="s">
        <v>130</v>
      </c>
      <c r="E107" s="92" t="s">
        <v>298</v>
      </c>
      <c r="F107" s="80" t="s">
        <v>532</v>
      </c>
      <c r="G107" s="92" t="s">
        <v>327</v>
      </c>
      <c r="H107" s="80" t="s">
        <v>1817</v>
      </c>
      <c r="I107" s="80" t="s">
        <v>170</v>
      </c>
      <c r="J107" s="80"/>
      <c r="K107" s="86">
        <v>1.24</v>
      </c>
      <c r="L107" s="92" t="s">
        <v>173</v>
      </c>
      <c r="M107" s="93">
        <v>4.4500000000000005E-2</v>
      </c>
      <c r="N107" s="93">
        <v>1.3600000000000001E-2</v>
      </c>
      <c r="O107" s="86">
        <v>179042.36</v>
      </c>
      <c r="P107" s="88">
        <v>106.96</v>
      </c>
      <c r="Q107" s="80"/>
      <c r="R107" s="86">
        <v>191.50370999999998</v>
      </c>
      <c r="S107" s="87">
        <v>1.7998967445500458E-3</v>
      </c>
      <c r="T107" s="87">
        <f t="shared" si="1"/>
        <v>1.4482600097300961E-3</v>
      </c>
      <c r="U107" s="87">
        <f>R107/'סכום נכסי הקרן'!$C$42</f>
        <v>5.1903895254886901E-5</v>
      </c>
    </row>
    <row r="108" spans="2:21" s="138" customFormat="1">
      <c r="B108" s="85" t="s">
        <v>533</v>
      </c>
      <c r="C108" s="80" t="s">
        <v>534</v>
      </c>
      <c r="D108" s="92" t="s">
        <v>130</v>
      </c>
      <c r="E108" s="92" t="s">
        <v>298</v>
      </c>
      <c r="F108" s="80" t="s">
        <v>363</v>
      </c>
      <c r="G108" s="92" t="s">
        <v>300</v>
      </c>
      <c r="H108" s="80" t="s">
        <v>1817</v>
      </c>
      <c r="I108" s="80" t="s">
        <v>1811</v>
      </c>
      <c r="J108" s="80"/>
      <c r="K108" s="86">
        <v>3.89</v>
      </c>
      <c r="L108" s="92" t="s">
        <v>173</v>
      </c>
      <c r="M108" s="93">
        <v>5.0999999999999997E-2</v>
      </c>
      <c r="N108" s="93">
        <v>1.1200000000000002E-2</v>
      </c>
      <c r="O108" s="86">
        <v>2118052</v>
      </c>
      <c r="P108" s="88">
        <v>139.35</v>
      </c>
      <c r="Q108" s="86">
        <v>32.301810000000003</v>
      </c>
      <c r="R108" s="86">
        <v>2983.8073599999998</v>
      </c>
      <c r="S108" s="87">
        <v>1.8462114199303702E-3</v>
      </c>
      <c r="T108" s="87">
        <f t="shared" si="1"/>
        <v>2.2565248872861692E-2</v>
      </c>
      <c r="U108" s="87">
        <f>R108/'סכום נכסי הקרן'!$C$42</f>
        <v>8.0871135433460077E-4</v>
      </c>
    </row>
    <row r="109" spans="2:21" s="138" customFormat="1">
      <c r="B109" s="85" t="s">
        <v>535</v>
      </c>
      <c r="C109" s="80" t="s">
        <v>536</v>
      </c>
      <c r="D109" s="92" t="s">
        <v>130</v>
      </c>
      <c r="E109" s="92" t="s">
        <v>298</v>
      </c>
      <c r="F109" s="80" t="s">
        <v>537</v>
      </c>
      <c r="G109" s="92" t="s">
        <v>327</v>
      </c>
      <c r="H109" s="80" t="s">
        <v>1817</v>
      </c>
      <c r="I109" s="80" t="s">
        <v>170</v>
      </c>
      <c r="J109" s="80"/>
      <c r="K109" s="86">
        <v>2.2000000000000002</v>
      </c>
      <c r="L109" s="92" t="s">
        <v>173</v>
      </c>
      <c r="M109" s="93">
        <v>4.5999999999999999E-2</v>
      </c>
      <c r="N109" s="93">
        <v>1.1399999999999999E-2</v>
      </c>
      <c r="O109" s="86">
        <v>219294.04</v>
      </c>
      <c r="P109" s="88">
        <v>129.72999999999999</v>
      </c>
      <c r="Q109" s="80"/>
      <c r="R109" s="86">
        <v>284.49016999999998</v>
      </c>
      <c r="S109" s="87">
        <v>5.7089036460928786E-4</v>
      </c>
      <c r="T109" s="87">
        <f t="shared" si="1"/>
        <v>2.1514765242528025E-3</v>
      </c>
      <c r="U109" s="87">
        <f>R109/'סכום נכסי הקרן'!$C$42</f>
        <v>7.7106328565253215E-5</v>
      </c>
    </row>
    <row r="110" spans="2:21" s="138" customFormat="1">
      <c r="B110" s="85" t="s">
        <v>538</v>
      </c>
      <c r="C110" s="80" t="s">
        <v>539</v>
      </c>
      <c r="D110" s="92" t="s">
        <v>130</v>
      </c>
      <c r="E110" s="92" t="s">
        <v>298</v>
      </c>
      <c r="F110" s="80" t="s">
        <v>540</v>
      </c>
      <c r="G110" s="92" t="s">
        <v>327</v>
      </c>
      <c r="H110" s="80" t="s">
        <v>1817</v>
      </c>
      <c r="I110" s="80" t="s">
        <v>1811</v>
      </c>
      <c r="J110" s="80"/>
      <c r="K110" s="86">
        <v>1.71</v>
      </c>
      <c r="L110" s="92" t="s">
        <v>173</v>
      </c>
      <c r="M110" s="93">
        <v>5.4000000000000006E-2</v>
      </c>
      <c r="N110" s="93">
        <v>9.7000000000000003E-3</v>
      </c>
      <c r="O110" s="86">
        <v>1.1399999999999999</v>
      </c>
      <c r="P110" s="88">
        <v>129.97</v>
      </c>
      <c r="Q110" s="80"/>
      <c r="R110" s="86">
        <v>1.47E-3</v>
      </c>
      <c r="S110" s="87">
        <v>5.5943308935131329E-9</v>
      </c>
      <c r="T110" s="87">
        <f t="shared" si="1"/>
        <v>1.1116976346323741E-8</v>
      </c>
      <c r="U110" s="87">
        <f>R110/'סכום נכסי הקרן'!$C$42</f>
        <v>3.9841904903400438E-10</v>
      </c>
    </row>
    <row r="111" spans="2:21" s="138" customFormat="1">
      <c r="B111" s="85" t="s">
        <v>541</v>
      </c>
      <c r="C111" s="80" t="s">
        <v>542</v>
      </c>
      <c r="D111" s="92" t="s">
        <v>130</v>
      </c>
      <c r="E111" s="92" t="s">
        <v>298</v>
      </c>
      <c r="F111" s="80" t="s">
        <v>543</v>
      </c>
      <c r="G111" s="92" t="s">
        <v>327</v>
      </c>
      <c r="H111" s="80" t="s">
        <v>1817</v>
      </c>
      <c r="I111" s="80" t="s">
        <v>1811</v>
      </c>
      <c r="J111" s="80"/>
      <c r="K111" s="86">
        <v>0.9</v>
      </c>
      <c r="L111" s="92" t="s">
        <v>173</v>
      </c>
      <c r="M111" s="93">
        <v>4.6500000000000007E-2</v>
      </c>
      <c r="N111" s="93">
        <v>1.2699999999999999E-2</v>
      </c>
      <c r="O111" s="86">
        <v>0.28000000000000003</v>
      </c>
      <c r="P111" s="88">
        <v>124.6</v>
      </c>
      <c r="Q111" s="80"/>
      <c r="R111" s="86">
        <v>3.5E-4</v>
      </c>
      <c r="S111" s="87">
        <v>2.4144118172903519E-9</v>
      </c>
      <c r="T111" s="87">
        <f t="shared" si="1"/>
        <v>2.6468991300770813E-9</v>
      </c>
      <c r="U111" s="87">
        <f>R111/'סכום נכסי הקרן'!$C$42</f>
        <v>9.4861678341429611E-11</v>
      </c>
    </row>
    <row r="112" spans="2:21" s="138" customFormat="1">
      <c r="B112" s="85" t="s">
        <v>544</v>
      </c>
      <c r="C112" s="80" t="s">
        <v>545</v>
      </c>
      <c r="D112" s="92" t="s">
        <v>130</v>
      </c>
      <c r="E112" s="92" t="s">
        <v>298</v>
      </c>
      <c r="F112" s="80" t="s">
        <v>543</v>
      </c>
      <c r="G112" s="92" t="s">
        <v>327</v>
      </c>
      <c r="H112" s="80" t="s">
        <v>1817</v>
      </c>
      <c r="I112" s="80" t="s">
        <v>1811</v>
      </c>
      <c r="J112" s="80"/>
      <c r="K112" s="86">
        <v>7.8299999999999992</v>
      </c>
      <c r="L112" s="92" t="s">
        <v>173</v>
      </c>
      <c r="M112" s="93">
        <v>2.81E-2</v>
      </c>
      <c r="N112" s="93">
        <v>2.7300000000000001E-2</v>
      </c>
      <c r="O112" s="86">
        <v>10597</v>
      </c>
      <c r="P112" s="88">
        <v>101.43</v>
      </c>
      <c r="Q112" s="80"/>
      <c r="R112" s="86">
        <v>10.748530000000001</v>
      </c>
      <c r="S112" s="87">
        <v>2.0241785907346601E-5</v>
      </c>
      <c r="T112" s="87">
        <f t="shared" si="1"/>
        <v>8.1286499161735458E-5</v>
      </c>
      <c r="U112" s="87">
        <f>R112/'סכום נכסי הקרן'!$C$42</f>
        <v>2.9132102728663041E-6</v>
      </c>
    </row>
    <row r="113" spans="2:21" s="138" customFormat="1">
      <c r="B113" s="85" t="s">
        <v>546</v>
      </c>
      <c r="C113" s="80" t="s">
        <v>547</v>
      </c>
      <c r="D113" s="92" t="s">
        <v>130</v>
      </c>
      <c r="E113" s="92" t="s">
        <v>298</v>
      </c>
      <c r="F113" s="80" t="s">
        <v>543</v>
      </c>
      <c r="G113" s="92" t="s">
        <v>327</v>
      </c>
      <c r="H113" s="80" t="s">
        <v>1817</v>
      </c>
      <c r="I113" s="80" t="s">
        <v>1811</v>
      </c>
      <c r="J113" s="80"/>
      <c r="K113" s="86">
        <v>5.7300000000000013</v>
      </c>
      <c r="L113" s="92" t="s">
        <v>173</v>
      </c>
      <c r="M113" s="93">
        <v>3.7000000000000005E-2</v>
      </c>
      <c r="N113" s="93">
        <v>1.8500000000000003E-2</v>
      </c>
      <c r="O113" s="86">
        <v>1288734.3500000001</v>
      </c>
      <c r="P113" s="88">
        <v>110.92</v>
      </c>
      <c r="Q113" s="80"/>
      <c r="R113" s="86">
        <v>1429.46415</v>
      </c>
      <c r="S113" s="87">
        <v>2.0409133869390729E-3</v>
      </c>
      <c r="T113" s="87">
        <f t="shared" si="1"/>
        <v>1.0810421186032499E-2</v>
      </c>
      <c r="U113" s="87">
        <f>R113/'סכום נכסי הקרן'!$C$42</f>
        <v>3.8743248113687172E-4</v>
      </c>
    </row>
    <row r="114" spans="2:21" s="138" customFormat="1">
      <c r="B114" s="85" t="s">
        <v>548</v>
      </c>
      <c r="C114" s="80" t="s">
        <v>549</v>
      </c>
      <c r="D114" s="92" t="s">
        <v>130</v>
      </c>
      <c r="E114" s="92" t="s">
        <v>298</v>
      </c>
      <c r="F114" s="80" t="s">
        <v>543</v>
      </c>
      <c r="G114" s="92" t="s">
        <v>327</v>
      </c>
      <c r="H114" s="80" t="s">
        <v>1817</v>
      </c>
      <c r="I114" s="80" t="s">
        <v>1811</v>
      </c>
      <c r="J114" s="80"/>
      <c r="K114" s="86">
        <v>5.74</v>
      </c>
      <c r="L114" s="92" t="s">
        <v>173</v>
      </c>
      <c r="M114" s="93">
        <v>2.8500000000000001E-2</v>
      </c>
      <c r="N114" s="93">
        <v>1.2199999999999999E-2</v>
      </c>
      <c r="O114" s="86">
        <v>1947983</v>
      </c>
      <c r="P114" s="88">
        <v>112.1</v>
      </c>
      <c r="Q114" s="80"/>
      <c r="R114" s="86">
        <v>2183.68887</v>
      </c>
      <c r="S114" s="87">
        <v>2.8520980966325036E-3</v>
      </c>
      <c r="T114" s="87">
        <f t="shared" si="1"/>
        <v>1.6514297629605726E-2</v>
      </c>
      <c r="U114" s="87">
        <f>R114/'סכום נכסי הקרן'!$C$42</f>
        <v>5.9185254623914259E-4</v>
      </c>
    </row>
    <row r="115" spans="2:21" s="138" customFormat="1">
      <c r="B115" s="85" t="s">
        <v>550</v>
      </c>
      <c r="C115" s="80" t="s">
        <v>551</v>
      </c>
      <c r="D115" s="92" t="s">
        <v>130</v>
      </c>
      <c r="E115" s="92" t="s">
        <v>298</v>
      </c>
      <c r="F115" s="80" t="s">
        <v>543</v>
      </c>
      <c r="G115" s="92" t="s">
        <v>327</v>
      </c>
      <c r="H115" s="80" t="s">
        <v>1817</v>
      </c>
      <c r="I115" s="80" t="s">
        <v>1811</v>
      </c>
      <c r="J115" s="80"/>
      <c r="K115" s="86">
        <v>0.25</v>
      </c>
      <c r="L115" s="92" t="s">
        <v>173</v>
      </c>
      <c r="M115" s="93">
        <v>5.0499999999999996E-2</v>
      </c>
      <c r="N115" s="93">
        <v>2.2499999999999999E-2</v>
      </c>
      <c r="O115" s="86">
        <v>0.33</v>
      </c>
      <c r="P115" s="88">
        <v>124.96</v>
      </c>
      <c r="Q115" s="80"/>
      <c r="R115" s="86">
        <v>4.0999999999999999E-4</v>
      </c>
      <c r="S115" s="87">
        <v>2.0357920245478518E-9</v>
      </c>
      <c r="T115" s="87">
        <f t="shared" si="1"/>
        <v>3.100653266661724E-9</v>
      </c>
      <c r="U115" s="87">
        <f>R115/'סכום נכסי הקרן'!$C$42</f>
        <v>1.1112368034281754E-10</v>
      </c>
    </row>
    <row r="116" spans="2:21" s="138" customFormat="1">
      <c r="B116" s="85" t="s">
        <v>552</v>
      </c>
      <c r="C116" s="80" t="s">
        <v>553</v>
      </c>
      <c r="D116" s="92" t="s">
        <v>130</v>
      </c>
      <c r="E116" s="92" t="s">
        <v>298</v>
      </c>
      <c r="F116" s="80" t="s">
        <v>554</v>
      </c>
      <c r="G116" s="92" t="s">
        <v>327</v>
      </c>
      <c r="H116" s="80" t="s">
        <v>1817</v>
      </c>
      <c r="I116" s="80" t="s">
        <v>1811</v>
      </c>
      <c r="J116" s="80"/>
      <c r="K116" s="86">
        <v>2.09</v>
      </c>
      <c r="L116" s="92" t="s">
        <v>173</v>
      </c>
      <c r="M116" s="93">
        <v>4.7500000000000001E-2</v>
      </c>
      <c r="N116" s="93">
        <v>1.0699999999999998E-2</v>
      </c>
      <c r="O116" s="86">
        <v>0.25</v>
      </c>
      <c r="P116" s="88">
        <v>109.44</v>
      </c>
      <c r="Q116" s="80"/>
      <c r="R116" s="86">
        <v>2.8000000000000003E-4</v>
      </c>
      <c r="S116" s="87">
        <v>1.4129778055098221E-9</v>
      </c>
      <c r="T116" s="87">
        <f t="shared" si="1"/>
        <v>2.1175193040616654E-9</v>
      </c>
      <c r="U116" s="87">
        <f>R116/'סכום נכסי הקרן'!$C$42</f>
        <v>7.5889342673143702E-11</v>
      </c>
    </row>
    <row r="117" spans="2:21" s="138" customFormat="1">
      <c r="B117" s="85" t="s">
        <v>555</v>
      </c>
      <c r="C117" s="80" t="s">
        <v>556</v>
      </c>
      <c r="D117" s="92" t="s">
        <v>130</v>
      </c>
      <c r="E117" s="92" t="s">
        <v>298</v>
      </c>
      <c r="F117" s="80" t="s">
        <v>557</v>
      </c>
      <c r="G117" s="92" t="s">
        <v>327</v>
      </c>
      <c r="H117" s="80" t="s">
        <v>1817</v>
      </c>
      <c r="I117" s="80" t="s">
        <v>1811</v>
      </c>
      <c r="J117" s="80"/>
      <c r="K117" s="86">
        <v>4.8</v>
      </c>
      <c r="L117" s="92" t="s">
        <v>173</v>
      </c>
      <c r="M117" s="93">
        <v>4.3400000000000001E-2</v>
      </c>
      <c r="N117" s="93">
        <v>1.7000000000000001E-2</v>
      </c>
      <c r="O117" s="86">
        <v>109.84</v>
      </c>
      <c r="P117" s="88">
        <v>112</v>
      </c>
      <c r="Q117" s="86">
        <v>2.3799999999999997E-3</v>
      </c>
      <c r="R117" s="86">
        <v>0.12540000000000001</v>
      </c>
      <c r="S117" s="87">
        <v>6.5207250125333695E-8</v>
      </c>
      <c r="T117" s="87">
        <f t="shared" si="1"/>
        <v>9.4834614546190293E-7</v>
      </c>
      <c r="U117" s="87">
        <f>R117/'סכום נכסי הקרן'!$C$42</f>
        <v>3.3987584182900783E-8</v>
      </c>
    </row>
    <row r="118" spans="2:21" s="138" customFormat="1">
      <c r="B118" s="85" t="s">
        <v>558</v>
      </c>
      <c r="C118" s="80" t="s">
        <v>559</v>
      </c>
      <c r="D118" s="92" t="s">
        <v>130</v>
      </c>
      <c r="E118" s="92" t="s">
        <v>298</v>
      </c>
      <c r="F118" s="80" t="s">
        <v>560</v>
      </c>
      <c r="G118" s="92" t="s">
        <v>327</v>
      </c>
      <c r="H118" s="80" t="s">
        <v>1818</v>
      </c>
      <c r="I118" s="80" t="s">
        <v>170</v>
      </c>
      <c r="J118" s="80"/>
      <c r="K118" s="86">
        <v>1.2199999999999998</v>
      </c>
      <c r="L118" s="92" t="s">
        <v>173</v>
      </c>
      <c r="M118" s="93">
        <v>5.5999999999999994E-2</v>
      </c>
      <c r="N118" s="93">
        <v>1.5600000000000001E-2</v>
      </c>
      <c r="O118" s="86">
        <v>1.18</v>
      </c>
      <c r="P118" s="88">
        <v>111.53</v>
      </c>
      <c r="Q118" s="80"/>
      <c r="R118" s="86">
        <v>1.32E-3</v>
      </c>
      <c r="S118" s="87">
        <v>6.2130115203976323E-9</v>
      </c>
      <c r="T118" s="87">
        <f t="shared" si="1"/>
        <v>9.9825910048621357E-9</v>
      </c>
      <c r="U118" s="87">
        <f>R118/'סכום נכסי הקרן'!$C$42</f>
        <v>3.5776404403053454E-10</v>
      </c>
    </row>
    <row r="119" spans="2:21" s="138" customFormat="1">
      <c r="B119" s="85" t="s">
        <v>562</v>
      </c>
      <c r="C119" s="80" t="s">
        <v>563</v>
      </c>
      <c r="D119" s="92" t="s">
        <v>130</v>
      </c>
      <c r="E119" s="92" t="s">
        <v>298</v>
      </c>
      <c r="F119" s="80" t="s">
        <v>522</v>
      </c>
      <c r="G119" s="92" t="s">
        <v>327</v>
      </c>
      <c r="H119" s="80" t="s">
        <v>1818</v>
      </c>
      <c r="I119" s="80" t="s">
        <v>1811</v>
      </c>
      <c r="J119" s="80"/>
      <c r="K119" s="86">
        <v>0.25</v>
      </c>
      <c r="L119" s="92" t="s">
        <v>173</v>
      </c>
      <c r="M119" s="93">
        <v>5.5E-2</v>
      </c>
      <c r="N119" s="93">
        <v>2.5399999999999995E-2</v>
      </c>
      <c r="O119" s="86">
        <v>1128</v>
      </c>
      <c r="P119" s="88">
        <v>121.81</v>
      </c>
      <c r="Q119" s="80"/>
      <c r="R119" s="86">
        <v>1.37401</v>
      </c>
      <c r="S119" s="87">
        <v>1.8807836598582742E-5</v>
      </c>
      <c r="T119" s="87">
        <f t="shared" si="1"/>
        <v>1.0391045353477744E-5</v>
      </c>
      <c r="U119" s="87">
        <f>R119/'סכום נכסי הקרן'!$C$42</f>
        <v>3.7240255616545056E-7</v>
      </c>
    </row>
    <row r="120" spans="2:21" s="138" customFormat="1">
      <c r="B120" s="85" t="s">
        <v>564</v>
      </c>
      <c r="C120" s="80" t="s">
        <v>565</v>
      </c>
      <c r="D120" s="92" t="s">
        <v>130</v>
      </c>
      <c r="E120" s="92" t="s">
        <v>298</v>
      </c>
      <c r="F120" s="80" t="s">
        <v>566</v>
      </c>
      <c r="G120" s="92" t="s">
        <v>381</v>
      </c>
      <c r="H120" s="80" t="s">
        <v>1818</v>
      </c>
      <c r="I120" s="80" t="s">
        <v>170</v>
      </c>
      <c r="J120" s="80"/>
      <c r="K120" s="86">
        <v>0.76999999999999991</v>
      </c>
      <c r="L120" s="92" t="s">
        <v>173</v>
      </c>
      <c r="M120" s="93">
        <v>4.2000000000000003E-2</v>
      </c>
      <c r="N120" s="93">
        <v>2.0999999999999998E-2</v>
      </c>
      <c r="O120" s="86">
        <v>0.05</v>
      </c>
      <c r="P120" s="88">
        <v>103.16</v>
      </c>
      <c r="Q120" s="80"/>
      <c r="R120" s="86">
        <v>5.0000000000000002E-5</v>
      </c>
      <c r="S120" s="87">
        <v>1.5892887279744648E-10</v>
      </c>
      <c r="T120" s="87">
        <f t="shared" si="1"/>
        <v>3.7812844715386878E-10</v>
      </c>
      <c r="U120" s="87">
        <f>R120/'סכום נכסי הקרן'!$C$42</f>
        <v>1.3551668334489945E-11</v>
      </c>
    </row>
    <row r="121" spans="2:21" s="138" customFormat="1">
      <c r="B121" s="85" t="s">
        <v>567</v>
      </c>
      <c r="C121" s="80" t="s">
        <v>568</v>
      </c>
      <c r="D121" s="92" t="s">
        <v>130</v>
      </c>
      <c r="E121" s="92" t="s">
        <v>298</v>
      </c>
      <c r="F121" s="80" t="s">
        <v>569</v>
      </c>
      <c r="G121" s="92" t="s">
        <v>407</v>
      </c>
      <c r="H121" s="80" t="s">
        <v>1818</v>
      </c>
      <c r="I121" s="80" t="s">
        <v>1811</v>
      </c>
      <c r="J121" s="80"/>
      <c r="K121" s="86">
        <v>1.4600000000000002</v>
      </c>
      <c r="L121" s="92" t="s">
        <v>173</v>
      </c>
      <c r="M121" s="93">
        <v>4.8000000000000001E-2</v>
      </c>
      <c r="N121" s="93">
        <v>1.4099999999999996E-2</v>
      </c>
      <c r="O121" s="86">
        <v>0.79</v>
      </c>
      <c r="P121" s="88">
        <v>124.08</v>
      </c>
      <c r="Q121" s="80"/>
      <c r="R121" s="86">
        <v>9.7999999999999997E-4</v>
      </c>
      <c r="S121" s="87">
        <v>1.2871564847364064E-9</v>
      </c>
      <c r="T121" s="87">
        <f t="shared" si="1"/>
        <v>7.4113175642158272E-9</v>
      </c>
      <c r="U121" s="87">
        <f>R121/'סכום נכסי הקרן'!$C$42</f>
        <v>2.6561269935600289E-10</v>
      </c>
    </row>
    <row r="122" spans="2:21" s="138" customFormat="1">
      <c r="B122" s="85" t="s">
        <v>570</v>
      </c>
      <c r="C122" s="80" t="s">
        <v>571</v>
      </c>
      <c r="D122" s="92" t="s">
        <v>130</v>
      </c>
      <c r="E122" s="92" t="s">
        <v>298</v>
      </c>
      <c r="F122" s="80" t="s">
        <v>572</v>
      </c>
      <c r="G122" s="92" t="s">
        <v>327</v>
      </c>
      <c r="H122" s="80" t="s">
        <v>1818</v>
      </c>
      <c r="I122" s="80" t="s">
        <v>1811</v>
      </c>
      <c r="J122" s="80"/>
      <c r="K122" s="86">
        <v>2.1399999999999997</v>
      </c>
      <c r="L122" s="92" t="s">
        <v>173</v>
      </c>
      <c r="M122" s="93">
        <v>5.4000000000000006E-2</v>
      </c>
      <c r="N122" s="93">
        <v>2.41E-2</v>
      </c>
      <c r="O122" s="86">
        <v>590.05999999999995</v>
      </c>
      <c r="P122" s="88">
        <v>107.46</v>
      </c>
      <c r="Q122" s="80"/>
      <c r="R122" s="86">
        <v>0.63408000000000009</v>
      </c>
      <c r="S122" s="87">
        <v>9.3660317460317455E-6</v>
      </c>
      <c r="T122" s="87">
        <f t="shared" si="1"/>
        <v>4.7952737154265024E-6</v>
      </c>
      <c r="U122" s="87">
        <f>R122/'סכום נכסי הקרן'!$C$42</f>
        <v>1.718568371506677E-7</v>
      </c>
    </row>
    <row r="123" spans="2:21" s="138" customFormat="1">
      <c r="B123" s="85" t="s">
        <v>573</v>
      </c>
      <c r="C123" s="80" t="s">
        <v>574</v>
      </c>
      <c r="D123" s="92" t="s">
        <v>130</v>
      </c>
      <c r="E123" s="92" t="s">
        <v>298</v>
      </c>
      <c r="F123" s="80" t="s">
        <v>572</v>
      </c>
      <c r="G123" s="92" t="s">
        <v>327</v>
      </c>
      <c r="H123" s="80" t="s">
        <v>1818</v>
      </c>
      <c r="I123" s="80" t="s">
        <v>1811</v>
      </c>
      <c r="J123" s="80"/>
      <c r="K123" s="86">
        <v>1.1299999999999999</v>
      </c>
      <c r="L123" s="92" t="s">
        <v>173</v>
      </c>
      <c r="M123" s="93">
        <v>6.4000000000000001E-2</v>
      </c>
      <c r="N123" s="93">
        <v>2.8000000000000004E-2</v>
      </c>
      <c r="O123" s="86">
        <v>326.11</v>
      </c>
      <c r="P123" s="88">
        <v>115</v>
      </c>
      <c r="Q123" s="80"/>
      <c r="R123" s="86">
        <v>0.37504000000000004</v>
      </c>
      <c r="S123" s="87">
        <v>4.7517397740916458E-6</v>
      </c>
      <c r="T123" s="87">
        <f t="shared" si="1"/>
        <v>2.836265856411739E-6</v>
      </c>
      <c r="U123" s="87">
        <f>R123/'סכום נכסי הקרן'!$C$42</f>
        <v>1.0164835384334218E-7</v>
      </c>
    </row>
    <row r="124" spans="2:21" s="138" customFormat="1">
      <c r="B124" s="85" t="s">
        <v>575</v>
      </c>
      <c r="C124" s="80" t="s">
        <v>576</v>
      </c>
      <c r="D124" s="92" t="s">
        <v>130</v>
      </c>
      <c r="E124" s="92" t="s">
        <v>298</v>
      </c>
      <c r="F124" s="80" t="s">
        <v>572</v>
      </c>
      <c r="G124" s="92" t="s">
        <v>327</v>
      </c>
      <c r="H124" s="80" t="s">
        <v>1818</v>
      </c>
      <c r="I124" s="80" t="s">
        <v>1811</v>
      </c>
      <c r="J124" s="80"/>
      <c r="K124" s="86">
        <v>2.8600000000000003</v>
      </c>
      <c r="L124" s="92" t="s">
        <v>173</v>
      </c>
      <c r="M124" s="93">
        <v>2.5000000000000001E-2</v>
      </c>
      <c r="N124" s="93">
        <v>4.7899999999999998E-2</v>
      </c>
      <c r="O124" s="86">
        <v>900</v>
      </c>
      <c r="P124" s="88">
        <v>94.17</v>
      </c>
      <c r="Q124" s="80"/>
      <c r="R124" s="86">
        <v>0.84753000000000001</v>
      </c>
      <c r="S124" s="87">
        <v>2.1068698001282851E-6</v>
      </c>
      <c r="T124" s="87">
        <f t="shared" si="1"/>
        <v>6.4095040563263682E-6</v>
      </c>
      <c r="U124" s="87">
        <f>R124/'סכום נכסי הקרן'!$C$42</f>
        <v>2.2970890927060527E-7</v>
      </c>
    </row>
    <row r="125" spans="2:21" s="138" customFormat="1">
      <c r="B125" s="85" t="s">
        <v>577</v>
      </c>
      <c r="C125" s="80" t="s">
        <v>578</v>
      </c>
      <c r="D125" s="92" t="s">
        <v>130</v>
      </c>
      <c r="E125" s="92" t="s">
        <v>298</v>
      </c>
      <c r="F125" s="80" t="s">
        <v>579</v>
      </c>
      <c r="G125" s="92" t="s">
        <v>470</v>
      </c>
      <c r="H125" s="80" t="s">
        <v>1818</v>
      </c>
      <c r="I125" s="80" t="s">
        <v>1811</v>
      </c>
      <c r="J125" s="80"/>
      <c r="K125" s="86">
        <v>0.57000000000000006</v>
      </c>
      <c r="L125" s="92" t="s">
        <v>173</v>
      </c>
      <c r="M125" s="93">
        <v>5.2999999999999999E-2</v>
      </c>
      <c r="N125" s="93">
        <v>2.6200000000000001E-2</v>
      </c>
      <c r="O125" s="86">
        <v>0.66</v>
      </c>
      <c r="P125" s="88">
        <v>124.4</v>
      </c>
      <c r="Q125" s="80"/>
      <c r="R125" s="86">
        <v>8.3000000000000001E-4</v>
      </c>
      <c r="S125" s="87">
        <v>1.3040880136113594E-8</v>
      </c>
      <c r="T125" s="87">
        <f t="shared" si="1"/>
        <v>6.2769322227542212E-9</v>
      </c>
      <c r="U125" s="87">
        <f>R125/'סכום נכסי הקרן'!$C$42</f>
        <v>2.2495769435253307E-10</v>
      </c>
    </row>
    <row r="126" spans="2:21" s="138" customFormat="1">
      <c r="B126" s="85" t="s">
        <v>580</v>
      </c>
      <c r="C126" s="80" t="s">
        <v>581</v>
      </c>
      <c r="D126" s="92" t="s">
        <v>130</v>
      </c>
      <c r="E126" s="92" t="s">
        <v>298</v>
      </c>
      <c r="F126" s="80" t="s">
        <v>579</v>
      </c>
      <c r="G126" s="92" t="s">
        <v>470</v>
      </c>
      <c r="H126" s="80" t="s">
        <v>1818</v>
      </c>
      <c r="I126" s="80" t="s">
        <v>1811</v>
      </c>
      <c r="J126" s="80"/>
      <c r="K126" s="86">
        <v>1.93</v>
      </c>
      <c r="L126" s="92" t="s">
        <v>173</v>
      </c>
      <c r="M126" s="93">
        <v>0.05</v>
      </c>
      <c r="N126" s="93">
        <v>1.2500000000000001E-2</v>
      </c>
      <c r="O126" s="86">
        <v>385</v>
      </c>
      <c r="P126" s="88">
        <v>106.2</v>
      </c>
      <c r="Q126" s="80"/>
      <c r="R126" s="86">
        <v>0.40887000000000001</v>
      </c>
      <c r="S126" s="87">
        <v>1.8712120107509634E-6</v>
      </c>
      <c r="T126" s="87">
        <f t="shared" si="1"/>
        <v>3.0921075637560464E-6</v>
      </c>
      <c r="U126" s="87">
        <f>R126/'סכום נכסי הקרן'!$C$42</f>
        <v>1.1081741263845808E-7</v>
      </c>
    </row>
    <row r="127" spans="2:21" s="138" customFormat="1">
      <c r="B127" s="85" t="s">
        <v>582</v>
      </c>
      <c r="C127" s="80" t="s">
        <v>583</v>
      </c>
      <c r="D127" s="92" t="s">
        <v>130</v>
      </c>
      <c r="E127" s="92" t="s">
        <v>298</v>
      </c>
      <c r="F127" s="80" t="s">
        <v>584</v>
      </c>
      <c r="G127" s="92" t="s">
        <v>300</v>
      </c>
      <c r="H127" s="80" t="s">
        <v>1818</v>
      </c>
      <c r="I127" s="80" t="s">
        <v>1811</v>
      </c>
      <c r="J127" s="80"/>
      <c r="K127" s="86">
        <v>2.6599999999999997</v>
      </c>
      <c r="L127" s="92" t="s">
        <v>173</v>
      </c>
      <c r="M127" s="93">
        <v>2.4E-2</v>
      </c>
      <c r="N127" s="93">
        <v>1.0799999999999999E-2</v>
      </c>
      <c r="O127" s="86">
        <v>255226</v>
      </c>
      <c r="P127" s="88">
        <v>105</v>
      </c>
      <c r="Q127" s="80"/>
      <c r="R127" s="86">
        <v>267.98728000000006</v>
      </c>
      <c r="S127" s="87">
        <v>1.9549907698906939E-3</v>
      </c>
      <c r="T127" s="87">
        <f t="shared" si="1"/>
        <v>2.0266722808677811E-3</v>
      </c>
      <c r="U127" s="87">
        <f>R127/'סכום נכסי הקרן'!$C$42</f>
        <v>7.2633494728441828E-5</v>
      </c>
    </row>
    <row r="128" spans="2:21" s="138" customFormat="1">
      <c r="B128" s="85" t="s">
        <v>585</v>
      </c>
      <c r="C128" s="80" t="s">
        <v>586</v>
      </c>
      <c r="D128" s="92" t="s">
        <v>130</v>
      </c>
      <c r="E128" s="92" t="s">
        <v>298</v>
      </c>
      <c r="F128" s="80" t="s">
        <v>587</v>
      </c>
      <c r="G128" s="92" t="s">
        <v>327</v>
      </c>
      <c r="H128" s="80" t="s">
        <v>1818</v>
      </c>
      <c r="I128" s="80" t="s">
        <v>170</v>
      </c>
      <c r="J128" s="80"/>
      <c r="K128" s="86">
        <v>7.83</v>
      </c>
      <c r="L128" s="92" t="s">
        <v>173</v>
      </c>
      <c r="M128" s="93">
        <v>2.6000000000000002E-2</v>
      </c>
      <c r="N128" s="93">
        <v>2.4500000000000001E-2</v>
      </c>
      <c r="O128" s="86">
        <v>1746000</v>
      </c>
      <c r="P128" s="88">
        <v>101.49</v>
      </c>
      <c r="Q128" s="80"/>
      <c r="R128" s="86">
        <v>1772.0154299999999</v>
      </c>
      <c r="S128" s="87">
        <v>2.8491702158907331E-3</v>
      </c>
      <c r="T128" s="87">
        <f t="shared" si="1"/>
        <v>1.34009888575719E-2</v>
      </c>
      <c r="U128" s="87">
        <f>R128/'סכום נכסי הקרן'!$C$42</f>
        <v>4.8027530781917163E-4</v>
      </c>
    </row>
    <row r="129" spans="2:21" s="138" customFormat="1">
      <c r="B129" s="85" t="s">
        <v>588</v>
      </c>
      <c r="C129" s="80" t="s">
        <v>589</v>
      </c>
      <c r="D129" s="92" t="s">
        <v>130</v>
      </c>
      <c r="E129" s="92" t="s">
        <v>298</v>
      </c>
      <c r="F129" s="80" t="s">
        <v>587</v>
      </c>
      <c r="G129" s="92" t="s">
        <v>327</v>
      </c>
      <c r="H129" s="80" t="s">
        <v>1818</v>
      </c>
      <c r="I129" s="80" t="s">
        <v>170</v>
      </c>
      <c r="J129" s="80"/>
      <c r="K129" s="86">
        <v>4.2699999999999996</v>
      </c>
      <c r="L129" s="92" t="s">
        <v>173</v>
      </c>
      <c r="M129" s="93">
        <v>4.4000000000000004E-2</v>
      </c>
      <c r="N129" s="93">
        <v>1.55E-2</v>
      </c>
      <c r="O129" s="86">
        <v>0.3</v>
      </c>
      <c r="P129" s="88">
        <v>113</v>
      </c>
      <c r="Q129" s="80"/>
      <c r="R129" s="86">
        <v>3.4000000000000002E-4</v>
      </c>
      <c r="S129" s="87">
        <v>1.9535447068706165E-9</v>
      </c>
      <c r="T129" s="87">
        <f t="shared" si="1"/>
        <v>2.5712734406463076E-9</v>
      </c>
      <c r="U129" s="87">
        <f>R129/'סכום נכסי הקרן'!$C$42</f>
        <v>9.215134467453163E-11</v>
      </c>
    </row>
    <row r="130" spans="2:21" s="138" customFormat="1">
      <c r="B130" s="85" t="s">
        <v>590</v>
      </c>
      <c r="C130" s="80" t="s">
        <v>591</v>
      </c>
      <c r="D130" s="92" t="s">
        <v>130</v>
      </c>
      <c r="E130" s="92" t="s">
        <v>298</v>
      </c>
      <c r="F130" s="80" t="s">
        <v>587</v>
      </c>
      <c r="G130" s="92" t="s">
        <v>327</v>
      </c>
      <c r="H130" s="80" t="s">
        <v>1818</v>
      </c>
      <c r="I130" s="80" t="s">
        <v>170</v>
      </c>
      <c r="J130" s="80"/>
      <c r="K130" s="86">
        <v>0.25</v>
      </c>
      <c r="L130" s="92" t="s">
        <v>173</v>
      </c>
      <c r="M130" s="93">
        <v>5.3499999999999999E-2</v>
      </c>
      <c r="N130" s="93">
        <v>2.2000000000000002E-2</v>
      </c>
      <c r="O130" s="86">
        <v>0.33</v>
      </c>
      <c r="P130" s="88">
        <v>125.33</v>
      </c>
      <c r="Q130" s="80"/>
      <c r="R130" s="86">
        <v>4.0999999999999999E-4</v>
      </c>
      <c r="S130" s="87">
        <v>1.8365564695311777E-9</v>
      </c>
      <c r="T130" s="87">
        <f t="shared" si="1"/>
        <v>3.100653266661724E-9</v>
      </c>
      <c r="U130" s="87">
        <f>R130/'סכום נכסי הקרן'!$C$42</f>
        <v>1.1112368034281754E-10</v>
      </c>
    </row>
    <row r="131" spans="2:21" s="138" customFormat="1">
      <c r="B131" s="85" t="s">
        <v>592</v>
      </c>
      <c r="C131" s="80" t="s">
        <v>593</v>
      </c>
      <c r="D131" s="92" t="s">
        <v>130</v>
      </c>
      <c r="E131" s="92" t="s">
        <v>298</v>
      </c>
      <c r="F131" s="80" t="s">
        <v>594</v>
      </c>
      <c r="G131" s="92" t="s">
        <v>470</v>
      </c>
      <c r="H131" s="80" t="s">
        <v>1819</v>
      </c>
      <c r="I131" s="80" t="s">
        <v>1811</v>
      </c>
      <c r="J131" s="80"/>
      <c r="K131" s="86">
        <v>0.39999999999999997</v>
      </c>
      <c r="L131" s="92" t="s">
        <v>173</v>
      </c>
      <c r="M131" s="93">
        <v>4.4500000000000005E-2</v>
      </c>
      <c r="N131" s="93">
        <v>1.1826999999999999</v>
      </c>
      <c r="O131" s="86">
        <v>0.77</v>
      </c>
      <c r="P131" s="88">
        <v>93</v>
      </c>
      <c r="Q131" s="80"/>
      <c r="R131" s="86">
        <v>7.1999999999999994E-4</v>
      </c>
      <c r="S131" s="87">
        <v>2.5882352941176472E-9</v>
      </c>
      <c r="T131" s="87">
        <f t="shared" si="1"/>
        <v>5.4450496390157101E-9</v>
      </c>
      <c r="U131" s="87">
        <f>R131/'סכום נכסי הקרן'!$C$42</f>
        <v>1.9514402401665519E-10</v>
      </c>
    </row>
    <row r="132" spans="2:21" s="138" customFormat="1">
      <c r="B132" s="85" t="s">
        <v>595</v>
      </c>
      <c r="C132" s="80" t="s">
        <v>596</v>
      </c>
      <c r="D132" s="92" t="s">
        <v>130</v>
      </c>
      <c r="E132" s="92" t="s">
        <v>298</v>
      </c>
      <c r="F132" s="80" t="s">
        <v>594</v>
      </c>
      <c r="G132" s="92" t="s">
        <v>470</v>
      </c>
      <c r="H132" s="80" t="s">
        <v>1819</v>
      </c>
      <c r="I132" s="80" t="s">
        <v>1811</v>
      </c>
      <c r="J132" s="80"/>
      <c r="K132" s="86">
        <v>1.22</v>
      </c>
      <c r="L132" s="92" t="s">
        <v>173</v>
      </c>
      <c r="M132" s="93">
        <v>4.9000000000000002E-2</v>
      </c>
      <c r="N132" s="93">
        <v>0.54630000000000001</v>
      </c>
      <c r="O132" s="86">
        <v>582943.76</v>
      </c>
      <c r="P132" s="88">
        <v>76.41</v>
      </c>
      <c r="Q132" s="80"/>
      <c r="R132" s="86">
        <v>445.42732000000001</v>
      </c>
      <c r="S132" s="87">
        <v>6.1179966950436937E-4</v>
      </c>
      <c r="T132" s="87">
        <f t="shared" si="1"/>
        <v>3.368574816630188E-3</v>
      </c>
      <c r="U132" s="87">
        <f>R132/'סכום נכסי הקרן'!$C$42</f>
        <v>1.207256661552144E-4</v>
      </c>
    </row>
    <row r="133" spans="2:21" s="138" customFormat="1">
      <c r="B133" s="85" t="s">
        <v>597</v>
      </c>
      <c r="C133" s="80" t="s">
        <v>598</v>
      </c>
      <c r="D133" s="92" t="s">
        <v>130</v>
      </c>
      <c r="E133" s="92" t="s">
        <v>298</v>
      </c>
      <c r="F133" s="80" t="s">
        <v>599</v>
      </c>
      <c r="G133" s="92" t="s">
        <v>327</v>
      </c>
      <c r="H133" s="80" t="s">
        <v>1820</v>
      </c>
      <c r="I133" s="80" t="s">
        <v>1811</v>
      </c>
      <c r="J133" s="80"/>
      <c r="K133" s="86">
        <v>0</v>
      </c>
      <c r="L133" s="92" t="s">
        <v>173</v>
      </c>
      <c r="M133" s="93">
        <v>5.3499999999999999E-2</v>
      </c>
      <c r="N133" s="93">
        <v>0</v>
      </c>
      <c r="O133" s="86">
        <v>0</v>
      </c>
      <c r="P133" s="88">
        <v>101.28</v>
      </c>
      <c r="Q133" s="86"/>
      <c r="R133" s="86">
        <v>144.20574999999999</v>
      </c>
      <c r="S133" s="87">
        <v>1.4836991524861641E-3</v>
      </c>
      <c r="T133" s="87">
        <f t="shared" si="1"/>
        <v>1.0905659263631801E-3</v>
      </c>
      <c r="U133" s="87">
        <f>R133/'סכום נכסי הקרן'!$C$42</f>
        <v>3.9084569918527465E-5</v>
      </c>
    </row>
    <row r="134" spans="2:21" s="138" customFormat="1">
      <c r="B134" s="83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6"/>
      <c r="P134" s="88"/>
      <c r="Q134" s="80"/>
      <c r="R134" s="80"/>
      <c r="S134" s="80"/>
      <c r="T134" s="87"/>
      <c r="U134" s="80"/>
    </row>
    <row r="135" spans="2:21" s="138" customFormat="1">
      <c r="B135" s="98" t="s">
        <v>49</v>
      </c>
      <c r="C135" s="82"/>
      <c r="D135" s="82"/>
      <c r="E135" s="82"/>
      <c r="F135" s="82"/>
      <c r="G135" s="82"/>
      <c r="H135" s="82"/>
      <c r="I135" s="82"/>
      <c r="J135" s="82"/>
      <c r="K135" s="89">
        <v>6.9308302745998205</v>
      </c>
      <c r="L135" s="82"/>
      <c r="M135" s="82"/>
      <c r="N135" s="103">
        <v>2.5728101659512656E-2</v>
      </c>
      <c r="O135" s="89"/>
      <c r="P135" s="91"/>
      <c r="Q135" s="89">
        <f>SUM(Q136:Q164)</f>
        <v>0.72209999999999985</v>
      </c>
      <c r="R135" s="89">
        <v>779.65545999999995</v>
      </c>
      <c r="S135" s="82"/>
      <c r="T135" s="90">
        <f t="shared" ref="T135:T164" si="2">R135/$R$11</f>
        <v>5.8961981680967042E-3</v>
      </c>
      <c r="U135" s="90">
        <f>R135/'סכום נכסי הקרן'!$C$42</f>
        <v>2.1131264418188382E-4</v>
      </c>
    </row>
    <row r="136" spans="2:21" s="138" customFormat="1">
      <c r="B136" s="85" t="s">
        <v>601</v>
      </c>
      <c r="C136" s="80" t="s">
        <v>602</v>
      </c>
      <c r="D136" s="92" t="s">
        <v>130</v>
      </c>
      <c r="E136" s="92" t="s">
        <v>298</v>
      </c>
      <c r="F136" s="80" t="s">
        <v>314</v>
      </c>
      <c r="G136" s="92" t="s">
        <v>300</v>
      </c>
      <c r="H136" s="80" t="s">
        <v>1812</v>
      </c>
      <c r="I136" s="80" t="s">
        <v>170</v>
      </c>
      <c r="J136" s="80"/>
      <c r="K136" s="86">
        <v>1.1299999999999999</v>
      </c>
      <c r="L136" s="92" t="s">
        <v>173</v>
      </c>
      <c r="M136" s="93">
        <v>5.9000000000000004E-2</v>
      </c>
      <c r="N136" s="93">
        <v>2.2999999999999995E-3</v>
      </c>
      <c r="O136" s="86">
        <v>1</v>
      </c>
      <c r="P136" s="88">
        <v>108.57</v>
      </c>
      <c r="Q136" s="80"/>
      <c r="R136" s="86">
        <v>1.09E-3</v>
      </c>
      <c r="S136" s="87">
        <v>9.2690828821898449E-10</v>
      </c>
      <c r="T136" s="87">
        <f t="shared" si="2"/>
        <v>8.2432001479543392E-9</v>
      </c>
      <c r="U136" s="87">
        <f>R136/'סכום נכסי הקרן'!$C$42</f>
        <v>2.954263696918808E-10</v>
      </c>
    </row>
    <row r="137" spans="2:21" s="138" customFormat="1">
      <c r="B137" s="85" t="s">
        <v>603</v>
      </c>
      <c r="C137" s="80" t="s">
        <v>604</v>
      </c>
      <c r="D137" s="92" t="s">
        <v>130</v>
      </c>
      <c r="E137" s="92" t="s">
        <v>298</v>
      </c>
      <c r="F137" s="80" t="s">
        <v>299</v>
      </c>
      <c r="G137" s="92" t="s">
        <v>300</v>
      </c>
      <c r="H137" s="80" t="s">
        <v>1814</v>
      </c>
      <c r="I137" s="80" t="s">
        <v>170</v>
      </c>
      <c r="J137" s="80"/>
      <c r="K137" s="86">
        <v>3.27</v>
      </c>
      <c r="L137" s="92" t="s">
        <v>173</v>
      </c>
      <c r="M137" s="93">
        <v>1.4999999999999999E-2</v>
      </c>
      <c r="N137" s="93">
        <v>8.6000000000000017E-3</v>
      </c>
      <c r="O137" s="86">
        <v>69</v>
      </c>
      <c r="P137" s="88">
        <v>102.33</v>
      </c>
      <c r="Q137" s="80"/>
      <c r="R137" s="86">
        <v>7.0599999999999996E-2</v>
      </c>
      <c r="S137" s="87">
        <v>7.2631578947368423E-8</v>
      </c>
      <c r="T137" s="87">
        <f t="shared" si="2"/>
        <v>5.3391736738126264E-7</v>
      </c>
      <c r="U137" s="87">
        <f>R137/'סכום נכסי הקרן'!$C$42</f>
        <v>1.9134955688299801E-8</v>
      </c>
    </row>
    <row r="138" spans="2:21" s="138" customFormat="1">
      <c r="B138" s="85" t="s">
        <v>605</v>
      </c>
      <c r="C138" s="80" t="s">
        <v>606</v>
      </c>
      <c r="D138" s="92" t="s">
        <v>130</v>
      </c>
      <c r="E138" s="92" t="s">
        <v>298</v>
      </c>
      <c r="F138" s="80" t="s">
        <v>416</v>
      </c>
      <c r="G138" s="92" t="s">
        <v>327</v>
      </c>
      <c r="H138" s="80" t="s">
        <v>1814</v>
      </c>
      <c r="I138" s="80" t="s">
        <v>1811</v>
      </c>
      <c r="J138" s="80"/>
      <c r="K138" s="86">
        <v>6.9699999999999989</v>
      </c>
      <c r="L138" s="92" t="s">
        <v>173</v>
      </c>
      <c r="M138" s="93">
        <v>2.5499999999999998E-2</v>
      </c>
      <c r="N138" s="93">
        <v>2.58E-2</v>
      </c>
      <c r="O138" s="86">
        <v>773000</v>
      </c>
      <c r="P138" s="88">
        <v>100.03</v>
      </c>
      <c r="Q138" s="80"/>
      <c r="R138" s="86">
        <v>773.23189000000002</v>
      </c>
      <c r="S138" s="87">
        <v>1.8239219276471642E-3</v>
      </c>
      <c r="T138" s="87">
        <f t="shared" si="2"/>
        <v>5.8476194771110218E-3</v>
      </c>
      <c r="U138" s="87">
        <f>R138/'סכום נכסי הקרן'!$C$42</f>
        <v>2.0957164237861626E-4</v>
      </c>
    </row>
    <row r="139" spans="2:21" s="138" customFormat="1">
      <c r="B139" s="85" t="s">
        <v>607</v>
      </c>
      <c r="C139" s="80" t="s">
        <v>608</v>
      </c>
      <c r="D139" s="92" t="s">
        <v>130</v>
      </c>
      <c r="E139" s="92" t="s">
        <v>298</v>
      </c>
      <c r="F139" s="80" t="s">
        <v>366</v>
      </c>
      <c r="G139" s="92" t="s">
        <v>300</v>
      </c>
      <c r="H139" s="80" t="s">
        <v>1814</v>
      </c>
      <c r="I139" s="80" t="s">
        <v>1811</v>
      </c>
      <c r="J139" s="80"/>
      <c r="K139" s="86">
        <v>2.4699999999999998</v>
      </c>
      <c r="L139" s="92" t="s">
        <v>173</v>
      </c>
      <c r="M139" s="93">
        <v>1.0500000000000001E-2</v>
      </c>
      <c r="N139" s="93">
        <v>7.899999999999999E-3</v>
      </c>
      <c r="O139" s="86">
        <v>16</v>
      </c>
      <c r="P139" s="88">
        <v>100.65</v>
      </c>
      <c r="Q139" s="86">
        <v>4.0000000000000003E-5</v>
      </c>
      <c r="R139" s="86">
        <v>1.6140000000000002E-2</v>
      </c>
      <c r="S139" s="87">
        <v>5.3333333333333334E-8</v>
      </c>
      <c r="T139" s="87">
        <f t="shared" si="2"/>
        <v>1.2205986274126884E-7</v>
      </c>
      <c r="U139" s="87">
        <f>R139/'סכום נכסי הקרן'!$C$42</f>
        <v>4.3744785383733548E-9</v>
      </c>
    </row>
    <row r="140" spans="2:21" s="138" customFormat="1">
      <c r="B140" s="85" t="s">
        <v>609</v>
      </c>
      <c r="C140" s="80" t="s">
        <v>610</v>
      </c>
      <c r="D140" s="92" t="s">
        <v>130</v>
      </c>
      <c r="E140" s="92" t="s">
        <v>298</v>
      </c>
      <c r="F140" s="80" t="s">
        <v>380</v>
      </c>
      <c r="G140" s="92" t="s">
        <v>381</v>
      </c>
      <c r="H140" s="80" t="s">
        <v>1814</v>
      </c>
      <c r="I140" s="80" t="s">
        <v>170</v>
      </c>
      <c r="J140" s="80"/>
      <c r="K140" s="86">
        <v>4.4000000000000004</v>
      </c>
      <c r="L140" s="92" t="s">
        <v>173</v>
      </c>
      <c r="M140" s="93">
        <v>4.8000000000000001E-2</v>
      </c>
      <c r="N140" s="93">
        <v>1.4000000000000002E-2</v>
      </c>
      <c r="O140" s="86">
        <v>0.24</v>
      </c>
      <c r="P140" s="88">
        <v>115.58</v>
      </c>
      <c r="Q140" s="86">
        <v>2.0000000000000002E-5</v>
      </c>
      <c r="R140" s="86">
        <v>2.9E-4</v>
      </c>
      <c r="S140" s="87">
        <v>1.1300317559640675E-10</v>
      </c>
      <c r="T140" s="87">
        <f t="shared" si="2"/>
        <v>2.1931449934924387E-9</v>
      </c>
      <c r="U140" s="87">
        <f>R140/'סכום נכסי הקרן'!$C$42</f>
        <v>7.8599676340041683E-11</v>
      </c>
    </row>
    <row r="141" spans="2:21" s="138" customFormat="1">
      <c r="B141" s="85" t="s">
        <v>611</v>
      </c>
      <c r="C141" s="80" t="s">
        <v>612</v>
      </c>
      <c r="D141" s="92" t="s">
        <v>130</v>
      </c>
      <c r="E141" s="92" t="s">
        <v>298</v>
      </c>
      <c r="F141" s="80" t="s">
        <v>416</v>
      </c>
      <c r="G141" s="92" t="s">
        <v>327</v>
      </c>
      <c r="H141" s="80" t="s">
        <v>1815</v>
      </c>
      <c r="I141" s="80" t="s">
        <v>170</v>
      </c>
      <c r="J141" s="80"/>
      <c r="K141" s="86">
        <v>0.08</v>
      </c>
      <c r="L141" s="92" t="s">
        <v>173</v>
      </c>
      <c r="M141" s="93">
        <v>6.4100000000000004E-2</v>
      </c>
      <c r="N141" s="93">
        <v>3.1000000000000003E-3</v>
      </c>
      <c r="O141" s="86">
        <v>0.6</v>
      </c>
      <c r="P141" s="88">
        <v>103.18</v>
      </c>
      <c r="Q141" s="80"/>
      <c r="R141" s="86">
        <v>6.2E-4</v>
      </c>
      <c r="S141" s="87">
        <v>5.5903398926654738E-9</v>
      </c>
      <c r="T141" s="87">
        <f t="shared" si="2"/>
        <v>4.688792744707973E-9</v>
      </c>
      <c r="U141" s="87">
        <f>R141/'סכום נכסי הקרן'!$C$42</f>
        <v>1.6804068734767532E-10</v>
      </c>
    </row>
    <row r="142" spans="2:21" s="138" customFormat="1">
      <c r="B142" s="85" t="s">
        <v>613</v>
      </c>
      <c r="C142" s="80" t="s">
        <v>614</v>
      </c>
      <c r="D142" s="92" t="s">
        <v>130</v>
      </c>
      <c r="E142" s="92" t="s">
        <v>298</v>
      </c>
      <c r="F142" s="80" t="s">
        <v>426</v>
      </c>
      <c r="G142" s="92" t="s">
        <v>327</v>
      </c>
      <c r="H142" s="80" t="s">
        <v>1815</v>
      </c>
      <c r="I142" s="80" t="s">
        <v>170</v>
      </c>
      <c r="J142" s="80"/>
      <c r="K142" s="86">
        <v>3.6500000000000004</v>
      </c>
      <c r="L142" s="92" t="s">
        <v>173</v>
      </c>
      <c r="M142" s="93">
        <v>5.0499999999999996E-2</v>
      </c>
      <c r="N142" s="93">
        <v>2.1700000000000001E-2</v>
      </c>
      <c r="O142" s="86">
        <v>0.52</v>
      </c>
      <c r="P142" s="88">
        <v>111.86</v>
      </c>
      <c r="Q142" s="80"/>
      <c r="R142" s="86">
        <v>5.8E-4</v>
      </c>
      <c r="S142" s="87">
        <v>1.0214727720146634E-9</v>
      </c>
      <c r="T142" s="87">
        <f t="shared" si="2"/>
        <v>4.3862899869848774E-9</v>
      </c>
      <c r="U142" s="87">
        <f>R142/'סכום נכסי הקרן'!$C$42</f>
        <v>1.5719935268008337E-10</v>
      </c>
    </row>
    <row r="143" spans="2:21" s="138" customFormat="1">
      <c r="B143" s="85" t="s">
        <v>615</v>
      </c>
      <c r="C143" s="80" t="s">
        <v>616</v>
      </c>
      <c r="D143" s="92" t="s">
        <v>130</v>
      </c>
      <c r="E143" s="92" t="s">
        <v>298</v>
      </c>
      <c r="F143" s="80" t="s">
        <v>390</v>
      </c>
      <c r="G143" s="92" t="s">
        <v>374</v>
      </c>
      <c r="H143" s="80" t="s">
        <v>1815</v>
      </c>
      <c r="I143" s="80" t="s">
        <v>170</v>
      </c>
      <c r="J143" s="80"/>
      <c r="K143" s="88">
        <v>0</v>
      </c>
      <c r="L143" s="92" t="s">
        <v>173</v>
      </c>
      <c r="M143" s="93">
        <v>0.06</v>
      </c>
      <c r="N143" s="87">
        <v>3.61E-2</v>
      </c>
      <c r="O143" s="86">
        <v>0</v>
      </c>
      <c r="P143" s="88">
        <v>102.99</v>
      </c>
      <c r="Q143" s="86">
        <v>0.72202999999999995</v>
      </c>
      <c r="R143" s="86">
        <v>0.72196000000000005</v>
      </c>
      <c r="S143" s="87">
        <v>4.4711642752316057E-6</v>
      </c>
      <c r="T143" s="87">
        <f t="shared" si="2"/>
        <v>5.4598722741441422E-6</v>
      </c>
      <c r="U143" s="87">
        <f>R143/'סכום נכסי הקרן'!$C$42</f>
        <v>1.9567524941536721E-7</v>
      </c>
    </row>
    <row r="144" spans="2:21" s="138" customFormat="1">
      <c r="B144" s="85" t="s">
        <v>617</v>
      </c>
      <c r="C144" s="80" t="s">
        <v>618</v>
      </c>
      <c r="D144" s="92" t="s">
        <v>130</v>
      </c>
      <c r="E144" s="92" t="s">
        <v>298</v>
      </c>
      <c r="F144" s="80" t="s">
        <v>433</v>
      </c>
      <c r="G144" s="92" t="s">
        <v>374</v>
      </c>
      <c r="H144" s="80" t="s">
        <v>1815</v>
      </c>
      <c r="I144" s="80" t="s">
        <v>170</v>
      </c>
      <c r="J144" s="80"/>
      <c r="K144" s="86">
        <v>6.07</v>
      </c>
      <c r="L144" s="92" t="s">
        <v>173</v>
      </c>
      <c r="M144" s="93">
        <v>3.9199999999999999E-2</v>
      </c>
      <c r="N144" s="93">
        <v>2.23E-2</v>
      </c>
      <c r="O144" s="86">
        <v>165.34</v>
      </c>
      <c r="P144" s="88">
        <v>111.38</v>
      </c>
      <c r="Q144" s="80"/>
      <c r="R144" s="86">
        <v>0.18415999999999999</v>
      </c>
      <c r="S144" s="87">
        <v>1.722553638365835E-7</v>
      </c>
      <c r="T144" s="87">
        <f t="shared" si="2"/>
        <v>1.3927226965571293E-6</v>
      </c>
      <c r="U144" s="87">
        <f>R144/'סכום נכסי הקרן'!$C$42</f>
        <v>4.9913504809593363E-8</v>
      </c>
    </row>
    <row r="145" spans="2:21" s="138" customFormat="1">
      <c r="B145" s="85" t="s">
        <v>619</v>
      </c>
      <c r="C145" s="80" t="s">
        <v>620</v>
      </c>
      <c r="D145" s="92" t="s">
        <v>130</v>
      </c>
      <c r="E145" s="92" t="s">
        <v>298</v>
      </c>
      <c r="F145" s="80" t="s">
        <v>621</v>
      </c>
      <c r="G145" s="92" t="s">
        <v>161</v>
      </c>
      <c r="H145" s="80" t="s">
        <v>1815</v>
      </c>
      <c r="I145" s="80" t="s">
        <v>170</v>
      </c>
      <c r="J145" s="80"/>
      <c r="K145" s="86">
        <v>4.4000000000000004</v>
      </c>
      <c r="L145" s="92" t="s">
        <v>173</v>
      </c>
      <c r="M145" s="93">
        <v>2.75E-2</v>
      </c>
      <c r="N145" s="93">
        <v>1.6400000000000001E-2</v>
      </c>
      <c r="O145" s="86">
        <v>0.09</v>
      </c>
      <c r="P145" s="88">
        <v>105.19</v>
      </c>
      <c r="Q145" s="80"/>
      <c r="R145" s="86">
        <v>8.9999999999999992E-5</v>
      </c>
      <c r="S145" s="87">
        <v>1.7517247569543211E-10</v>
      </c>
      <c r="T145" s="87">
        <f t="shared" si="2"/>
        <v>6.8063120487696376E-10</v>
      </c>
      <c r="U145" s="87">
        <f>R145/'סכום נכסי הקרן'!$C$42</f>
        <v>2.4393003002081898E-11</v>
      </c>
    </row>
    <row r="146" spans="2:21" s="138" customFormat="1">
      <c r="B146" s="85" t="s">
        <v>622</v>
      </c>
      <c r="C146" s="80" t="s">
        <v>623</v>
      </c>
      <c r="D146" s="92" t="s">
        <v>130</v>
      </c>
      <c r="E146" s="92" t="s">
        <v>298</v>
      </c>
      <c r="F146" s="80" t="s">
        <v>624</v>
      </c>
      <c r="G146" s="92" t="s">
        <v>403</v>
      </c>
      <c r="H146" s="80" t="s">
        <v>1816</v>
      </c>
      <c r="I146" s="80" t="s">
        <v>170</v>
      </c>
      <c r="J146" s="80"/>
      <c r="K146" s="86">
        <v>1.3800000000000001</v>
      </c>
      <c r="L146" s="92" t="s">
        <v>173</v>
      </c>
      <c r="M146" s="93">
        <v>5.5500000000000001E-2</v>
      </c>
      <c r="N146" s="93">
        <v>1.1900000000000001E-2</v>
      </c>
      <c r="O146" s="86">
        <v>0.9</v>
      </c>
      <c r="P146" s="88">
        <v>106.56</v>
      </c>
      <c r="Q146" s="80"/>
      <c r="R146" s="86">
        <v>9.5E-4</v>
      </c>
      <c r="S146" s="87">
        <v>2.5000000000000002E-8</v>
      </c>
      <c r="T146" s="87">
        <f t="shared" si="2"/>
        <v>7.1844404959235065E-9</v>
      </c>
      <c r="U146" s="87">
        <f>R146/'סכום נכסי הקרן'!$C$42</f>
        <v>2.5748169835530893E-10</v>
      </c>
    </row>
    <row r="147" spans="2:21" s="138" customFormat="1">
      <c r="B147" s="85" t="s">
        <v>625</v>
      </c>
      <c r="C147" s="80" t="s">
        <v>626</v>
      </c>
      <c r="D147" s="92" t="s">
        <v>130</v>
      </c>
      <c r="E147" s="92" t="s">
        <v>298</v>
      </c>
      <c r="F147" s="80" t="s">
        <v>627</v>
      </c>
      <c r="G147" s="92" t="s">
        <v>381</v>
      </c>
      <c r="H147" s="80" t="s">
        <v>1816</v>
      </c>
      <c r="I147" s="80" t="s">
        <v>1811</v>
      </c>
      <c r="J147" s="80"/>
      <c r="K147" s="86">
        <v>3.55</v>
      </c>
      <c r="L147" s="92" t="s">
        <v>173</v>
      </c>
      <c r="M147" s="93">
        <v>2.9500000000000002E-2</v>
      </c>
      <c r="N147" s="93">
        <v>1.5599999999999998E-2</v>
      </c>
      <c r="O147" s="86">
        <v>0.86</v>
      </c>
      <c r="P147" s="88">
        <v>105.75</v>
      </c>
      <c r="Q147" s="80"/>
      <c r="R147" s="86">
        <v>9.1E-4</v>
      </c>
      <c r="S147" s="87">
        <v>3.206576626019865E-9</v>
      </c>
      <c r="T147" s="87">
        <f t="shared" si="2"/>
        <v>6.8819377382004117E-9</v>
      </c>
      <c r="U147" s="87">
        <f>R147/'סכום נכסי הקרן'!$C$42</f>
        <v>2.46640363687717E-10</v>
      </c>
    </row>
    <row r="148" spans="2:21" s="138" customFormat="1">
      <c r="B148" s="85" t="s">
        <v>628</v>
      </c>
      <c r="C148" s="80" t="s">
        <v>629</v>
      </c>
      <c r="D148" s="92" t="s">
        <v>130</v>
      </c>
      <c r="E148" s="92" t="s">
        <v>298</v>
      </c>
      <c r="F148" s="80" t="s">
        <v>499</v>
      </c>
      <c r="G148" s="92" t="s">
        <v>327</v>
      </c>
      <c r="H148" s="80" t="s">
        <v>1816</v>
      </c>
      <c r="I148" s="80" t="s">
        <v>170</v>
      </c>
      <c r="J148" s="80"/>
      <c r="K148" s="86">
        <v>3.8299999999999996</v>
      </c>
      <c r="L148" s="92" t="s">
        <v>173</v>
      </c>
      <c r="M148" s="93">
        <v>7.0499999999999993E-2</v>
      </c>
      <c r="N148" s="93">
        <v>1.9100000000000002E-2</v>
      </c>
      <c r="O148" s="86">
        <v>560.79999999999995</v>
      </c>
      <c r="P148" s="88">
        <v>122.4</v>
      </c>
      <c r="Q148" s="80"/>
      <c r="R148" s="86">
        <v>0.68641999999999992</v>
      </c>
      <c r="S148" s="87">
        <v>9.4328804109227785E-7</v>
      </c>
      <c r="T148" s="87">
        <f t="shared" si="2"/>
        <v>5.1910985739071714E-6</v>
      </c>
      <c r="U148" s="87">
        <f>R148/'סכום נכסי הקרן'!$C$42</f>
        <v>1.8604272356321174E-7</v>
      </c>
    </row>
    <row r="149" spans="2:21" s="138" customFormat="1">
      <c r="B149" s="85" t="s">
        <v>630</v>
      </c>
      <c r="C149" s="80" t="s">
        <v>631</v>
      </c>
      <c r="D149" s="92" t="s">
        <v>130</v>
      </c>
      <c r="E149" s="92" t="s">
        <v>298</v>
      </c>
      <c r="F149" s="80" t="s">
        <v>502</v>
      </c>
      <c r="G149" s="92" t="s">
        <v>356</v>
      </c>
      <c r="H149" s="80" t="s">
        <v>1816</v>
      </c>
      <c r="I149" s="80" t="s">
        <v>1811</v>
      </c>
      <c r="J149" s="80"/>
      <c r="K149" s="86">
        <v>4.1999999999999993</v>
      </c>
      <c r="L149" s="92" t="s">
        <v>173</v>
      </c>
      <c r="M149" s="93">
        <v>4.1399999999999999E-2</v>
      </c>
      <c r="N149" s="93">
        <v>1.7600000000000001E-2</v>
      </c>
      <c r="O149" s="86">
        <v>0.71</v>
      </c>
      <c r="P149" s="88">
        <v>111.3</v>
      </c>
      <c r="Q149" s="80"/>
      <c r="R149" s="86">
        <v>7.7999999999999999E-4</v>
      </c>
      <c r="S149" s="87">
        <v>8.8307367928228122E-10</v>
      </c>
      <c r="T149" s="87">
        <f t="shared" si="2"/>
        <v>5.8988037756003523E-9</v>
      </c>
      <c r="U149" s="87">
        <f>R149/'סכום נכסי הקרן'!$C$42</f>
        <v>2.1140602601804313E-10</v>
      </c>
    </row>
    <row r="150" spans="2:21" s="138" customFormat="1">
      <c r="B150" s="85" t="s">
        <v>632</v>
      </c>
      <c r="C150" s="80" t="s">
        <v>633</v>
      </c>
      <c r="D150" s="92" t="s">
        <v>130</v>
      </c>
      <c r="E150" s="92" t="s">
        <v>298</v>
      </c>
      <c r="F150" s="80" t="s">
        <v>509</v>
      </c>
      <c r="G150" s="92" t="s">
        <v>356</v>
      </c>
      <c r="H150" s="80" t="s">
        <v>1816</v>
      </c>
      <c r="I150" s="80" t="s">
        <v>1811</v>
      </c>
      <c r="J150" s="80"/>
      <c r="K150" s="86">
        <v>0.25</v>
      </c>
      <c r="L150" s="92" t="s">
        <v>173</v>
      </c>
      <c r="M150" s="93">
        <v>5.5E-2</v>
      </c>
      <c r="N150" s="93">
        <v>8.199999999999999E-3</v>
      </c>
      <c r="O150" s="86">
        <v>0.6</v>
      </c>
      <c r="P150" s="88">
        <v>102.54</v>
      </c>
      <c r="Q150" s="80"/>
      <c r="R150" s="86">
        <v>6.2E-4</v>
      </c>
      <c r="S150" s="87">
        <v>4.9473343478062296E-9</v>
      </c>
      <c r="T150" s="87">
        <f t="shared" si="2"/>
        <v>4.688792744707973E-9</v>
      </c>
      <c r="U150" s="87">
        <f>R150/'סכום נכסי הקרן'!$C$42</f>
        <v>1.6804068734767532E-10</v>
      </c>
    </row>
    <row r="151" spans="2:21" s="138" customFormat="1">
      <c r="B151" s="85" t="s">
        <v>634</v>
      </c>
      <c r="C151" s="80" t="s">
        <v>635</v>
      </c>
      <c r="D151" s="92" t="s">
        <v>130</v>
      </c>
      <c r="E151" s="92" t="s">
        <v>298</v>
      </c>
      <c r="F151" s="80" t="s">
        <v>621</v>
      </c>
      <c r="G151" s="92" t="s">
        <v>161</v>
      </c>
      <c r="H151" s="80" t="s">
        <v>1816</v>
      </c>
      <c r="I151" s="80" t="s">
        <v>170</v>
      </c>
      <c r="J151" s="80"/>
      <c r="K151" s="86">
        <v>3.2800000000000007</v>
      </c>
      <c r="L151" s="92" t="s">
        <v>173</v>
      </c>
      <c r="M151" s="93">
        <v>2.4E-2</v>
      </c>
      <c r="N151" s="93">
        <v>1.4099999999999996E-2</v>
      </c>
      <c r="O151" s="86">
        <v>0.77</v>
      </c>
      <c r="P151" s="88">
        <v>103.49</v>
      </c>
      <c r="Q151" s="80"/>
      <c r="R151" s="86">
        <v>8.0000000000000004E-4</v>
      </c>
      <c r="S151" s="87">
        <v>1.8332023903054544E-9</v>
      </c>
      <c r="T151" s="87">
        <f t="shared" si="2"/>
        <v>6.0500551544619005E-9</v>
      </c>
      <c r="U151" s="87">
        <f>R151/'סכום נכסי הקרן'!$C$42</f>
        <v>2.1682669335183911E-10</v>
      </c>
    </row>
    <row r="152" spans="2:21" s="138" customFormat="1">
      <c r="B152" s="85" t="s">
        <v>636</v>
      </c>
      <c r="C152" s="80" t="s">
        <v>637</v>
      </c>
      <c r="D152" s="92" t="s">
        <v>130</v>
      </c>
      <c r="E152" s="92" t="s">
        <v>298</v>
      </c>
      <c r="F152" s="80" t="s">
        <v>477</v>
      </c>
      <c r="G152" s="92" t="s">
        <v>300</v>
      </c>
      <c r="H152" s="80" t="s">
        <v>1817</v>
      </c>
      <c r="I152" s="80" t="s">
        <v>170</v>
      </c>
      <c r="J152" s="80"/>
      <c r="K152" s="86">
        <v>2.8400000000000003</v>
      </c>
      <c r="L152" s="92" t="s">
        <v>173</v>
      </c>
      <c r="M152" s="93">
        <v>2.6000000000000002E-2</v>
      </c>
      <c r="N152" s="93">
        <v>1.1299999999999999E-2</v>
      </c>
      <c r="O152" s="86">
        <v>947</v>
      </c>
      <c r="P152" s="88">
        <v>104.39</v>
      </c>
      <c r="Q152" s="80"/>
      <c r="R152" s="86">
        <v>0.98857000000000006</v>
      </c>
      <c r="S152" s="87">
        <v>9.8106248964031159E-6</v>
      </c>
      <c r="T152" s="87">
        <f t="shared" si="2"/>
        <v>7.4761287800580015E-6</v>
      </c>
      <c r="U152" s="87">
        <f>R152/'סכום נכסי הקרן'!$C$42</f>
        <v>2.6793545530853448E-7</v>
      </c>
    </row>
    <row r="153" spans="2:21" s="138" customFormat="1">
      <c r="B153" s="85" t="s">
        <v>638</v>
      </c>
      <c r="C153" s="80" t="s">
        <v>639</v>
      </c>
      <c r="D153" s="92" t="s">
        <v>130</v>
      </c>
      <c r="E153" s="92" t="s">
        <v>298</v>
      </c>
      <c r="F153" s="80" t="s">
        <v>522</v>
      </c>
      <c r="G153" s="92" t="s">
        <v>327</v>
      </c>
      <c r="H153" s="80" t="s">
        <v>1817</v>
      </c>
      <c r="I153" s="80" t="s">
        <v>170</v>
      </c>
      <c r="J153" s="80"/>
      <c r="K153" s="86">
        <v>2.12</v>
      </c>
      <c r="L153" s="92" t="s">
        <v>173</v>
      </c>
      <c r="M153" s="93">
        <v>0.05</v>
      </c>
      <c r="N153" s="93">
        <v>1.6199999999999999E-2</v>
      </c>
      <c r="O153" s="86">
        <v>0.45</v>
      </c>
      <c r="P153" s="88">
        <v>108.54</v>
      </c>
      <c r="Q153" s="80"/>
      <c r="R153" s="86">
        <v>4.8999999999999998E-4</v>
      </c>
      <c r="S153" s="87">
        <v>2.1686746987951808E-9</v>
      </c>
      <c r="T153" s="87">
        <f t="shared" si="2"/>
        <v>3.7056587821079136E-9</v>
      </c>
      <c r="U153" s="87">
        <f>R153/'סכום נכסי הקרן'!$C$42</f>
        <v>1.3280634967800144E-10</v>
      </c>
    </row>
    <row r="154" spans="2:21" s="138" customFormat="1">
      <c r="B154" s="85" t="s">
        <v>640</v>
      </c>
      <c r="C154" s="80" t="s">
        <v>641</v>
      </c>
      <c r="D154" s="92" t="s">
        <v>130</v>
      </c>
      <c r="E154" s="92" t="s">
        <v>298</v>
      </c>
      <c r="F154" s="80" t="s">
        <v>522</v>
      </c>
      <c r="G154" s="92" t="s">
        <v>327</v>
      </c>
      <c r="H154" s="80" t="s">
        <v>1817</v>
      </c>
      <c r="I154" s="80" t="s">
        <v>170</v>
      </c>
      <c r="J154" s="80"/>
      <c r="K154" s="86">
        <v>2.9899999999999998</v>
      </c>
      <c r="L154" s="92" t="s">
        <v>173</v>
      </c>
      <c r="M154" s="93">
        <v>4.6500000000000007E-2</v>
      </c>
      <c r="N154" s="93">
        <v>1.9500000000000003E-2</v>
      </c>
      <c r="O154" s="86">
        <v>285</v>
      </c>
      <c r="P154" s="88">
        <v>109.46</v>
      </c>
      <c r="Q154" s="80"/>
      <c r="R154" s="86">
        <v>0.31195999999999996</v>
      </c>
      <c r="S154" s="87">
        <v>1.4693380090933979E-6</v>
      </c>
      <c r="T154" s="87">
        <f t="shared" si="2"/>
        <v>2.3592190074824177E-6</v>
      </c>
      <c r="U154" s="87">
        <f>R154/'סכום נכסי הקרן'!$C$42</f>
        <v>8.4551569072549656E-8</v>
      </c>
    </row>
    <row r="155" spans="2:21" s="138" customFormat="1">
      <c r="B155" s="85" t="s">
        <v>642</v>
      </c>
      <c r="C155" s="80" t="s">
        <v>643</v>
      </c>
      <c r="D155" s="92" t="s">
        <v>130</v>
      </c>
      <c r="E155" s="92" t="s">
        <v>298</v>
      </c>
      <c r="F155" s="80" t="s">
        <v>644</v>
      </c>
      <c r="G155" s="92" t="s">
        <v>645</v>
      </c>
      <c r="H155" s="80" t="s">
        <v>1817</v>
      </c>
      <c r="I155" s="80" t="s">
        <v>1811</v>
      </c>
      <c r="J155" s="80"/>
      <c r="K155" s="86">
        <v>2.83</v>
      </c>
      <c r="L155" s="92" t="s">
        <v>173</v>
      </c>
      <c r="M155" s="93">
        <v>3.4000000000000002E-2</v>
      </c>
      <c r="N155" s="93">
        <v>2.2700000000000001E-2</v>
      </c>
      <c r="O155" s="86">
        <v>0.06</v>
      </c>
      <c r="P155" s="88">
        <v>103.75</v>
      </c>
      <c r="Q155" s="80"/>
      <c r="R155" s="86">
        <v>5.9999999999999995E-5</v>
      </c>
      <c r="S155" s="87">
        <v>1.0102072672388043E-10</v>
      </c>
      <c r="T155" s="87">
        <f t="shared" si="2"/>
        <v>4.5375413658464249E-10</v>
      </c>
      <c r="U155" s="87">
        <f>R155/'סכום נכסי הקרן'!$C$42</f>
        <v>1.6262002001387931E-11</v>
      </c>
    </row>
    <row r="156" spans="2:21" s="138" customFormat="1">
      <c r="B156" s="85" t="s">
        <v>646</v>
      </c>
      <c r="C156" s="80" t="s">
        <v>647</v>
      </c>
      <c r="D156" s="92" t="s">
        <v>130</v>
      </c>
      <c r="E156" s="92" t="s">
        <v>298</v>
      </c>
      <c r="F156" s="80" t="s">
        <v>543</v>
      </c>
      <c r="G156" s="92" t="s">
        <v>327</v>
      </c>
      <c r="H156" s="80" t="s">
        <v>1817</v>
      </c>
      <c r="I156" s="80" t="s">
        <v>1811</v>
      </c>
      <c r="J156" s="80"/>
      <c r="K156" s="86">
        <v>3.4399999999999995</v>
      </c>
      <c r="L156" s="92" t="s">
        <v>173</v>
      </c>
      <c r="M156" s="93">
        <v>5.74E-2</v>
      </c>
      <c r="N156" s="93">
        <v>1.7599999999999998E-2</v>
      </c>
      <c r="O156" s="86">
        <v>0.34</v>
      </c>
      <c r="P156" s="88">
        <v>114.08</v>
      </c>
      <c r="Q156" s="86">
        <v>1.0000000000000001E-5</v>
      </c>
      <c r="R156" s="86">
        <v>4.0000000000000002E-4</v>
      </c>
      <c r="S156" s="87">
        <v>1.6761110760387608E-9</v>
      </c>
      <c r="T156" s="87">
        <f t="shared" si="2"/>
        <v>3.0250275772309503E-9</v>
      </c>
      <c r="U156" s="87">
        <f>R156/'סכום נכסי הקרן'!$C$42</f>
        <v>1.0841334667591956E-10</v>
      </c>
    </row>
    <row r="157" spans="2:21" s="138" customFormat="1">
      <c r="B157" s="85" t="s">
        <v>648</v>
      </c>
      <c r="C157" s="80" t="s">
        <v>649</v>
      </c>
      <c r="D157" s="92" t="s">
        <v>130</v>
      </c>
      <c r="E157" s="92" t="s">
        <v>298</v>
      </c>
      <c r="F157" s="80" t="s">
        <v>554</v>
      </c>
      <c r="G157" s="92" t="s">
        <v>327</v>
      </c>
      <c r="H157" s="80" t="s">
        <v>1817</v>
      </c>
      <c r="I157" s="80" t="s">
        <v>1811</v>
      </c>
      <c r="J157" s="80"/>
      <c r="K157" s="86">
        <v>4.2699999999999996</v>
      </c>
      <c r="L157" s="92" t="s">
        <v>173</v>
      </c>
      <c r="M157" s="93">
        <v>3.7000000000000005E-2</v>
      </c>
      <c r="N157" s="93">
        <v>1.6799999999999999E-2</v>
      </c>
      <c r="O157" s="86">
        <v>0.56999999999999995</v>
      </c>
      <c r="P157" s="88">
        <v>109.85</v>
      </c>
      <c r="Q157" s="80"/>
      <c r="R157" s="86">
        <v>6.3000000000000003E-4</v>
      </c>
      <c r="S157" s="87">
        <v>2.2920485566385162E-9</v>
      </c>
      <c r="T157" s="87">
        <f t="shared" si="2"/>
        <v>4.7644184341387463E-9</v>
      </c>
      <c r="U157" s="87">
        <f>R157/'סכום נכסי הקרן'!$C$42</f>
        <v>1.7075102101457331E-10</v>
      </c>
    </row>
    <row r="158" spans="2:21" s="138" customFormat="1">
      <c r="B158" s="85" t="s">
        <v>650</v>
      </c>
      <c r="C158" s="80" t="s">
        <v>651</v>
      </c>
      <c r="D158" s="92" t="s">
        <v>130</v>
      </c>
      <c r="E158" s="92" t="s">
        <v>298</v>
      </c>
      <c r="F158" s="80" t="s">
        <v>652</v>
      </c>
      <c r="G158" s="92" t="s">
        <v>470</v>
      </c>
      <c r="H158" s="80" t="s">
        <v>1817</v>
      </c>
      <c r="I158" s="80" t="s">
        <v>170</v>
      </c>
      <c r="J158" s="80"/>
      <c r="K158" s="86">
        <v>0.05</v>
      </c>
      <c r="L158" s="92" t="s">
        <v>173</v>
      </c>
      <c r="M158" s="93">
        <v>8.5000000000000006E-2</v>
      </c>
      <c r="N158" s="93">
        <v>1.0399999999999998E-2</v>
      </c>
      <c r="O158" s="86">
        <v>0.33</v>
      </c>
      <c r="P158" s="88">
        <v>104.2</v>
      </c>
      <c r="Q158" s="80"/>
      <c r="R158" s="86">
        <v>3.4000000000000002E-4</v>
      </c>
      <c r="S158" s="87">
        <v>1.2092023951866388E-9</v>
      </c>
      <c r="T158" s="87">
        <f t="shared" si="2"/>
        <v>2.5712734406463076E-9</v>
      </c>
      <c r="U158" s="87">
        <f>R158/'סכום נכסי הקרן'!$C$42</f>
        <v>9.215134467453163E-11</v>
      </c>
    </row>
    <row r="159" spans="2:21" s="138" customFormat="1">
      <c r="B159" s="85" t="s">
        <v>653</v>
      </c>
      <c r="C159" s="80" t="s">
        <v>654</v>
      </c>
      <c r="D159" s="92" t="s">
        <v>130</v>
      </c>
      <c r="E159" s="92" t="s">
        <v>298</v>
      </c>
      <c r="F159" s="80" t="s">
        <v>566</v>
      </c>
      <c r="G159" s="92" t="s">
        <v>381</v>
      </c>
      <c r="H159" s="80" t="s">
        <v>1818</v>
      </c>
      <c r="I159" s="80" t="s">
        <v>170</v>
      </c>
      <c r="J159" s="80"/>
      <c r="K159" s="86">
        <v>2.0499999999999998</v>
      </c>
      <c r="L159" s="92" t="s">
        <v>173</v>
      </c>
      <c r="M159" s="93">
        <v>3.3000000000000002E-2</v>
      </c>
      <c r="N159" s="93">
        <v>2.1000000000000001E-2</v>
      </c>
      <c r="O159" s="86">
        <v>446.92</v>
      </c>
      <c r="P159" s="88">
        <v>102.92</v>
      </c>
      <c r="Q159" s="80"/>
      <c r="R159" s="86">
        <v>0.45998</v>
      </c>
      <c r="S159" s="87">
        <v>6.9217075961672282E-7</v>
      </c>
      <c r="T159" s="87">
        <f t="shared" si="2"/>
        <v>3.4786304624367312E-6</v>
      </c>
      <c r="U159" s="87">
        <f>R159/'סכום נכסי הקרן'!$C$42</f>
        <v>1.246699280099737E-7</v>
      </c>
    </row>
    <row r="160" spans="2:21" s="138" customFormat="1">
      <c r="B160" s="85" t="s">
        <v>655</v>
      </c>
      <c r="C160" s="80" t="s">
        <v>656</v>
      </c>
      <c r="D160" s="92" t="s">
        <v>130</v>
      </c>
      <c r="E160" s="92" t="s">
        <v>298</v>
      </c>
      <c r="F160" s="80" t="s">
        <v>569</v>
      </c>
      <c r="G160" s="92" t="s">
        <v>407</v>
      </c>
      <c r="H160" s="80" t="s">
        <v>1818</v>
      </c>
      <c r="I160" s="80" t="s">
        <v>1811</v>
      </c>
      <c r="J160" s="80"/>
      <c r="K160" s="86">
        <v>2.3400000000000003</v>
      </c>
      <c r="L160" s="92" t="s">
        <v>173</v>
      </c>
      <c r="M160" s="93">
        <v>0.06</v>
      </c>
      <c r="N160" s="93">
        <v>1.38E-2</v>
      </c>
      <c r="O160" s="86">
        <v>0.1</v>
      </c>
      <c r="P160" s="88">
        <v>112.64</v>
      </c>
      <c r="Q160" s="80"/>
      <c r="R160" s="86">
        <v>1.1E-4</v>
      </c>
      <c r="S160" s="87">
        <v>1.6247340675896522E-10</v>
      </c>
      <c r="T160" s="87">
        <f t="shared" si="2"/>
        <v>8.3188258373851127E-10</v>
      </c>
      <c r="U160" s="87">
        <f>R160/'סכום נכסי הקרן'!$C$42</f>
        <v>2.9813670335877881E-11</v>
      </c>
    </row>
    <row r="161" spans="2:21" s="138" customFormat="1">
      <c r="B161" s="85" t="s">
        <v>657</v>
      </c>
      <c r="C161" s="80" t="s">
        <v>658</v>
      </c>
      <c r="D161" s="92" t="s">
        <v>130</v>
      </c>
      <c r="E161" s="92" t="s">
        <v>298</v>
      </c>
      <c r="F161" s="80" t="s">
        <v>659</v>
      </c>
      <c r="G161" s="92" t="s">
        <v>381</v>
      </c>
      <c r="H161" s="80" t="s">
        <v>1818</v>
      </c>
      <c r="I161" s="80" t="s">
        <v>170</v>
      </c>
      <c r="J161" s="80"/>
      <c r="K161" s="86">
        <v>0.16999999999999998</v>
      </c>
      <c r="L161" s="92" t="s">
        <v>173</v>
      </c>
      <c r="M161" s="93">
        <v>2.35E-2</v>
      </c>
      <c r="N161" s="93">
        <v>1.55E-2</v>
      </c>
      <c r="O161" s="86">
        <v>2964.1</v>
      </c>
      <c r="P161" s="88">
        <v>100.33</v>
      </c>
      <c r="Q161" s="80"/>
      <c r="R161" s="86">
        <v>2.9738800000000003</v>
      </c>
      <c r="S161" s="87">
        <v>2.9059803921568624E-4</v>
      </c>
      <c r="T161" s="87">
        <f t="shared" si="2"/>
        <v>2.2490172528438947E-5</v>
      </c>
      <c r="U161" s="87">
        <f>R161/'סכום נכסי הקרן'!$C$42</f>
        <v>8.0602070853145922E-7</v>
      </c>
    </row>
    <row r="162" spans="2:21" s="138" customFormat="1">
      <c r="B162" s="85" t="s">
        <v>660</v>
      </c>
      <c r="C162" s="80" t="s">
        <v>661</v>
      </c>
      <c r="D162" s="92" t="s">
        <v>130</v>
      </c>
      <c r="E162" s="92" t="s">
        <v>298</v>
      </c>
      <c r="F162" s="80" t="s">
        <v>587</v>
      </c>
      <c r="G162" s="92" t="s">
        <v>327</v>
      </c>
      <c r="H162" s="80" t="s">
        <v>1818</v>
      </c>
      <c r="I162" s="80" t="s">
        <v>170</v>
      </c>
      <c r="J162" s="80"/>
      <c r="K162" s="86">
        <v>0.66</v>
      </c>
      <c r="L162" s="92" t="s">
        <v>173</v>
      </c>
      <c r="M162" s="93">
        <v>0.03</v>
      </c>
      <c r="N162" s="93">
        <v>9.6000000000000009E-3</v>
      </c>
      <c r="O162" s="86">
        <v>0.4</v>
      </c>
      <c r="P162" s="88">
        <v>101.6</v>
      </c>
      <c r="Q162" s="80"/>
      <c r="R162" s="86">
        <v>4.0999999999999999E-4</v>
      </c>
      <c r="S162" s="87">
        <v>2.3994510056099165E-9</v>
      </c>
      <c r="T162" s="87">
        <f t="shared" si="2"/>
        <v>3.100653266661724E-9</v>
      </c>
      <c r="U162" s="87">
        <f>R162/'סכום נכסי הקרן'!$C$42</f>
        <v>1.1112368034281754E-10</v>
      </c>
    </row>
    <row r="163" spans="2:21" s="138" customFormat="1">
      <c r="B163" s="85" t="s">
        <v>662</v>
      </c>
      <c r="C163" s="80" t="s">
        <v>663</v>
      </c>
      <c r="D163" s="92" t="s">
        <v>130</v>
      </c>
      <c r="E163" s="92" t="s">
        <v>298</v>
      </c>
      <c r="F163" s="80" t="s">
        <v>664</v>
      </c>
      <c r="G163" s="92" t="s">
        <v>381</v>
      </c>
      <c r="H163" s="80" t="s">
        <v>1821</v>
      </c>
      <c r="I163" s="80" t="s">
        <v>170</v>
      </c>
      <c r="J163" s="80"/>
      <c r="K163" s="86">
        <v>1.8399999999999999</v>
      </c>
      <c r="L163" s="92" t="s">
        <v>173</v>
      </c>
      <c r="M163" s="93">
        <v>4.2999999999999997E-2</v>
      </c>
      <c r="N163" s="93">
        <v>2.8799999999999999E-2</v>
      </c>
      <c r="O163" s="86">
        <v>0.14000000000000001</v>
      </c>
      <c r="P163" s="88">
        <v>103.03</v>
      </c>
      <c r="Q163" s="80"/>
      <c r="R163" s="86">
        <v>1.4000000000000001E-4</v>
      </c>
      <c r="S163" s="87">
        <v>2.7706257043746889E-10</v>
      </c>
      <c r="T163" s="87">
        <f t="shared" si="2"/>
        <v>1.0587596520308327E-9</v>
      </c>
      <c r="U163" s="87">
        <f>R163/'סכום נכסי הקרן'!$C$42</f>
        <v>3.7944671336571851E-11</v>
      </c>
    </row>
    <row r="164" spans="2:21" s="138" customFormat="1">
      <c r="B164" s="85" t="s">
        <v>665</v>
      </c>
      <c r="C164" s="80" t="s">
        <v>666</v>
      </c>
      <c r="D164" s="92" t="s">
        <v>130</v>
      </c>
      <c r="E164" s="92" t="s">
        <v>298</v>
      </c>
      <c r="F164" s="80" t="s">
        <v>664</v>
      </c>
      <c r="G164" s="92" t="s">
        <v>381</v>
      </c>
      <c r="H164" s="80" t="s">
        <v>1821</v>
      </c>
      <c r="I164" s="80" t="s">
        <v>170</v>
      </c>
      <c r="J164" s="80"/>
      <c r="K164" s="86">
        <v>2.5100000000000002</v>
      </c>
      <c r="L164" s="92" t="s">
        <v>173</v>
      </c>
      <c r="M164" s="93">
        <v>4.2500000000000003E-2</v>
      </c>
      <c r="N164" s="93">
        <v>3.15E-2</v>
      </c>
      <c r="O164" s="86">
        <v>0.56000000000000005</v>
      </c>
      <c r="P164" s="88">
        <v>104.56</v>
      </c>
      <c r="Q164" s="80"/>
      <c r="R164" s="86">
        <v>5.8999999999999992E-4</v>
      </c>
      <c r="S164" s="87">
        <v>9.2279227715143264E-10</v>
      </c>
      <c r="T164" s="87">
        <f t="shared" si="2"/>
        <v>4.4619156764156507E-9</v>
      </c>
      <c r="U164" s="87">
        <f>R164/'סכום נכסי הקרן'!$C$42</f>
        <v>1.5990968634698134E-10</v>
      </c>
    </row>
    <row r="165" spans="2:21" s="138" customFormat="1">
      <c r="B165" s="83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6"/>
      <c r="P165" s="88"/>
      <c r="Q165" s="80"/>
      <c r="R165" s="80"/>
      <c r="S165" s="80"/>
      <c r="T165" s="87"/>
      <c r="U165" s="80"/>
    </row>
    <row r="166" spans="2:21" s="138" customFormat="1">
      <c r="B166" s="98" t="s">
        <v>50</v>
      </c>
      <c r="C166" s="82"/>
      <c r="D166" s="82"/>
      <c r="E166" s="82"/>
      <c r="F166" s="82"/>
      <c r="G166" s="82"/>
      <c r="H166" s="82"/>
      <c r="I166" s="82"/>
      <c r="J166" s="82"/>
      <c r="K166" s="89">
        <v>4.42</v>
      </c>
      <c r="L166" s="82"/>
      <c r="M166" s="82"/>
      <c r="N166" s="103">
        <v>3.2600000000000004E-2</v>
      </c>
      <c r="O166" s="89"/>
      <c r="P166" s="91"/>
      <c r="Q166" s="82"/>
      <c r="R166" s="89">
        <v>507.57074999999998</v>
      </c>
      <c r="S166" s="82"/>
      <c r="T166" s="90">
        <f t="shared" ref="T166:T167" si="3">R166/$R$11</f>
        <v>3.8385387903644903E-3</v>
      </c>
      <c r="U166" s="90">
        <f>R166/'סכום נכסי הקרן'!$C$42</f>
        <v>1.3756860920576623E-4</v>
      </c>
    </row>
    <row r="167" spans="2:21" s="138" customFormat="1">
      <c r="B167" s="85" t="s">
        <v>667</v>
      </c>
      <c r="C167" s="80" t="s">
        <v>668</v>
      </c>
      <c r="D167" s="92" t="s">
        <v>130</v>
      </c>
      <c r="E167" s="92" t="s">
        <v>298</v>
      </c>
      <c r="F167" s="80" t="s">
        <v>669</v>
      </c>
      <c r="G167" s="92" t="s">
        <v>670</v>
      </c>
      <c r="H167" s="80" t="s">
        <v>1814</v>
      </c>
      <c r="I167" s="80" t="s">
        <v>1811</v>
      </c>
      <c r="J167" s="80"/>
      <c r="K167" s="86">
        <v>4.42</v>
      </c>
      <c r="L167" s="92" t="s">
        <v>173</v>
      </c>
      <c r="M167" s="93">
        <v>3.49E-2</v>
      </c>
      <c r="N167" s="93">
        <v>3.2600000000000004E-2</v>
      </c>
      <c r="O167" s="86">
        <v>506305</v>
      </c>
      <c r="P167" s="88">
        <v>100.25</v>
      </c>
      <c r="Q167" s="80"/>
      <c r="R167" s="86">
        <v>507.57074999999998</v>
      </c>
      <c r="S167" s="87">
        <v>3.2129478680083538E-4</v>
      </c>
      <c r="T167" s="87">
        <f t="shared" si="3"/>
        <v>3.8385387903644903E-3</v>
      </c>
      <c r="U167" s="87">
        <f>R167/'סכום נכסי הקרן'!$C$42</f>
        <v>1.3756860920576623E-4</v>
      </c>
    </row>
    <row r="168" spans="2:21" s="138" customFormat="1">
      <c r="B168" s="139"/>
    </row>
    <row r="169" spans="2:21" s="138" customFormat="1">
      <c r="B169" s="139"/>
    </row>
    <row r="170" spans="2:21" s="138" customFormat="1">
      <c r="B170" s="139"/>
    </row>
    <row r="171" spans="2:21" s="138" customFormat="1">
      <c r="B171" s="140" t="s">
        <v>261</v>
      </c>
    </row>
    <row r="172" spans="2:21" s="138" customFormat="1">
      <c r="B172" s="140" t="s">
        <v>121</v>
      </c>
    </row>
    <row r="173" spans="2:21" s="138" customFormat="1">
      <c r="B173" s="140" t="s">
        <v>246</v>
      </c>
    </row>
    <row r="174" spans="2:21" s="138" customFormat="1">
      <c r="B174" s="140" t="s">
        <v>256</v>
      </c>
    </row>
    <row r="175" spans="2:21" s="138" customFormat="1">
      <c r="B175" s="140" t="s">
        <v>254</v>
      </c>
    </row>
    <row r="176" spans="2:21" s="138" customFormat="1">
      <c r="B176" s="139"/>
    </row>
    <row r="177" spans="2:2" s="138" customFormat="1">
      <c r="B177" s="139"/>
    </row>
    <row r="178" spans="2:2" s="138" customFormat="1">
      <c r="B178" s="139"/>
    </row>
    <row r="179" spans="2:2" s="138" customFormat="1">
      <c r="B179" s="139"/>
    </row>
    <row r="180" spans="2:2" s="138" customFormat="1">
      <c r="B180" s="139"/>
    </row>
    <row r="181" spans="2:2" s="138" customFormat="1">
      <c r="B181" s="139"/>
    </row>
    <row r="182" spans="2:2" s="138" customFormat="1">
      <c r="B182" s="139"/>
    </row>
    <row r="183" spans="2:2" s="138" customFormat="1">
      <c r="B183" s="139"/>
    </row>
    <row r="184" spans="2:2" s="138" customFormat="1">
      <c r="B184" s="139"/>
    </row>
    <row r="185" spans="2:2" s="138" customFormat="1">
      <c r="B185" s="139"/>
    </row>
    <row r="186" spans="2:2" s="138" customFormat="1">
      <c r="B186" s="139"/>
    </row>
    <row r="187" spans="2:2" s="138" customFormat="1">
      <c r="B187" s="139"/>
    </row>
    <row r="188" spans="2:2" s="138" customFormat="1">
      <c r="B188" s="139"/>
    </row>
    <row r="189" spans="2:2" s="138" customFormat="1">
      <c r="B189" s="139"/>
    </row>
    <row r="190" spans="2:2" s="138" customFormat="1">
      <c r="B190" s="139"/>
    </row>
    <row r="191" spans="2:2" s="138" customFormat="1">
      <c r="B191" s="139"/>
    </row>
    <row r="192" spans="2:2" s="138" customFormat="1">
      <c r="B192" s="139"/>
    </row>
    <row r="193" spans="2:6" s="138" customFormat="1">
      <c r="B193" s="139"/>
    </row>
    <row r="194" spans="2:6" s="138" customFormat="1">
      <c r="B194" s="139"/>
    </row>
    <row r="195" spans="2:6" s="138" customFormat="1">
      <c r="B195" s="139"/>
    </row>
    <row r="196" spans="2:6" s="138" customFormat="1">
      <c r="B196" s="139"/>
    </row>
    <row r="197" spans="2:6" s="138" customFormat="1">
      <c r="B197" s="139"/>
    </row>
    <row r="198" spans="2:6">
      <c r="C198" s="1"/>
      <c r="D198" s="1"/>
      <c r="E198" s="1"/>
      <c r="F198" s="1"/>
    </row>
    <row r="199" spans="2:6">
      <c r="C199" s="1"/>
      <c r="D199" s="1"/>
      <c r="E199" s="1"/>
      <c r="F199" s="1"/>
    </row>
    <row r="200" spans="2:6">
      <c r="C200" s="1"/>
      <c r="D200" s="1"/>
      <c r="E200" s="1"/>
      <c r="F200" s="1"/>
    </row>
    <row r="201" spans="2:6">
      <c r="C201" s="1"/>
      <c r="D201" s="1"/>
      <c r="E201" s="1"/>
      <c r="F201" s="1"/>
    </row>
    <row r="202" spans="2:6">
      <c r="C202" s="1"/>
      <c r="D202" s="1"/>
      <c r="E202" s="1"/>
      <c r="F202" s="1"/>
    </row>
    <row r="203" spans="2:6">
      <c r="C203" s="1"/>
      <c r="D203" s="1"/>
      <c r="E203" s="1"/>
      <c r="F203" s="1"/>
    </row>
    <row r="204" spans="2:6">
      <c r="C204" s="1"/>
      <c r="D204" s="1"/>
      <c r="E204" s="1"/>
      <c r="F204" s="1"/>
    </row>
    <row r="205" spans="2:6">
      <c r="C205" s="1"/>
      <c r="D205" s="1"/>
      <c r="E205" s="1"/>
      <c r="F205" s="1"/>
    </row>
    <row r="206" spans="2:6">
      <c r="C206" s="1"/>
      <c r="D206" s="1"/>
      <c r="E206" s="1"/>
      <c r="F206" s="1"/>
    </row>
    <row r="207" spans="2:6">
      <c r="C207" s="1"/>
      <c r="D207" s="1"/>
      <c r="E207" s="1"/>
      <c r="F207" s="1"/>
    </row>
    <row r="208" spans="2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167">
    <cfRule type="cellIs" dxfId="119" priority="2" operator="equal">
      <formula>"NR3"</formula>
    </cfRule>
  </conditionalFormatting>
  <conditionalFormatting sqref="B12:B167">
    <cfRule type="containsText" dxfId="11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$AP$7:$AP$24</formula1>
    </dataValidation>
    <dataValidation allowBlank="1" showInputMessage="1" showErrorMessage="1" sqref="H2 B34 Q9 B36 B173 B175"/>
    <dataValidation type="list" allowBlank="1" showInputMessage="1" showErrorMessage="1" sqref="I12:I828">
      <formula1>$AR$7:$AR$10</formula1>
    </dataValidation>
    <dataValidation type="list" allowBlank="1" showInputMessage="1" showErrorMessage="1" sqref="E12:E822">
      <formula1>$AN$7:$AN$24</formula1>
    </dataValidation>
    <dataValidation type="list" allowBlank="1" showInputMessage="1" showErrorMessage="1" sqref="L12:L828">
      <formula1>$AS$7:$AS$20</formula1>
    </dataValidation>
    <dataValidation type="list" allowBlank="1" showInputMessage="1" showErrorMessage="1" sqref="G12:G555">
      <formula1>$AP$7:$AP$29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Z363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10.140625" style="1" bestFit="1" customWidth="1"/>
    <col min="12" max="12" width="11.7109375" style="1" bestFit="1" customWidth="1"/>
    <col min="13" max="13" width="9.140625" style="1"/>
    <col min="14" max="14" width="10.42578125" style="1" bestFit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7" t="s">
        <v>188</v>
      </c>
      <c r="C1" s="78" t="s" vm="1">
        <v>262</v>
      </c>
    </row>
    <row r="2" spans="2:52">
      <c r="B2" s="57" t="s">
        <v>187</v>
      </c>
      <c r="C2" s="78" t="s">
        <v>263</v>
      </c>
    </row>
    <row r="3" spans="2:52">
      <c r="B3" s="57" t="s">
        <v>189</v>
      </c>
      <c r="C3" s="78" t="s">
        <v>264</v>
      </c>
    </row>
    <row r="4" spans="2:52">
      <c r="B4" s="57" t="s">
        <v>190</v>
      </c>
      <c r="C4" s="78">
        <v>2207</v>
      </c>
    </row>
    <row r="6" spans="2:52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1"/>
      <c r="AZ6" s="3"/>
    </row>
    <row r="7" spans="2:52" ht="26.25" customHeight="1">
      <c r="B7" s="199" t="s">
        <v>97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1"/>
      <c r="AV7" s="3"/>
      <c r="AZ7" s="3"/>
    </row>
    <row r="8" spans="2:52" s="3" customFormat="1" ht="63">
      <c r="B8" s="22" t="s">
        <v>124</v>
      </c>
      <c r="C8" s="30" t="s">
        <v>48</v>
      </c>
      <c r="D8" s="30" t="s">
        <v>129</v>
      </c>
      <c r="E8" s="30" t="s">
        <v>234</v>
      </c>
      <c r="F8" s="30" t="s">
        <v>126</v>
      </c>
      <c r="G8" s="30" t="s">
        <v>68</v>
      </c>
      <c r="H8" s="30" t="s">
        <v>109</v>
      </c>
      <c r="I8" s="13" t="s">
        <v>248</v>
      </c>
      <c r="J8" s="13" t="s">
        <v>247</v>
      </c>
      <c r="K8" s="13" t="s">
        <v>65</v>
      </c>
      <c r="L8" s="13" t="s">
        <v>62</v>
      </c>
      <c r="M8" s="30" t="s">
        <v>191</v>
      </c>
      <c r="N8" s="14" t="s">
        <v>193</v>
      </c>
      <c r="AV8" s="1"/>
      <c r="AW8" s="1"/>
      <c r="AX8" s="1"/>
      <c r="AZ8" s="4"/>
    </row>
    <row r="9" spans="2:52" s="3" customFormat="1" ht="24" customHeight="1">
      <c r="B9" s="15"/>
      <c r="C9" s="16"/>
      <c r="D9" s="16"/>
      <c r="E9" s="16"/>
      <c r="F9" s="16"/>
      <c r="G9" s="16"/>
      <c r="H9" s="16"/>
      <c r="I9" s="16" t="s">
        <v>257</v>
      </c>
      <c r="J9" s="16"/>
      <c r="K9" s="16" t="s">
        <v>251</v>
      </c>
      <c r="L9" s="16" t="s">
        <v>20</v>
      </c>
      <c r="M9" s="16" t="s">
        <v>20</v>
      </c>
      <c r="N9" s="17" t="s">
        <v>20</v>
      </c>
      <c r="AV9" s="1"/>
      <c r="AX9" s="1"/>
      <c r="AZ9" s="4"/>
    </row>
    <row r="10" spans="2:5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V10" s="1"/>
      <c r="AW10" s="3"/>
      <c r="AX10" s="1"/>
      <c r="AZ10" s="1"/>
    </row>
    <row r="11" spans="2:52" s="133" customFormat="1" ht="18" customHeight="1">
      <c r="B11" s="104" t="s">
        <v>29</v>
      </c>
      <c r="C11" s="97"/>
      <c r="D11" s="97"/>
      <c r="E11" s="97"/>
      <c r="F11" s="97"/>
      <c r="G11" s="97"/>
      <c r="H11" s="97"/>
      <c r="I11" s="99"/>
      <c r="J11" s="101"/>
      <c r="K11" s="99">
        <v>45265.594890000008</v>
      </c>
      <c r="L11" s="97"/>
      <c r="M11" s="102">
        <f>K11/$K$11</f>
        <v>1</v>
      </c>
      <c r="N11" s="102">
        <f>K11/'סכום נכסי הקרן'!$C$42</f>
        <v>1.226848657825326E-2</v>
      </c>
      <c r="AV11" s="138"/>
      <c r="AW11" s="132"/>
      <c r="AX11" s="138"/>
      <c r="AZ11" s="138"/>
    </row>
    <row r="12" spans="2:52" s="138" customFormat="1" ht="20.25">
      <c r="B12" s="105" t="s">
        <v>242</v>
      </c>
      <c r="C12" s="82"/>
      <c r="D12" s="82"/>
      <c r="E12" s="82"/>
      <c r="F12" s="82"/>
      <c r="G12" s="82"/>
      <c r="H12" s="82"/>
      <c r="I12" s="89"/>
      <c r="J12" s="91"/>
      <c r="K12" s="89">
        <v>33483.53501</v>
      </c>
      <c r="L12" s="82"/>
      <c r="M12" s="90">
        <f t="shared" ref="M12:M42" si="0">K12/$K$11</f>
        <v>0.73971269109283533</v>
      </c>
      <c r="N12" s="90">
        <f>K12/'סכום נכסי הקרן'!$C$42</f>
        <v>9.0751552224360484E-3</v>
      </c>
      <c r="AW12" s="133"/>
    </row>
    <row r="13" spans="2:52" s="138" customFormat="1">
      <c r="B13" s="106" t="s">
        <v>671</v>
      </c>
      <c r="C13" s="82"/>
      <c r="D13" s="82"/>
      <c r="E13" s="82"/>
      <c r="F13" s="82"/>
      <c r="G13" s="82"/>
      <c r="H13" s="82"/>
      <c r="I13" s="89"/>
      <c r="J13" s="91"/>
      <c r="K13" s="89">
        <v>25338.884380000007</v>
      </c>
      <c r="L13" s="82"/>
      <c r="M13" s="90">
        <f t="shared" si="0"/>
        <v>0.55978242286610991</v>
      </c>
      <c r="N13" s="90">
        <f>K13/'סכום נכסי הקרן'!$C$42</f>
        <v>6.8676831416749594E-3</v>
      </c>
    </row>
    <row r="14" spans="2:52" s="138" customFormat="1">
      <c r="B14" s="107" t="s">
        <v>672</v>
      </c>
      <c r="C14" s="80" t="s">
        <v>673</v>
      </c>
      <c r="D14" s="92" t="s">
        <v>130</v>
      </c>
      <c r="E14" s="92" t="s">
        <v>298</v>
      </c>
      <c r="F14" s="80" t="s">
        <v>674</v>
      </c>
      <c r="G14" s="92" t="s">
        <v>675</v>
      </c>
      <c r="H14" s="92" t="s">
        <v>173</v>
      </c>
      <c r="I14" s="86">
        <v>0.56999999999999995</v>
      </c>
      <c r="J14" s="88">
        <v>21560</v>
      </c>
      <c r="K14" s="86">
        <v>0.12212000000000001</v>
      </c>
      <c r="L14" s="87">
        <v>1.142049293251811E-8</v>
      </c>
      <c r="M14" s="87">
        <f t="shared" si="0"/>
        <v>2.6978547459005897E-6</v>
      </c>
      <c r="N14" s="87">
        <f>K14/'סכום נכסי הקרן'!$C$42</f>
        <v>3.3098594740158241E-8</v>
      </c>
    </row>
    <row r="15" spans="2:52" s="138" customFormat="1">
      <c r="B15" s="107" t="s">
        <v>676</v>
      </c>
      <c r="C15" s="80" t="s">
        <v>677</v>
      </c>
      <c r="D15" s="92" t="s">
        <v>130</v>
      </c>
      <c r="E15" s="92" t="s">
        <v>298</v>
      </c>
      <c r="F15" s="80" t="s">
        <v>340</v>
      </c>
      <c r="G15" s="92" t="s">
        <v>327</v>
      </c>
      <c r="H15" s="92" t="s">
        <v>173</v>
      </c>
      <c r="I15" s="86">
        <v>3010</v>
      </c>
      <c r="J15" s="88">
        <v>4563</v>
      </c>
      <c r="K15" s="86">
        <v>137.34629999999999</v>
      </c>
      <c r="L15" s="87">
        <v>2.6157039478489465E-5</v>
      </c>
      <c r="M15" s="87">
        <f t="shared" si="0"/>
        <v>3.0342316351693916E-3</v>
      </c>
      <c r="N15" s="87">
        <f>K15/'סכום נכסי הקרן'!$C$42</f>
        <v>3.7225430091387123E-5</v>
      </c>
    </row>
    <row r="16" spans="2:52" s="138" customFormat="1" ht="20.25">
      <c r="B16" s="107" t="s">
        <v>678</v>
      </c>
      <c r="C16" s="80" t="s">
        <v>679</v>
      </c>
      <c r="D16" s="92" t="s">
        <v>130</v>
      </c>
      <c r="E16" s="92" t="s">
        <v>298</v>
      </c>
      <c r="F16" s="80" t="s">
        <v>680</v>
      </c>
      <c r="G16" s="92" t="s">
        <v>681</v>
      </c>
      <c r="H16" s="92" t="s">
        <v>173</v>
      </c>
      <c r="I16" s="86">
        <v>2286</v>
      </c>
      <c r="J16" s="88">
        <v>51930</v>
      </c>
      <c r="K16" s="86">
        <v>1187.1197999999999</v>
      </c>
      <c r="L16" s="87">
        <v>5.3472395869760332E-5</v>
      </c>
      <c r="M16" s="87">
        <f t="shared" si="0"/>
        <v>2.6225653344108736E-2</v>
      </c>
      <c r="N16" s="87">
        <f>K16/'סכום נכסי הקרן'!$C$42</f>
        <v>3.2174907605812071E-4</v>
      </c>
      <c r="AV16" s="133"/>
    </row>
    <row r="17" spans="2:14" s="138" customFormat="1">
      <c r="B17" s="107" t="s">
        <v>682</v>
      </c>
      <c r="C17" s="80" t="s">
        <v>683</v>
      </c>
      <c r="D17" s="92" t="s">
        <v>130</v>
      </c>
      <c r="E17" s="92" t="s">
        <v>298</v>
      </c>
      <c r="F17" s="80" t="s">
        <v>684</v>
      </c>
      <c r="G17" s="92" t="s">
        <v>327</v>
      </c>
      <c r="H17" s="92" t="s">
        <v>173</v>
      </c>
      <c r="I17" s="86">
        <v>17155</v>
      </c>
      <c r="J17" s="88">
        <v>3750</v>
      </c>
      <c r="K17" s="86">
        <v>643.3125</v>
      </c>
      <c r="L17" s="87">
        <v>1.0386758694822002E-4</v>
      </c>
      <c r="M17" s="87">
        <f t="shared" si="0"/>
        <v>1.4211952843286711E-2</v>
      </c>
      <c r="N17" s="87">
        <f>K17/'סכום נכסי הקרן'!$C$42</f>
        <v>1.7435915270863124E-4</v>
      </c>
    </row>
    <row r="18" spans="2:14" s="138" customFormat="1">
      <c r="B18" s="107" t="s">
        <v>685</v>
      </c>
      <c r="C18" s="80" t="s">
        <v>686</v>
      </c>
      <c r="D18" s="92" t="s">
        <v>130</v>
      </c>
      <c r="E18" s="92" t="s">
        <v>298</v>
      </c>
      <c r="F18" s="80" t="s">
        <v>348</v>
      </c>
      <c r="G18" s="92" t="s">
        <v>327</v>
      </c>
      <c r="H18" s="92" t="s">
        <v>173</v>
      </c>
      <c r="I18" s="86">
        <v>846</v>
      </c>
      <c r="J18" s="88">
        <v>1964</v>
      </c>
      <c r="K18" s="86">
        <v>16.61544</v>
      </c>
      <c r="L18" s="87">
        <v>2.6938612061569313E-6</v>
      </c>
      <c r="M18" s="87">
        <f t="shared" si="0"/>
        <v>3.6706553929926705E-4</v>
      </c>
      <c r="N18" s="87">
        <f>K18/'סכום נכסי הקרן'!$C$42</f>
        <v>4.5033386422323521E-6</v>
      </c>
    </row>
    <row r="19" spans="2:14" s="138" customFormat="1">
      <c r="B19" s="107" t="s">
        <v>687</v>
      </c>
      <c r="C19" s="80" t="s">
        <v>688</v>
      </c>
      <c r="D19" s="92" t="s">
        <v>130</v>
      </c>
      <c r="E19" s="92" t="s">
        <v>298</v>
      </c>
      <c r="F19" s="80" t="s">
        <v>355</v>
      </c>
      <c r="G19" s="92" t="s">
        <v>356</v>
      </c>
      <c r="H19" s="92" t="s">
        <v>173</v>
      </c>
      <c r="I19" s="86">
        <v>198952</v>
      </c>
      <c r="J19" s="88">
        <v>505.1</v>
      </c>
      <c r="K19" s="86">
        <v>1004.90655</v>
      </c>
      <c r="L19" s="87">
        <v>7.1941068502767296E-5</v>
      </c>
      <c r="M19" s="87">
        <f t="shared" si="0"/>
        <v>2.2200228505601771E-2</v>
      </c>
      <c r="N19" s="87">
        <f>K19/'סכום נכסי הקרן'!$C$42</f>
        <v>2.7236320545513074E-4</v>
      </c>
    </row>
    <row r="20" spans="2:14" s="138" customFormat="1">
      <c r="B20" s="107" t="s">
        <v>689</v>
      </c>
      <c r="C20" s="80" t="s">
        <v>690</v>
      </c>
      <c r="D20" s="92" t="s">
        <v>130</v>
      </c>
      <c r="E20" s="92" t="s">
        <v>298</v>
      </c>
      <c r="F20" s="80" t="s">
        <v>319</v>
      </c>
      <c r="G20" s="92" t="s">
        <v>300</v>
      </c>
      <c r="H20" s="92" t="s">
        <v>173</v>
      </c>
      <c r="I20" s="86">
        <v>7165</v>
      </c>
      <c r="J20" s="88">
        <v>6599</v>
      </c>
      <c r="K20" s="86">
        <v>472.81834999999995</v>
      </c>
      <c r="L20" s="87">
        <v>7.1414304230318256E-5</v>
      </c>
      <c r="M20" s="87">
        <f t="shared" si="0"/>
        <v>1.0445424414480724E-2</v>
      </c>
      <c r="N20" s="87">
        <f>K20/'סכום נכסי הקרן'!$C$42</f>
        <v>1.2814954923321567E-4</v>
      </c>
    </row>
    <row r="21" spans="2:14" s="138" customFormat="1">
      <c r="B21" s="107" t="s">
        <v>691</v>
      </c>
      <c r="C21" s="80" t="s">
        <v>692</v>
      </c>
      <c r="D21" s="92" t="s">
        <v>130</v>
      </c>
      <c r="E21" s="92" t="s">
        <v>298</v>
      </c>
      <c r="F21" s="80" t="s">
        <v>569</v>
      </c>
      <c r="G21" s="92" t="s">
        <v>407</v>
      </c>
      <c r="H21" s="92" t="s">
        <v>173</v>
      </c>
      <c r="I21" s="86">
        <v>239341.62</v>
      </c>
      <c r="J21" s="88">
        <v>176.9</v>
      </c>
      <c r="K21" s="86">
        <v>423.39533</v>
      </c>
      <c r="L21" s="87">
        <v>7.4829370844251627E-5</v>
      </c>
      <c r="M21" s="87">
        <f t="shared" si="0"/>
        <v>9.3535792698382428E-3</v>
      </c>
      <c r="N21" s="87">
        <f>K21/'סכום נכסי הקרן'!$C$42</f>
        <v>1.1475426173063842E-4</v>
      </c>
    </row>
    <row r="22" spans="2:14" s="138" customFormat="1">
      <c r="B22" s="107" t="s">
        <v>693</v>
      </c>
      <c r="C22" s="80" t="s">
        <v>694</v>
      </c>
      <c r="D22" s="92" t="s">
        <v>130</v>
      </c>
      <c r="E22" s="92" t="s">
        <v>298</v>
      </c>
      <c r="F22" s="80" t="s">
        <v>363</v>
      </c>
      <c r="G22" s="92" t="s">
        <v>300</v>
      </c>
      <c r="H22" s="92" t="s">
        <v>173</v>
      </c>
      <c r="I22" s="86">
        <v>89994</v>
      </c>
      <c r="J22" s="88">
        <v>891</v>
      </c>
      <c r="K22" s="86">
        <v>801.84654</v>
      </c>
      <c r="L22" s="87">
        <v>7.7313304308436329E-5</v>
      </c>
      <c r="M22" s="87">
        <f t="shared" si="0"/>
        <v>1.7714260509523148E-2</v>
      </c>
      <c r="N22" s="87">
        <f>K22/'סכום נכסי הקרן'!$C$42</f>
        <v>2.1732716730476649E-4</v>
      </c>
    </row>
    <row r="23" spans="2:14" s="138" customFormat="1">
      <c r="B23" s="107" t="s">
        <v>695</v>
      </c>
      <c r="C23" s="80" t="s">
        <v>696</v>
      </c>
      <c r="D23" s="92" t="s">
        <v>130</v>
      </c>
      <c r="E23" s="92" t="s">
        <v>298</v>
      </c>
      <c r="F23" s="80" t="s">
        <v>697</v>
      </c>
      <c r="G23" s="92" t="s">
        <v>670</v>
      </c>
      <c r="H23" s="92" t="s">
        <v>173</v>
      </c>
      <c r="I23" s="86">
        <v>87302.42</v>
      </c>
      <c r="J23" s="88">
        <v>1094</v>
      </c>
      <c r="K23" s="86">
        <v>955.08846999999992</v>
      </c>
      <c r="L23" s="87">
        <v>7.4374954152689845E-5</v>
      </c>
      <c r="M23" s="87">
        <f t="shared" si="0"/>
        <v>2.1099655761090998E-2</v>
      </c>
      <c r="N23" s="87">
        <f>K23/'סכום נכסי הקרן'!$C$42</f>
        <v>2.5886084351070895E-4</v>
      </c>
    </row>
    <row r="24" spans="2:14" s="138" customFormat="1">
      <c r="B24" s="107" t="s">
        <v>698</v>
      </c>
      <c r="C24" s="80" t="s">
        <v>699</v>
      </c>
      <c r="D24" s="92" t="s">
        <v>130</v>
      </c>
      <c r="E24" s="92" t="s">
        <v>298</v>
      </c>
      <c r="F24" s="80" t="s">
        <v>373</v>
      </c>
      <c r="G24" s="92" t="s">
        <v>374</v>
      </c>
      <c r="H24" s="92" t="s">
        <v>173</v>
      </c>
      <c r="I24" s="86">
        <v>16381</v>
      </c>
      <c r="J24" s="88">
        <v>2210</v>
      </c>
      <c r="K24" s="86">
        <v>362.02009999999996</v>
      </c>
      <c r="L24" s="87">
        <v>7.6419847028748669E-5</v>
      </c>
      <c r="M24" s="87">
        <f t="shared" si="0"/>
        <v>7.9976878881133796E-3</v>
      </c>
      <c r="N24" s="87">
        <f>K24/'סכום נכסי הקרן'!$C$42</f>
        <v>9.8119526512377656E-5</v>
      </c>
    </row>
    <row r="25" spans="2:14" s="138" customFormat="1">
      <c r="B25" s="107" t="s">
        <v>700</v>
      </c>
      <c r="C25" s="80" t="s">
        <v>701</v>
      </c>
      <c r="D25" s="92" t="s">
        <v>130</v>
      </c>
      <c r="E25" s="92" t="s">
        <v>298</v>
      </c>
      <c r="F25" s="80" t="s">
        <v>702</v>
      </c>
      <c r="G25" s="92" t="s">
        <v>703</v>
      </c>
      <c r="H25" s="92" t="s">
        <v>173</v>
      </c>
      <c r="I25" s="86">
        <v>5078.7700000000004</v>
      </c>
      <c r="J25" s="88">
        <v>10860</v>
      </c>
      <c r="K25" s="86">
        <v>551.55442000000005</v>
      </c>
      <c r="L25" s="87">
        <v>5.1830226654793448E-5</v>
      </c>
      <c r="M25" s="87">
        <f t="shared" si="0"/>
        <v>1.2184848588433076E-2</v>
      </c>
      <c r="N25" s="87">
        <f>K25/'סכום נכסי הקרן'!$C$42</f>
        <v>1.4948965136523935E-4</v>
      </c>
    </row>
    <row r="26" spans="2:14" s="138" customFormat="1">
      <c r="B26" s="107" t="s">
        <v>704</v>
      </c>
      <c r="C26" s="80" t="s">
        <v>705</v>
      </c>
      <c r="D26" s="92" t="s">
        <v>130</v>
      </c>
      <c r="E26" s="92" t="s">
        <v>298</v>
      </c>
      <c r="F26" s="80" t="s">
        <v>706</v>
      </c>
      <c r="G26" s="92" t="s">
        <v>407</v>
      </c>
      <c r="H26" s="92" t="s">
        <v>173</v>
      </c>
      <c r="I26" s="86">
        <v>9059</v>
      </c>
      <c r="J26" s="88">
        <v>6176</v>
      </c>
      <c r="K26" s="86">
        <v>559.48383999999999</v>
      </c>
      <c r="L26" s="87">
        <v>8.9232691962779135E-6</v>
      </c>
      <c r="M26" s="87">
        <f t="shared" si="0"/>
        <v>1.2360024017349215E-2</v>
      </c>
      <c r="N26" s="87">
        <f>K26/'סכום נכסי הקרן'!$C$42</f>
        <v>1.5163878876373678E-4</v>
      </c>
    </row>
    <row r="27" spans="2:14" s="138" customFormat="1">
      <c r="B27" s="107" t="s">
        <v>707</v>
      </c>
      <c r="C27" s="80" t="s">
        <v>708</v>
      </c>
      <c r="D27" s="92" t="s">
        <v>130</v>
      </c>
      <c r="E27" s="92" t="s">
        <v>298</v>
      </c>
      <c r="F27" s="80" t="s">
        <v>669</v>
      </c>
      <c r="G27" s="92" t="s">
        <v>670</v>
      </c>
      <c r="H27" s="92" t="s">
        <v>173</v>
      </c>
      <c r="I27" s="86">
        <v>3563266.16</v>
      </c>
      <c r="J27" s="88">
        <v>49.1</v>
      </c>
      <c r="K27" s="86">
        <v>1749.56368</v>
      </c>
      <c r="L27" s="87">
        <v>2.7510714564058718E-4</v>
      </c>
      <c r="M27" s="87">
        <f t="shared" si="0"/>
        <v>3.8651070073233706E-2</v>
      </c>
      <c r="N27" s="87">
        <f>K27/'סכום נכסי הקרן'!$C$42</f>
        <v>4.7419013442859395E-4</v>
      </c>
    </row>
    <row r="28" spans="2:14" s="138" customFormat="1">
      <c r="B28" s="107" t="s">
        <v>709</v>
      </c>
      <c r="C28" s="80" t="s">
        <v>710</v>
      </c>
      <c r="D28" s="92" t="s">
        <v>130</v>
      </c>
      <c r="E28" s="92" t="s">
        <v>298</v>
      </c>
      <c r="F28" s="80" t="s">
        <v>711</v>
      </c>
      <c r="G28" s="92" t="s">
        <v>407</v>
      </c>
      <c r="H28" s="92" t="s">
        <v>173</v>
      </c>
      <c r="I28" s="86">
        <v>33790</v>
      </c>
      <c r="J28" s="88">
        <v>1568</v>
      </c>
      <c r="K28" s="86">
        <v>529.82719999999995</v>
      </c>
      <c r="L28" s="87">
        <v>2.643188171863878E-5</v>
      </c>
      <c r="M28" s="87">
        <f t="shared" si="0"/>
        <v>1.1704854454857687E-2</v>
      </c>
      <c r="N28" s="87">
        <f>K28/'סכום נכסי הקרן'!$C$42</f>
        <v>1.436008497798294E-4</v>
      </c>
    </row>
    <row r="29" spans="2:14" s="138" customFormat="1">
      <c r="B29" s="107" t="s">
        <v>712</v>
      </c>
      <c r="C29" s="80" t="s">
        <v>713</v>
      </c>
      <c r="D29" s="92" t="s">
        <v>130</v>
      </c>
      <c r="E29" s="92" t="s">
        <v>298</v>
      </c>
      <c r="F29" s="80" t="s">
        <v>299</v>
      </c>
      <c r="G29" s="92" t="s">
        <v>300</v>
      </c>
      <c r="H29" s="92" t="s">
        <v>173</v>
      </c>
      <c r="I29" s="86">
        <v>114465</v>
      </c>
      <c r="J29" s="88">
        <v>1875</v>
      </c>
      <c r="K29" s="86">
        <v>2146.21875</v>
      </c>
      <c r="L29" s="87">
        <v>7.5132151803619722E-5</v>
      </c>
      <c r="M29" s="87">
        <f t="shared" si="0"/>
        <v>4.7413907962891674E-2</v>
      </c>
      <c r="N29" s="87">
        <f>K29/'סכום נכסי הקרן'!$C$42</f>
        <v>5.8169689346527186E-4</v>
      </c>
    </row>
    <row r="30" spans="2:14" s="138" customFormat="1">
      <c r="B30" s="107" t="s">
        <v>714</v>
      </c>
      <c r="C30" s="80" t="s">
        <v>715</v>
      </c>
      <c r="D30" s="92" t="s">
        <v>130</v>
      </c>
      <c r="E30" s="92" t="s">
        <v>298</v>
      </c>
      <c r="F30" s="80" t="s">
        <v>303</v>
      </c>
      <c r="G30" s="92" t="s">
        <v>300</v>
      </c>
      <c r="H30" s="92" t="s">
        <v>173</v>
      </c>
      <c r="I30" s="86">
        <v>18612</v>
      </c>
      <c r="J30" s="88">
        <v>6333</v>
      </c>
      <c r="K30" s="86">
        <v>1178.69796</v>
      </c>
      <c r="L30" s="87">
        <v>8.0058959044439809E-5</v>
      </c>
      <c r="M30" s="87">
        <f t="shared" si="0"/>
        <v>2.6039599454383749E-2</v>
      </c>
      <c r="N30" s="87">
        <f>K30/'סכום נכסי הקרן'!$C$42</f>
        <v>3.1946647640919792E-4</v>
      </c>
    </row>
    <row r="31" spans="2:14" s="138" customFormat="1">
      <c r="B31" s="107" t="s">
        <v>716</v>
      </c>
      <c r="C31" s="80" t="s">
        <v>717</v>
      </c>
      <c r="D31" s="92" t="s">
        <v>130</v>
      </c>
      <c r="E31" s="92" t="s">
        <v>298</v>
      </c>
      <c r="F31" s="80" t="s">
        <v>718</v>
      </c>
      <c r="G31" s="92" t="s">
        <v>719</v>
      </c>
      <c r="H31" s="92" t="s">
        <v>173</v>
      </c>
      <c r="I31" s="86">
        <v>10612</v>
      </c>
      <c r="J31" s="88">
        <v>11060</v>
      </c>
      <c r="K31" s="86">
        <v>1173.6871999999998</v>
      </c>
      <c r="L31" s="87">
        <v>2.1580557290967182E-5</v>
      </c>
      <c r="M31" s="87">
        <f t="shared" si="0"/>
        <v>2.5928902577159959E-2</v>
      </c>
      <c r="N31" s="87">
        <f>K31/'סכום נכסי הקרן'!$C$42</f>
        <v>3.181083932567233E-4</v>
      </c>
    </row>
    <row r="32" spans="2:14" s="138" customFormat="1">
      <c r="B32" s="107" t="s">
        <v>720</v>
      </c>
      <c r="C32" s="80" t="s">
        <v>721</v>
      </c>
      <c r="D32" s="92" t="s">
        <v>130</v>
      </c>
      <c r="E32" s="92" t="s">
        <v>298</v>
      </c>
      <c r="F32" s="80" t="s">
        <v>438</v>
      </c>
      <c r="G32" s="92" t="s">
        <v>327</v>
      </c>
      <c r="H32" s="92" t="s">
        <v>173</v>
      </c>
      <c r="I32" s="86">
        <v>4393.3599999999997</v>
      </c>
      <c r="J32" s="88">
        <v>17090</v>
      </c>
      <c r="K32" s="86">
        <v>750.82521999999994</v>
      </c>
      <c r="L32" s="87">
        <v>9.8812067246256647E-5</v>
      </c>
      <c r="M32" s="87">
        <f t="shared" si="0"/>
        <v>1.6587105986888749E-2</v>
      </c>
      <c r="N32" s="87">
        <f>K32/'סכום נכסי הקרן'!$C$42</f>
        <v>2.034986871722089E-4</v>
      </c>
    </row>
    <row r="33" spans="2:14" s="138" customFormat="1">
      <c r="B33" s="107" t="s">
        <v>722</v>
      </c>
      <c r="C33" s="80" t="s">
        <v>723</v>
      </c>
      <c r="D33" s="92" t="s">
        <v>130</v>
      </c>
      <c r="E33" s="92" t="s">
        <v>298</v>
      </c>
      <c r="F33" s="80" t="s">
        <v>724</v>
      </c>
      <c r="G33" s="92" t="s">
        <v>201</v>
      </c>
      <c r="H33" s="92" t="s">
        <v>173</v>
      </c>
      <c r="I33" s="86">
        <v>4872</v>
      </c>
      <c r="J33" s="88">
        <v>28180</v>
      </c>
      <c r="K33" s="86">
        <v>1372.9296000000002</v>
      </c>
      <c r="L33" s="87">
        <v>8.073355649511239E-5</v>
      </c>
      <c r="M33" s="87">
        <f t="shared" si="0"/>
        <v>3.03305325675352E-2</v>
      </c>
      <c r="N33" s="87">
        <f>K33/'סכום נכסי הקרן'!$C$42</f>
        <v>3.7210973171607897E-4</v>
      </c>
    </row>
    <row r="34" spans="2:14" s="138" customFormat="1">
      <c r="B34" s="107" t="s">
        <v>725</v>
      </c>
      <c r="C34" s="80" t="s">
        <v>726</v>
      </c>
      <c r="D34" s="92" t="s">
        <v>130</v>
      </c>
      <c r="E34" s="92" t="s">
        <v>298</v>
      </c>
      <c r="F34" s="80" t="s">
        <v>502</v>
      </c>
      <c r="G34" s="92" t="s">
        <v>356</v>
      </c>
      <c r="H34" s="92" t="s">
        <v>173</v>
      </c>
      <c r="I34" s="86">
        <v>5670</v>
      </c>
      <c r="J34" s="88">
        <v>3289</v>
      </c>
      <c r="K34" s="86">
        <v>186.4863</v>
      </c>
      <c r="L34" s="87">
        <v>5.6358353967498404E-5</v>
      </c>
      <c r="M34" s="87">
        <f t="shared" si="0"/>
        <v>4.1198243490045946E-3</v>
      </c>
      <c r="N34" s="87">
        <f>K34/'סכום נכסי הקרן'!$C$42</f>
        <v>5.0544009730523844E-5</v>
      </c>
    </row>
    <row r="35" spans="2:14" s="138" customFormat="1">
      <c r="B35" s="107" t="s">
        <v>727</v>
      </c>
      <c r="C35" s="80" t="s">
        <v>728</v>
      </c>
      <c r="D35" s="92" t="s">
        <v>130</v>
      </c>
      <c r="E35" s="92" t="s">
        <v>298</v>
      </c>
      <c r="F35" s="80" t="s">
        <v>314</v>
      </c>
      <c r="G35" s="92" t="s">
        <v>300</v>
      </c>
      <c r="H35" s="92" t="s">
        <v>173</v>
      </c>
      <c r="I35" s="86">
        <v>111418</v>
      </c>
      <c r="J35" s="88">
        <v>2473</v>
      </c>
      <c r="K35" s="86">
        <v>2755.3671400000003</v>
      </c>
      <c r="L35" s="87">
        <v>8.3580310570550284E-5</v>
      </c>
      <c r="M35" s="87">
        <f t="shared" si="0"/>
        <v>6.0871112965505528E-2</v>
      </c>
      <c r="N35" s="87">
        <f>K35/'סכום נכסי הקרן'!$C$42</f>
        <v>7.4679643242064257E-4</v>
      </c>
    </row>
    <row r="36" spans="2:14" s="138" customFormat="1">
      <c r="B36" s="107" t="s">
        <v>729</v>
      </c>
      <c r="C36" s="80" t="s">
        <v>730</v>
      </c>
      <c r="D36" s="92" t="s">
        <v>130</v>
      </c>
      <c r="E36" s="92" t="s">
        <v>298</v>
      </c>
      <c r="F36" s="80" t="s">
        <v>469</v>
      </c>
      <c r="G36" s="92" t="s">
        <v>470</v>
      </c>
      <c r="H36" s="92" t="s">
        <v>173</v>
      </c>
      <c r="I36" s="86">
        <v>1353</v>
      </c>
      <c r="J36" s="88">
        <v>58210</v>
      </c>
      <c r="K36" s="86">
        <v>787.58130000000006</v>
      </c>
      <c r="L36" s="87">
        <v>1.3319412103004241E-4</v>
      </c>
      <c r="M36" s="87">
        <f t="shared" si="0"/>
        <v>1.7399115198063839E-2</v>
      </c>
      <c r="N36" s="87">
        <f>K36/'סכום נכסי הקרן'!$C$42</f>
        <v>2.1346081128092851E-4</v>
      </c>
    </row>
    <row r="37" spans="2:14" s="138" customFormat="1">
      <c r="B37" s="107" t="s">
        <v>731</v>
      </c>
      <c r="C37" s="80" t="s">
        <v>732</v>
      </c>
      <c r="D37" s="92" t="s">
        <v>130</v>
      </c>
      <c r="E37" s="92" t="s">
        <v>298</v>
      </c>
      <c r="F37" s="80" t="s">
        <v>733</v>
      </c>
      <c r="G37" s="92" t="s">
        <v>403</v>
      </c>
      <c r="H37" s="92" t="s">
        <v>173</v>
      </c>
      <c r="I37" s="86">
        <v>4113</v>
      </c>
      <c r="J37" s="88">
        <v>27190</v>
      </c>
      <c r="K37" s="86">
        <v>1118.3246999999999</v>
      </c>
      <c r="L37" s="87">
        <v>6.9145133314859887E-5</v>
      </c>
      <c r="M37" s="87">
        <f t="shared" si="0"/>
        <v>2.4705843427389886E-2</v>
      </c>
      <c r="N37" s="87">
        <f>K37/'סכום נכסי הקרן'!$C$42</f>
        <v>3.0310330849335932E-4</v>
      </c>
    </row>
    <row r="38" spans="2:14" s="138" customFormat="1">
      <c r="B38" s="107" t="s">
        <v>734</v>
      </c>
      <c r="C38" s="80" t="s">
        <v>735</v>
      </c>
      <c r="D38" s="92" t="s">
        <v>130</v>
      </c>
      <c r="E38" s="92" t="s">
        <v>298</v>
      </c>
      <c r="F38" s="80" t="s">
        <v>509</v>
      </c>
      <c r="G38" s="92" t="s">
        <v>356</v>
      </c>
      <c r="H38" s="92" t="s">
        <v>173</v>
      </c>
      <c r="I38" s="86">
        <v>9770</v>
      </c>
      <c r="J38" s="88">
        <v>1899</v>
      </c>
      <c r="K38" s="86">
        <v>185.53229999999999</v>
      </c>
      <c r="L38" s="87">
        <v>5.7655298174908256E-5</v>
      </c>
      <c r="M38" s="87">
        <f t="shared" si="0"/>
        <v>4.0987487395418602E-3</v>
      </c>
      <c r="N38" s="87">
        <f>K38/'סכום נכסי הקרן'!$C$42</f>
        <v>5.028544389870177E-5</v>
      </c>
    </row>
    <row r="39" spans="2:14" s="138" customFormat="1">
      <c r="B39" s="107" t="s">
        <v>736</v>
      </c>
      <c r="C39" s="80" t="s">
        <v>737</v>
      </c>
      <c r="D39" s="92" t="s">
        <v>130</v>
      </c>
      <c r="E39" s="92" t="s">
        <v>298</v>
      </c>
      <c r="F39" s="80" t="s">
        <v>738</v>
      </c>
      <c r="G39" s="92" t="s">
        <v>407</v>
      </c>
      <c r="H39" s="92" t="s">
        <v>173</v>
      </c>
      <c r="I39" s="86">
        <v>4262</v>
      </c>
      <c r="J39" s="88">
        <v>29660</v>
      </c>
      <c r="K39" s="86">
        <v>1264.1091999999999</v>
      </c>
      <c r="L39" s="87">
        <v>3.0320476336817495E-5</v>
      </c>
      <c r="M39" s="87">
        <f t="shared" si="0"/>
        <v>2.7926490374685534E-2</v>
      </c>
      <c r="N39" s="87">
        <f>K39/'סכום נכסי הקרן'!$C$42</f>
        <v>3.4261577233954827E-4</v>
      </c>
    </row>
    <row r="40" spans="2:14" s="138" customFormat="1">
      <c r="B40" s="107" t="s">
        <v>1839</v>
      </c>
      <c r="C40" s="80" t="s">
        <v>739</v>
      </c>
      <c r="D40" s="92" t="s">
        <v>130</v>
      </c>
      <c r="E40" s="92" t="s">
        <v>298</v>
      </c>
      <c r="F40" s="80" t="s">
        <v>326</v>
      </c>
      <c r="G40" s="92" t="s">
        <v>327</v>
      </c>
      <c r="H40" s="92" t="s">
        <v>173</v>
      </c>
      <c r="I40" s="86">
        <v>9781</v>
      </c>
      <c r="J40" s="88">
        <v>19620</v>
      </c>
      <c r="K40" s="86">
        <v>1919.0321999999999</v>
      </c>
      <c r="L40" s="87">
        <v>8.0652901772830101E-5</v>
      </c>
      <c r="M40" s="87">
        <f t="shared" si="0"/>
        <v>4.2394940454520545E-2</v>
      </c>
      <c r="N40" s="87">
        <f>K40/'סכום נכסי הקרן'!$C$42</f>
        <v>5.2012175795213141E-4</v>
      </c>
    </row>
    <row r="41" spans="2:14" s="138" customFormat="1">
      <c r="B41" s="107" t="s">
        <v>740</v>
      </c>
      <c r="C41" s="80" t="s">
        <v>741</v>
      </c>
      <c r="D41" s="92" t="s">
        <v>130</v>
      </c>
      <c r="E41" s="92" t="s">
        <v>298</v>
      </c>
      <c r="F41" s="80" t="s">
        <v>742</v>
      </c>
      <c r="G41" s="92" t="s">
        <v>161</v>
      </c>
      <c r="H41" s="92" t="s">
        <v>173</v>
      </c>
      <c r="I41" s="86">
        <v>6642</v>
      </c>
      <c r="J41" s="88">
        <v>2076</v>
      </c>
      <c r="K41" s="86">
        <v>137.88792000000001</v>
      </c>
      <c r="L41" s="87">
        <v>2.8591547811576586E-5</v>
      </c>
      <c r="M41" s="87">
        <f t="shared" si="0"/>
        <v>3.0461970142021035E-3</v>
      </c>
      <c r="N41" s="87">
        <f>K41/'סכום נכסי הקרן'!$C$42</f>
        <v>3.7372227183453657E-5</v>
      </c>
    </row>
    <row r="42" spans="2:14" s="138" customFormat="1">
      <c r="B42" s="107" t="s">
        <v>743</v>
      </c>
      <c r="C42" s="80" t="s">
        <v>744</v>
      </c>
      <c r="D42" s="92" t="s">
        <v>130</v>
      </c>
      <c r="E42" s="92" t="s">
        <v>298</v>
      </c>
      <c r="F42" s="80" t="s">
        <v>402</v>
      </c>
      <c r="G42" s="92" t="s">
        <v>403</v>
      </c>
      <c r="H42" s="92" t="s">
        <v>173</v>
      </c>
      <c r="I42" s="86">
        <v>14577</v>
      </c>
      <c r="J42" s="88">
        <v>6635</v>
      </c>
      <c r="K42" s="86">
        <v>967.18394999999998</v>
      </c>
      <c r="L42" s="87">
        <v>1.2712293536093063E-4</v>
      </c>
      <c r="M42" s="87">
        <f t="shared" si="0"/>
        <v>2.136686709520454E-2</v>
      </c>
      <c r="N42" s="87">
        <f>K42/'סכום נכסי הקרן'!$C$42</f>
        <v>2.6213912217683814E-4</v>
      </c>
    </row>
    <row r="43" spans="2:14" s="138" customFormat="1">
      <c r="B43" s="108"/>
      <c r="C43" s="80"/>
      <c r="D43" s="80"/>
      <c r="E43" s="80"/>
      <c r="F43" s="80"/>
      <c r="G43" s="80"/>
      <c r="H43" s="80"/>
      <c r="I43" s="86"/>
      <c r="J43" s="88"/>
      <c r="K43" s="80"/>
      <c r="L43" s="80"/>
      <c r="M43" s="87"/>
      <c r="N43" s="80"/>
    </row>
    <row r="44" spans="2:14" s="138" customFormat="1">
      <c r="B44" s="106" t="s">
        <v>745</v>
      </c>
      <c r="C44" s="82"/>
      <c r="D44" s="82"/>
      <c r="E44" s="82"/>
      <c r="F44" s="82"/>
      <c r="G44" s="82"/>
      <c r="H44" s="82"/>
      <c r="I44" s="89"/>
      <c r="J44" s="91"/>
      <c r="K44" s="89">
        <v>7054.2272399999983</v>
      </c>
      <c r="L44" s="82"/>
      <c r="M44" s="90">
        <f t="shared" ref="M44:M87" si="1">K44/$K$11</f>
        <v>0.15584081590317075</v>
      </c>
      <c r="N44" s="90">
        <f>K44/'סכום נכסי הקרן'!$C$42</f>
        <v>1.9119309582520875E-3</v>
      </c>
    </row>
    <row r="45" spans="2:14" s="138" customFormat="1">
      <c r="B45" s="107" t="s">
        <v>746</v>
      </c>
      <c r="C45" s="80" t="s">
        <v>747</v>
      </c>
      <c r="D45" s="92" t="s">
        <v>130</v>
      </c>
      <c r="E45" s="92" t="s">
        <v>298</v>
      </c>
      <c r="F45" s="80" t="s">
        <v>748</v>
      </c>
      <c r="G45" s="92" t="s">
        <v>749</v>
      </c>
      <c r="H45" s="92" t="s">
        <v>173</v>
      </c>
      <c r="I45" s="86">
        <v>44099</v>
      </c>
      <c r="J45" s="88">
        <v>434.6</v>
      </c>
      <c r="K45" s="86">
        <v>191.65424999999999</v>
      </c>
      <c r="L45" s="87">
        <v>1.5007113601212598E-4</v>
      </c>
      <c r="M45" s="87">
        <f t="shared" si="1"/>
        <v>4.233993841586293E-3</v>
      </c>
      <c r="N45" s="87">
        <f>K45/'סכום נכסי הקרן'!$C$42</f>
        <v>5.1944696617908387E-5</v>
      </c>
    </row>
    <row r="46" spans="2:14" s="138" customFormat="1">
      <c r="B46" s="107" t="s">
        <v>750</v>
      </c>
      <c r="C46" s="80" t="s">
        <v>751</v>
      </c>
      <c r="D46" s="92" t="s">
        <v>130</v>
      </c>
      <c r="E46" s="92" t="s">
        <v>298</v>
      </c>
      <c r="F46" s="80" t="s">
        <v>752</v>
      </c>
      <c r="G46" s="92" t="s">
        <v>374</v>
      </c>
      <c r="H46" s="92" t="s">
        <v>173</v>
      </c>
      <c r="I46" s="86">
        <v>1106</v>
      </c>
      <c r="J46" s="88">
        <v>22480</v>
      </c>
      <c r="K46" s="86">
        <v>248.62879999999998</v>
      </c>
      <c r="L46" s="87">
        <v>7.5366715973035074E-5</v>
      </c>
      <c r="M46" s="87">
        <f t="shared" si="1"/>
        <v>5.4926661320632859E-3</v>
      </c>
      <c r="N46" s="87">
        <f>K46/'סכום נכסי הקרן'!$C$42</f>
        <v>6.7386700720044673E-5</v>
      </c>
    </row>
    <row r="47" spans="2:14" s="138" customFormat="1">
      <c r="B47" s="107" t="s">
        <v>753</v>
      </c>
      <c r="C47" s="80" t="s">
        <v>754</v>
      </c>
      <c r="D47" s="92" t="s">
        <v>130</v>
      </c>
      <c r="E47" s="92" t="s">
        <v>298</v>
      </c>
      <c r="F47" s="80" t="s">
        <v>755</v>
      </c>
      <c r="G47" s="92" t="s">
        <v>756</v>
      </c>
      <c r="H47" s="92" t="s">
        <v>173</v>
      </c>
      <c r="I47" s="86">
        <v>11468</v>
      </c>
      <c r="J47" s="88">
        <v>1532</v>
      </c>
      <c r="K47" s="86">
        <v>175.68976000000001</v>
      </c>
      <c r="L47" s="87">
        <v>1.0539001750312412E-4</v>
      </c>
      <c r="M47" s="87">
        <f t="shared" si="1"/>
        <v>3.8813089815111007E-3</v>
      </c>
      <c r="N47" s="87">
        <f>K47/'סכום נכסי הקרן'!$C$42</f>
        <v>4.7617787145722763E-5</v>
      </c>
    </row>
    <row r="48" spans="2:14" s="138" customFormat="1">
      <c r="B48" s="107" t="s">
        <v>757</v>
      </c>
      <c r="C48" s="80" t="s">
        <v>758</v>
      </c>
      <c r="D48" s="92" t="s">
        <v>130</v>
      </c>
      <c r="E48" s="92" t="s">
        <v>298</v>
      </c>
      <c r="F48" s="80" t="s">
        <v>759</v>
      </c>
      <c r="G48" s="92" t="s">
        <v>681</v>
      </c>
      <c r="H48" s="92" t="s">
        <v>173</v>
      </c>
      <c r="I48" s="86">
        <v>3473</v>
      </c>
      <c r="J48" s="88">
        <v>1597</v>
      </c>
      <c r="K48" s="86">
        <v>55.463809999999995</v>
      </c>
      <c r="L48" s="87">
        <v>6.3950239237973883E-5</v>
      </c>
      <c r="M48" s="87">
        <f t="shared" si="1"/>
        <v>1.2252972734542137E-3</v>
      </c>
      <c r="N48" s="87">
        <f>K48/'סכום נכסי הקרן'!$C$42</f>
        <v>1.5032543153743334E-5</v>
      </c>
    </row>
    <row r="49" spans="2:14" s="138" customFormat="1">
      <c r="B49" s="107" t="s">
        <v>760</v>
      </c>
      <c r="C49" s="80" t="s">
        <v>761</v>
      </c>
      <c r="D49" s="92" t="s">
        <v>130</v>
      </c>
      <c r="E49" s="92" t="s">
        <v>298</v>
      </c>
      <c r="F49" s="80" t="s">
        <v>762</v>
      </c>
      <c r="G49" s="92" t="s">
        <v>161</v>
      </c>
      <c r="H49" s="92" t="s">
        <v>173</v>
      </c>
      <c r="I49" s="86">
        <v>431</v>
      </c>
      <c r="J49" s="88">
        <v>7112</v>
      </c>
      <c r="K49" s="86">
        <v>30.652720000000002</v>
      </c>
      <c r="L49" s="87">
        <v>1.9873278569463311E-5</v>
      </c>
      <c r="M49" s="87">
        <f t="shared" si="1"/>
        <v>6.7717479632133906E-4</v>
      </c>
      <c r="N49" s="87">
        <f>K49/'סכום נכסי הקרן'!$C$42</f>
        <v>8.3079098997997322E-6</v>
      </c>
    </row>
    <row r="50" spans="2:14" s="138" customFormat="1">
      <c r="B50" s="107" t="s">
        <v>763</v>
      </c>
      <c r="C50" s="80" t="s">
        <v>764</v>
      </c>
      <c r="D50" s="92" t="s">
        <v>130</v>
      </c>
      <c r="E50" s="92" t="s">
        <v>298</v>
      </c>
      <c r="F50" s="80" t="s">
        <v>765</v>
      </c>
      <c r="G50" s="92" t="s">
        <v>470</v>
      </c>
      <c r="H50" s="92" t="s">
        <v>173</v>
      </c>
      <c r="I50" s="86">
        <v>635</v>
      </c>
      <c r="J50" s="88">
        <v>78990</v>
      </c>
      <c r="K50" s="86">
        <v>501.5865</v>
      </c>
      <c r="L50" s="87">
        <v>1.7578667304481618E-4</v>
      </c>
      <c r="M50" s="87">
        <f t="shared" si="1"/>
        <v>1.1080965603542959E-2</v>
      </c>
      <c r="N50" s="87">
        <f>K50/'סכום נכסי הקרן'!$C$42</f>
        <v>1.3594667778115281E-4</v>
      </c>
    </row>
    <row r="51" spans="2:14" s="138" customFormat="1">
      <c r="B51" s="107" t="s">
        <v>766</v>
      </c>
      <c r="C51" s="80" t="s">
        <v>767</v>
      </c>
      <c r="D51" s="92" t="s">
        <v>130</v>
      </c>
      <c r="E51" s="92" t="s">
        <v>298</v>
      </c>
      <c r="F51" s="80" t="s">
        <v>768</v>
      </c>
      <c r="G51" s="92" t="s">
        <v>199</v>
      </c>
      <c r="H51" s="92" t="s">
        <v>173</v>
      </c>
      <c r="I51" s="86">
        <v>16646</v>
      </c>
      <c r="J51" s="88">
        <v>313</v>
      </c>
      <c r="K51" s="86">
        <v>52.101980000000005</v>
      </c>
      <c r="L51" s="87">
        <v>4.6521695568519236E-5</v>
      </c>
      <c r="M51" s="87">
        <f t="shared" si="1"/>
        <v>1.1510282837685687E-3</v>
      </c>
      <c r="N51" s="87">
        <f>K51/'סכום נכסי הקרן'!$C$42</f>
        <v>1.4121375050604569E-5</v>
      </c>
    </row>
    <row r="52" spans="2:14" s="138" customFormat="1">
      <c r="B52" s="107" t="s">
        <v>769</v>
      </c>
      <c r="C52" s="80" t="s">
        <v>770</v>
      </c>
      <c r="D52" s="92" t="s">
        <v>130</v>
      </c>
      <c r="E52" s="92" t="s">
        <v>298</v>
      </c>
      <c r="F52" s="80" t="s">
        <v>771</v>
      </c>
      <c r="G52" s="92" t="s">
        <v>772</v>
      </c>
      <c r="H52" s="92" t="s">
        <v>173</v>
      </c>
      <c r="I52" s="86">
        <v>383</v>
      </c>
      <c r="J52" s="88">
        <v>15610</v>
      </c>
      <c r="K52" s="86">
        <v>59.786300000000004</v>
      </c>
      <c r="L52" s="87">
        <v>8.3623778585194833E-5</v>
      </c>
      <c r="M52" s="87">
        <f t="shared" si="1"/>
        <v>1.320789004215824E-3</v>
      </c>
      <c r="N52" s="87">
        <f>K52/'סכום נכסי הקרן'!$C$42</f>
        <v>1.6204082170926326E-5</v>
      </c>
    </row>
    <row r="53" spans="2:14" s="138" customFormat="1">
      <c r="B53" s="107" t="s">
        <v>773</v>
      </c>
      <c r="C53" s="80" t="s">
        <v>774</v>
      </c>
      <c r="D53" s="92" t="s">
        <v>130</v>
      </c>
      <c r="E53" s="92" t="s">
        <v>298</v>
      </c>
      <c r="F53" s="80" t="s">
        <v>775</v>
      </c>
      <c r="G53" s="92" t="s">
        <v>776</v>
      </c>
      <c r="H53" s="92" t="s">
        <v>173</v>
      </c>
      <c r="I53" s="86">
        <v>3309</v>
      </c>
      <c r="J53" s="88">
        <v>3623</v>
      </c>
      <c r="K53" s="86">
        <v>119.88507000000001</v>
      </c>
      <c r="L53" s="87">
        <v>1.3380115619726195E-4</v>
      </c>
      <c r="M53" s="87">
        <f t="shared" si="1"/>
        <v>2.6484810437448774E-3</v>
      </c>
      <c r="N53" s="87">
        <f>K53/'סכום נכסי הקרן'!$C$42</f>
        <v>3.2492854137942212E-5</v>
      </c>
    </row>
    <row r="54" spans="2:14" s="138" customFormat="1">
      <c r="B54" s="107" t="s">
        <v>777</v>
      </c>
      <c r="C54" s="80" t="s">
        <v>778</v>
      </c>
      <c r="D54" s="92" t="s">
        <v>130</v>
      </c>
      <c r="E54" s="92" t="s">
        <v>298</v>
      </c>
      <c r="F54" s="80" t="s">
        <v>779</v>
      </c>
      <c r="G54" s="92" t="s">
        <v>356</v>
      </c>
      <c r="H54" s="92" t="s">
        <v>173</v>
      </c>
      <c r="I54" s="86">
        <v>615</v>
      </c>
      <c r="J54" s="88">
        <v>5043</v>
      </c>
      <c r="K54" s="86">
        <v>31.01445</v>
      </c>
      <c r="L54" s="87">
        <v>2.0576100708470278E-5</v>
      </c>
      <c r="M54" s="87">
        <f t="shared" si="1"/>
        <v>6.8516607536846165E-4</v>
      </c>
      <c r="N54" s="87">
        <f>K54/'סכום נכסי הקרן'!$C$42</f>
        <v>8.4059507995324326E-6</v>
      </c>
    </row>
    <row r="55" spans="2:14" s="138" customFormat="1">
      <c r="B55" s="107" t="s">
        <v>780</v>
      </c>
      <c r="C55" s="80" t="s">
        <v>781</v>
      </c>
      <c r="D55" s="92" t="s">
        <v>130</v>
      </c>
      <c r="E55" s="92" t="s">
        <v>298</v>
      </c>
      <c r="F55" s="80" t="s">
        <v>416</v>
      </c>
      <c r="G55" s="92" t="s">
        <v>327</v>
      </c>
      <c r="H55" s="92" t="s">
        <v>173</v>
      </c>
      <c r="I55" s="86">
        <v>347</v>
      </c>
      <c r="J55" s="88">
        <v>162400</v>
      </c>
      <c r="K55" s="86">
        <v>563.52800000000002</v>
      </c>
      <c r="L55" s="87">
        <v>1.6239578238965159E-4</v>
      </c>
      <c r="M55" s="87">
        <f t="shared" si="1"/>
        <v>1.2449366928004156E-2</v>
      </c>
      <c r="N55" s="87">
        <f>K55/'סכום נכסי הקרן'!$C$42</f>
        <v>1.5273489106396899E-4</v>
      </c>
    </row>
    <row r="56" spans="2:14" s="138" customFormat="1">
      <c r="B56" s="107" t="s">
        <v>782</v>
      </c>
      <c r="C56" s="80" t="s">
        <v>783</v>
      </c>
      <c r="D56" s="92" t="s">
        <v>130</v>
      </c>
      <c r="E56" s="92" t="s">
        <v>298</v>
      </c>
      <c r="F56" s="80" t="s">
        <v>784</v>
      </c>
      <c r="G56" s="92" t="s">
        <v>196</v>
      </c>
      <c r="H56" s="92" t="s">
        <v>173</v>
      </c>
      <c r="I56" s="86">
        <v>1349</v>
      </c>
      <c r="J56" s="88">
        <v>11150</v>
      </c>
      <c r="K56" s="86">
        <v>150.4135</v>
      </c>
      <c r="L56" s="87">
        <v>5.311160792184239E-5</v>
      </c>
      <c r="M56" s="87">
        <f t="shared" si="1"/>
        <v>3.3229100460409298E-3</v>
      </c>
      <c r="N56" s="87">
        <f>K56/'סכום נכסי הקרן'!$C$42</f>
        <v>4.0767077300596064E-5</v>
      </c>
    </row>
    <row r="57" spans="2:14" s="138" customFormat="1">
      <c r="B57" s="107" t="s">
        <v>785</v>
      </c>
      <c r="C57" s="80" t="s">
        <v>786</v>
      </c>
      <c r="D57" s="92" t="s">
        <v>130</v>
      </c>
      <c r="E57" s="92" t="s">
        <v>298</v>
      </c>
      <c r="F57" s="80" t="s">
        <v>787</v>
      </c>
      <c r="G57" s="92" t="s">
        <v>327</v>
      </c>
      <c r="H57" s="92" t="s">
        <v>173</v>
      </c>
      <c r="I57" s="86">
        <v>1295</v>
      </c>
      <c r="J57" s="88">
        <v>5664</v>
      </c>
      <c r="K57" s="86">
        <v>73.348799999999997</v>
      </c>
      <c r="L57" s="87">
        <v>7.2204360083980078E-5</v>
      </c>
      <c r="M57" s="87">
        <f t="shared" si="1"/>
        <v>1.6204095003776054E-3</v>
      </c>
      <c r="N57" s="87">
        <f>K57/'סכום נכסי הקרן'!$C$42</f>
        <v>1.9879972206656719E-5</v>
      </c>
    </row>
    <row r="58" spans="2:14" s="138" customFormat="1">
      <c r="B58" s="107" t="s">
        <v>788</v>
      </c>
      <c r="C58" s="80" t="s">
        <v>789</v>
      </c>
      <c r="D58" s="92" t="s">
        <v>130</v>
      </c>
      <c r="E58" s="92" t="s">
        <v>298</v>
      </c>
      <c r="F58" s="80" t="s">
        <v>790</v>
      </c>
      <c r="G58" s="92" t="s">
        <v>381</v>
      </c>
      <c r="H58" s="92" t="s">
        <v>173</v>
      </c>
      <c r="I58" s="86">
        <v>907</v>
      </c>
      <c r="J58" s="88">
        <v>17070</v>
      </c>
      <c r="K58" s="86">
        <v>154.82489999999999</v>
      </c>
      <c r="L58" s="87">
        <v>1.8696728752724115E-4</v>
      </c>
      <c r="M58" s="87">
        <f t="shared" si="1"/>
        <v>3.4203659617473318E-3</v>
      </c>
      <c r="N58" s="87">
        <f>K58/'סכום נכסי הקרן'!$C$42</f>
        <v>4.1962713894411443E-5</v>
      </c>
    </row>
    <row r="59" spans="2:14" s="138" customFormat="1">
      <c r="B59" s="107" t="s">
        <v>791</v>
      </c>
      <c r="C59" s="80" t="s">
        <v>792</v>
      </c>
      <c r="D59" s="92" t="s">
        <v>130</v>
      </c>
      <c r="E59" s="92" t="s">
        <v>298</v>
      </c>
      <c r="F59" s="80" t="s">
        <v>793</v>
      </c>
      <c r="G59" s="92" t="s">
        <v>756</v>
      </c>
      <c r="H59" s="92" t="s">
        <v>173</v>
      </c>
      <c r="I59" s="86">
        <v>1042</v>
      </c>
      <c r="J59" s="88">
        <v>5924</v>
      </c>
      <c r="K59" s="86">
        <v>61.728079999999999</v>
      </c>
      <c r="L59" s="87">
        <v>7.4551320177243264E-5</v>
      </c>
      <c r="M59" s="87">
        <f t="shared" si="1"/>
        <v>1.3636864852876783E-3</v>
      </c>
      <c r="N59" s="87">
        <f>K59/'סכום נכסי הקרן'!$C$42</f>
        <v>1.6730369341697242E-5</v>
      </c>
    </row>
    <row r="60" spans="2:14" s="138" customFormat="1">
      <c r="B60" s="107" t="s">
        <v>794</v>
      </c>
      <c r="C60" s="80" t="s">
        <v>795</v>
      </c>
      <c r="D60" s="92" t="s">
        <v>130</v>
      </c>
      <c r="E60" s="92" t="s">
        <v>298</v>
      </c>
      <c r="F60" s="80" t="s">
        <v>390</v>
      </c>
      <c r="G60" s="92" t="s">
        <v>374</v>
      </c>
      <c r="H60" s="92" t="s">
        <v>173</v>
      </c>
      <c r="I60" s="86">
        <v>13931</v>
      </c>
      <c r="J60" s="88">
        <v>1622</v>
      </c>
      <c r="K60" s="86">
        <v>225.96082000000001</v>
      </c>
      <c r="L60" s="87">
        <v>5.572936807565052E-5</v>
      </c>
      <c r="M60" s="87">
        <f t="shared" si="1"/>
        <v>4.9918888849049209E-3</v>
      </c>
      <c r="N60" s="87">
        <f>K60/'סכום נכסי הקרן'!$C$42</f>
        <v>6.1242921784587646E-5</v>
      </c>
    </row>
    <row r="61" spans="2:14" s="138" customFormat="1">
      <c r="B61" s="107" t="s">
        <v>796</v>
      </c>
      <c r="C61" s="80" t="s">
        <v>797</v>
      </c>
      <c r="D61" s="92" t="s">
        <v>130</v>
      </c>
      <c r="E61" s="92" t="s">
        <v>298</v>
      </c>
      <c r="F61" s="80" t="s">
        <v>798</v>
      </c>
      <c r="G61" s="92" t="s">
        <v>799</v>
      </c>
      <c r="H61" s="92" t="s">
        <v>173</v>
      </c>
      <c r="I61" s="86">
        <v>431</v>
      </c>
      <c r="J61" s="88">
        <v>13870</v>
      </c>
      <c r="K61" s="86">
        <v>59.779699999999998</v>
      </c>
      <c r="L61" s="87">
        <v>6.3454056024484144E-5</v>
      </c>
      <c r="M61" s="87">
        <f t="shared" si="1"/>
        <v>1.3206431981126227E-3</v>
      </c>
      <c r="N61" s="87">
        <f>K61/'סכום נכסי הקרן'!$C$42</f>
        <v>1.6202293350706172E-5</v>
      </c>
    </row>
    <row r="62" spans="2:14" s="138" customFormat="1">
      <c r="B62" s="107" t="s">
        <v>800</v>
      </c>
      <c r="C62" s="80" t="s">
        <v>801</v>
      </c>
      <c r="D62" s="92" t="s">
        <v>130</v>
      </c>
      <c r="E62" s="92" t="s">
        <v>298</v>
      </c>
      <c r="F62" s="80" t="s">
        <v>802</v>
      </c>
      <c r="G62" s="92" t="s">
        <v>799</v>
      </c>
      <c r="H62" s="92" t="s">
        <v>173</v>
      </c>
      <c r="I62" s="86">
        <v>3640</v>
      </c>
      <c r="J62" s="88">
        <v>6871</v>
      </c>
      <c r="K62" s="86">
        <v>250.1044</v>
      </c>
      <c r="L62" s="87">
        <v>1.6190242825620809E-4</v>
      </c>
      <c r="M62" s="87">
        <f t="shared" si="1"/>
        <v>5.5252648420456877E-3</v>
      </c>
      <c r="N62" s="87">
        <f>K62/'סכום נכסי הקרן'!$C$42</f>
        <v>6.7786637555932138E-5</v>
      </c>
    </row>
    <row r="63" spans="2:14" s="138" customFormat="1">
      <c r="B63" s="107" t="s">
        <v>1840</v>
      </c>
      <c r="C63" s="80" t="s">
        <v>803</v>
      </c>
      <c r="D63" s="92" t="s">
        <v>130</v>
      </c>
      <c r="E63" s="92" t="s">
        <v>298</v>
      </c>
      <c r="F63" s="80" t="s">
        <v>804</v>
      </c>
      <c r="G63" s="92" t="s">
        <v>470</v>
      </c>
      <c r="H63" s="92" t="s">
        <v>173</v>
      </c>
      <c r="I63" s="86">
        <v>881</v>
      </c>
      <c r="J63" s="88">
        <v>18900</v>
      </c>
      <c r="K63" s="86">
        <v>166.50899999999999</v>
      </c>
      <c r="L63" s="87">
        <v>5.100634771391981E-5</v>
      </c>
      <c r="M63" s="87">
        <f t="shared" si="1"/>
        <v>3.6784891572646679E-3</v>
      </c>
      <c r="N63" s="87">
        <f>K63/'סכום נכסי הקרן'!$C$42</f>
        <v>4.5129494854151723E-5</v>
      </c>
    </row>
    <row r="64" spans="2:14" s="138" customFormat="1">
      <c r="B64" s="107" t="s">
        <v>805</v>
      </c>
      <c r="C64" s="80" t="s">
        <v>806</v>
      </c>
      <c r="D64" s="92" t="s">
        <v>130</v>
      </c>
      <c r="E64" s="92" t="s">
        <v>298</v>
      </c>
      <c r="F64" s="80" t="s">
        <v>496</v>
      </c>
      <c r="G64" s="92" t="s">
        <v>327</v>
      </c>
      <c r="H64" s="92" t="s">
        <v>173</v>
      </c>
      <c r="I64" s="86">
        <v>160</v>
      </c>
      <c r="J64" s="88">
        <v>42020</v>
      </c>
      <c r="K64" s="86">
        <v>67.231999999999999</v>
      </c>
      <c r="L64" s="87">
        <v>3.062449469583752E-5</v>
      </c>
      <c r="M64" s="87">
        <f t="shared" si="1"/>
        <v>1.4852781712773374E-3</v>
      </c>
      <c r="N64" s="87">
        <f>K64/'סכום נכסי הקרן'!$C$42</f>
        <v>1.8222115309288559E-5</v>
      </c>
    </row>
    <row r="65" spans="2:14" s="138" customFormat="1">
      <c r="B65" s="107" t="s">
        <v>807</v>
      </c>
      <c r="C65" s="80" t="s">
        <v>808</v>
      </c>
      <c r="D65" s="92" t="s">
        <v>130</v>
      </c>
      <c r="E65" s="92" t="s">
        <v>298</v>
      </c>
      <c r="F65" s="80" t="s">
        <v>809</v>
      </c>
      <c r="G65" s="92" t="s">
        <v>374</v>
      </c>
      <c r="H65" s="92" t="s">
        <v>173</v>
      </c>
      <c r="I65" s="86">
        <v>3532</v>
      </c>
      <c r="J65" s="88">
        <v>5962</v>
      </c>
      <c r="K65" s="86">
        <v>210.57784000000001</v>
      </c>
      <c r="L65" s="87">
        <v>6.3721260259312333E-5</v>
      </c>
      <c r="M65" s="87">
        <f t="shared" si="1"/>
        <v>4.6520506471134544E-3</v>
      </c>
      <c r="N65" s="87">
        <f>K65/'סכום נכסי הקרן'!$C$42</f>
        <v>5.7073620925465803E-5</v>
      </c>
    </row>
    <row r="66" spans="2:14" s="138" customFormat="1">
      <c r="B66" s="107" t="s">
        <v>810</v>
      </c>
      <c r="C66" s="80" t="s">
        <v>811</v>
      </c>
      <c r="D66" s="92" t="s">
        <v>130</v>
      </c>
      <c r="E66" s="92" t="s">
        <v>298</v>
      </c>
      <c r="F66" s="80" t="s">
        <v>812</v>
      </c>
      <c r="G66" s="92" t="s">
        <v>201</v>
      </c>
      <c r="H66" s="92" t="s">
        <v>173</v>
      </c>
      <c r="I66" s="86">
        <v>1530</v>
      </c>
      <c r="J66" s="88">
        <v>4712</v>
      </c>
      <c r="K66" s="86">
        <v>72.093600000000009</v>
      </c>
      <c r="L66" s="87">
        <v>2.7598903511798126E-5</v>
      </c>
      <c r="M66" s="87">
        <f t="shared" si="1"/>
        <v>1.5926798305687748E-3</v>
      </c>
      <c r="N66" s="87">
        <f>K66/'סכום נכסי הקרן'!$C$42</f>
        <v>1.9539771124787689E-5</v>
      </c>
    </row>
    <row r="67" spans="2:14" s="138" customFormat="1">
      <c r="B67" s="107" t="s">
        <v>1841</v>
      </c>
      <c r="C67" s="80" t="s">
        <v>813</v>
      </c>
      <c r="D67" s="92" t="s">
        <v>130</v>
      </c>
      <c r="E67" s="92" t="s">
        <v>298</v>
      </c>
      <c r="F67" s="80" t="s">
        <v>814</v>
      </c>
      <c r="G67" s="92" t="s">
        <v>815</v>
      </c>
      <c r="H67" s="92" t="s">
        <v>173</v>
      </c>
      <c r="I67" s="86">
        <v>4122</v>
      </c>
      <c r="J67" s="88">
        <v>8430</v>
      </c>
      <c r="K67" s="86">
        <v>347.4846</v>
      </c>
      <c r="L67" s="87">
        <v>8.0541363011529487E-5</v>
      </c>
      <c r="M67" s="87">
        <f t="shared" si="1"/>
        <v>7.6765720376463153E-3</v>
      </c>
      <c r="N67" s="87">
        <f>K67/'סכום נכסי הקרן'!$C$42</f>
        <v>9.4179921010858095E-5</v>
      </c>
    </row>
    <row r="68" spans="2:14" s="138" customFormat="1">
      <c r="B68" s="107" t="s">
        <v>816</v>
      </c>
      <c r="C68" s="80" t="s">
        <v>817</v>
      </c>
      <c r="D68" s="92" t="s">
        <v>130</v>
      </c>
      <c r="E68" s="92" t="s">
        <v>298</v>
      </c>
      <c r="F68" s="80" t="s">
        <v>818</v>
      </c>
      <c r="G68" s="92" t="s">
        <v>799</v>
      </c>
      <c r="H68" s="92" t="s">
        <v>173</v>
      </c>
      <c r="I68" s="86">
        <v>9950</v>
      </c>
      <c r="J68" s="88">
        <v>3716</v>
      </c>
      <c r="K68" s="86">
        <v>369.74200000000002</v>
      </c>
      <c r="L68" s="87">
        <v>1.6236820637961818E-4</v>
      </c>
      <c r="M68" s="87">
        <f t="shared" si="1"/>
        <v>8.1682788196755316E-3</v>
      </c>
      <c r="N68" s="87">
        <f>K68/'סכום נכסי הקרן'!$C$42</f>
        <v>1.0021241906661963E-4</v>
      </c>
    </row>
    <row r="69" spans="2:14" s="138" customFormat="1">
      <c r="B69" s="107" t="s">
        <v>819</v>
      </c>
      <c r="C69" s="80" t="s">
        <v>820</v>
      </c>
      <c r="D69" s="92" t="s">
        <v>130</v>
      </c>
      <c r="E69" s="92" t="s">
        <v>298</v>
      </c>
      <c r="F69" s="80" t="s">
        <v>821</v>
      </c>
      <c r="G69" s="92" t="s">
        <v>776</v>
      </c>
      <c r="H69" s="92" t="s">
        <v>173</v>
      </c>
      <c r="I69" s="86">
        <v>19382</v>
      </c>
      <c r="J69" s="88">
        <v>1654</v>
      </c>
      <c r="K69" s="86">
        <v>320.57828000000001</v>
      </c>
      <c r="L69" s="87">
        <v>1.8002331052019465E-4</v>
      </c>
      <c r="M69" s="87">
        <f t="shared" si="1"/>
        <v>7.0821620875421562E-3</v>
      </c>
      <c r="N69" s="87">
        <f>K69/'סכום נכסי הקרן'!$C$42</f>
        <v>8.6887410516025019E-5</v>
      </c>
    </row>
    <row r="70" spans="2:14" s="138" customFormat="1">
      <c r="B70" s="107" t="s">
        <v>822</v>
      </c>
      <c r="C70" s="80" t="s">
        <v>823</v>
      </c>
      <c r="D70" s="92" t="s">
        <v>130</v>
      </c>
      <c r="E70" s="92" t="s">
        <v>298</v>
      </c>
      <c r="F70" s="80" t="s">
        <v>459</v>
      </c>
      <c r="G70" s="92" t="s">
        <v>374</v>
      </c>
      <c r="H70" s="92" t="s">
        <v>173</v>
      </c>
      <c r="I70" s="86">
        <v>4282</v>
      </c>
      <c r="J70" s="88">
        <v>4190</v>
      </c>
      <c r="K70" s="86">
        <v>179.41579999999999</v>
      </c>
      <c r="L70" s="87">
        <v>6.7676139044973988E-5</v>
      </c>
      <c r="M70" s="87">
        <f t="shared" si="1"/>
        <v>3.9636240379917372E-3</v>
      </c>
      <c r="N70" s="87">
        <f>K70/'סכום נכסי הקרן'!$C$42</f>
        <v>4.8627668311343617E-5</v>
      </c>
    </row>
    <row r="71" spans="2:14" s="138" customFormat="1">
      <c r="B71" s="107" t="s">
        <v>824</v>
      </c>
      <c r="C71" s="80" t="s">
        <v>825</v>
      </c>
      <c r="D71" s="92" t="s">
        <v>130</v>
      </c>
      <c r="E71" s="92" t="s">
        <v>298</v>
      </c>
      <c r="F71" s="80" t="s">
        <v>826</v>
      </c>
      <c r="G71" s="92" t="s">
        <v>703</v>
      </c>
      <c r="H71" s="92" t="s">
        <v>173</v>
      </c>
      <c r="I71" s="86">
        <v>2046</v>
      </c>
      <c r="J71" s="88">
        <v>9444</v>
      </c>
      <c r="K71" s="86">
        <v>193.22423999999998</v>
      </c>
      <c r="L71" s="87">
        <v>7.3788018275625946E-5</v>
      </c>
      <c r="M71" s="87">
        <f t="shared" si="1"/>
        <v>4.2686777997628109E-3</v>
      </c>
      <c r="N71" s="87">
        <f>K71/'סכום נכסי הקרן'!$C$42</f>
        <v>5.2370216293277703E-5</v>
      </c>
    </row>
    <row r="72" spans="2:14" s="138" customFormat="1">
      <c r="B72" s="107" t="s">
        <v>827</v>
      </c>
      <c r="C72" s="80" t="s">
        <v>828</v>
      </c>
      <c r="D72" s="92" t="s">
        <v>130</v>
      </c>
      <c r="E72" s="92" t="s">
        <v>298</v>
      </c>
      <c r="F72" s="80" t="s">
        <v>829</v>
      </c>
      <c r="G72" s="92" t="s">
        <v>670</v>
      </c>
      <c r="H72" s="92" t="s">
        <v>173</v>
      </c>
      <c r="I72" s="86">
        <v>11179</v>
      </c>
      <c r="J72" s="88">
        <v>2086</v>
      </c>
      <c r="K72" s="86">
        <v>233.19394</v>
      </c>
      <c r="L72" s="87">
        <v>1.1418848341881893E-4</v>
      </c>
      <c r="M72" s="87">
        <f t="shared" si="1"/>
        <v>5.1516817699333228E-3</v>
      </c>
      <c r="N72" s="87">
        <f>K72/'סכום נכסי הקרן'!$C$42</f>
        <v>6.3203338649858967E-5</v>
      </c>
    </row>
    <row r="73" spans="2:14" s="138" customFormat="1">
      <c r="B73" s="107" t="s">
        <v>830</v>
      </c>
      <c r="C73" s="80" t="s">
        <v>831</v>
      </c>
      <c r="D73" s="92" t="s">
        <v>130</v>
      </c>
      <c r="E73" s="92" t="s">
        <v>298</v>
      </c>
      <c r="F73" s="80" t="s">
        <v>832</v>
      </c>
      <c r="G73" s="92" t="s">
        <v>201</v>
      </c>
      <c r="H73" s="92" t="s">
        <v>173</v>
      </c>
      <c r="I73" s="86">
        <v>1517</v>
      </c>
      <c r="J73" s="88">
        <v>4604</v>
      </c>
      <c r="K73" s="86">
        <v>69.842679999999987</v>
      </c>
      <c r="L73" s="87">
        <v>3.0848292874383945E-5</v>
      </c>
      <c r="M73" s="87">
        <f t="shared" si="1"/>
        <v>1.5429528799903059E-3</v>
      </c>
      <c r="N73" s="87">
        <f>K73/'סכום נכסי הקרן'!$C$42</f>
        <v>1.8929696699038278E-5</v>
      </c>
    </row>
    <row r="74" spans="2:14" s="138" customFormat="1">
      <c r="B74" s="107" t="s">
        <v>833</v>
      </c>
      <c r="C74" s="80" t="s">
        <v>834</v>
      </c>
      <c r="D74" s="92" t="s">
        <v>130</v>
      </c>
      <c r="E74" s="92" t="s">
        <v>298</v>
      </c>
      <c r="F74" s="80" t="s">
        <v>835</v>
      </c>
      <c r="G74" s="92" t="s">
        <v>749</v>
      </c>
      <c r="H74" s="92" t="s">
        <v>173</v>
      </c>
      <c r="I74" s="86">
        <v>3904</v>
      </c>
      <c r="J74" s="88">
        <v>968.7</v>
      </c>
      <c r="K74" s="86">
        <v>37.818049999999999</v>
      </c>
      <c r="L74" s="87">
        <v>5.8917468187208205E-5</v>
      </c>
      <c r="M74" s="87">
        <f t="shared" si="1"/>
        <v>8.3547007593519319E-4</v>
      </c>
      <c r="N74" s="87">
        <f>K74/'סכום נכסי הקרן'!$C$42</f>
        <v>1.0249953413143149E-5</v>
      </c>
    </row>
    <row r="75" spans="2:14" s="138" customFormat="1">
      <c r="B75" s="107" t="s">
        <v>836</v>
      </c>
      <c r="C75" s="80" t="s">
        <v>837</v>
      </c>
      <c r="D75" s="92" t="s">
        <v>130</v>
      </c>
      <c r="E75" s="92" t="s">
        <v>298</v>
      </c>
      <c r="F75" s="80" t="s">
        <v>838</v>
      </c>
      <c r="G75" s="92" t="s">
        <v>161</v>
      </c>
      <c r="H75" s="92" t="s">
        <v>173</v>
      </c>
      <c r="I75" s="86">
        <v>992</v>
      </c>
      <c r="J75" s="88">
        <v>9297</v>
      </c>
      <c r="K75" s="86">
        <v>92.226240000000004</v>
      </c>
      <c r="L75" s="87">
        <v>9.1060368618247023E-5</v>
      </c>
      <c r="M75" s="87">
        <f t="shared" si="1"/>
        <v>2.0374467677740484E-3</v>
      </c>
      <c r="N75" s="87">
        <f>K75/'סכום נכסי הקרן'!$C$42</f>
        <v>2.4996388324341398E-5</v>
      </c>
    </row>
    <row r="76" spans="2:14" s="138" customFormat="1">
      <c r="B76" s="107" t="s">
        <v>1842</v>
      </c>
      <c r="C76" s="80" t="s">
        <v>839</v>
      </c>
      <c r="D76" s="92" t="s">
        <v>130</v>
      </c>
      <c r="E76" s="92" t="s">
        <v>298</v>
      </c>
      <c r="F76" s="80" t="s">
        <v>840</v>
      </c>
      <c r="G76" s="92" t="s">
        <v>841</v>
      </c>
      <c r="H76" s="92" t="s">
        <v>173</v>
      </c>
      <c r="I76" s="86">
        <v>1874</v>
      </c>
      <c r="J76" s="88">
        <v>687.9</v>
      </c>
      <c r="K76" s="86">
        <v>12.891249999999999</v>
      </c>
      <c r="L76" s="87">
        <v>2.4044988918454987E-5</v>
      </c>
      <c r="M76" s="87">
        <f t="shared" si="1"/>
        <v>2.847913527111937E-4</v>
      </c>
      <c r="N76" s="87">
        <f>K76/'סכום נכסי הקרן'!$C$42</f>
        <v>3.4939588883398697E-6</v>
      </c>
    </row>
    <row r="77" spans="2:14" s="138" customFormat="1">
      <c r="B77" s="107" t="s">
        <v>842</v>
      </c>
      <c r="C77" s="80" t="s">
        <v>843</v>
      </c>
      <c r="D77" s="92" t="s">
        <v>130</v>
      </c>
      <c r="E77" s="92" t="s">
        <v>298</v>
      </c>
      <c r="F77" s="80" t="s">
        <v>844</v>
      </c>
      <c r="G77" s="92" t="s">
        <v>196</v>
      </c>
      <c r="H77" s="92" t="s">
        <v>173</v>
      </c>
      <c r="I77" s="86">
        <v>1433</v>
      </c>
      <c r="J77" s="88">
        <v>7101</v>
      </c>
      <c r="K77" s="86">
        <v>101.75733</v>
      </c>
      <c r="L77" s="87">
        <v>1.0633552710031032E-4</v>
      </c>
      <c r="M77" s="87">
        <f t="shared" si="1"/>
        <v>2.2480060241620737E-3</v>
      </c>
      <c r="N77" s="87">
        <f>K77/'סכום נכסי הקרן'!$C$42</f>
        <v>2.7579631735264874E-5</v>
      </c>
    </row>
    <row r="78" spans="2:14" s="138" customFormat="1">
      <c r="B78" s="107" t="s">
        <v>845</v>
      </c>
      <c r="C78" s="80" t="s">
        <v>846</v>
      </c>
      <c r="D78" s="92" t="s">
        <v>130</v>
      </c>
      <c r="E78" s="92" t="s">
        <v>298</v>
      </c>
      <c r="F78" s="80" t="s">
        <v>847</v>
      </c>
      <c r="G78" s="92" t="s">
        <v>799</v>
      </c>
      <c r="H78" s="92" t="s">
        <v>173</v>
      </c>
      <c r="I78" s="86">
        <v>1283</v>
      </c>
      <c r="J78" s="88">
        <v>14200</v>
      </c>
      <c r="K78" s="86">
        <v>182.18600000000001</v>
      </c>
      <c r="L78" s="87">
        <v>8.7108356957146899E-5</v>
      </c>
      <c r="M78" s="87">
        <f t="shared" si="1"/>
        <v>4.0248228360354145E-3</v>
      </c>
      <c r="N78" s="87">
        <f>K78/'סכום נכסי הקרן'!$C$42</f>
        <v>4.9378484943747702E-5</v>
      </c>
    </row>
    <row r="79" spans="2:14" s="138" customFormat="1">
      <c r="B79" s="107" t="s">
        <v>848</v>
      </c>
      <c r="C79" s="80" t="s">
        <v>849</v>
      </c>
      <c r="D79" s="92" t="s">
        <v>130</v>
      </c>
      <c r="E79" s="92" t="s">
        <v>298</v>
      </c>
      <c r="F79" s="80" t="s">
        <v>850</v>
      </c>
      <c r="G79" s="92" t="s">
        <v>407</v>
      </c>
      <c r="H79" s="92" t="s">
        <v>173</v>
      </c>
      <c r="I79" s="86">
        <v>722</v>
      </c>
      <c r="J79" s="88">
        <v>15910</v>
      </c>
      <c r="K79" s="86">
        <v>114.8702</v>
      </c>
      <c r="L79" s="87">
        <v>7.5618286847811908E-5</v>
      </c>
      <c r="M79" s="87">
        <f t="shared" si="1"/>
        <v>2.5376933690840968E-3</v>
      </c>
      <c r="N79" s="87">
        <f>K79/'סכום נכסי הקרן'!$C$42</f>
        <v>3.1133657038330537E-5</v>
      </c>
    </row>
    <row r="80" spans="2:14" s="138" customFormat="1">
      <c r="B80" s="107" t="s">
        <v>851</v>
      </c>
      <c r="C80" s="80" t="s">
        <v>852</v>
      </c>
      <c r="D80" s="92" t="s">
        <v>130</v>
      </c>
      <c r="E80" s="92" t="s">
        <v>298</v>
      </c>
      <c r="F80" s="80" t="s">
        <v>853</v>
      </c>
      <c r="G80" s="92" t="s">
        <v>407</v>
      </c>
      <c r="H80" s="92" t="s">
        <v>173</v>
      </c>
      <c r="I80" s="86">
        <v>2533</v>
      </c>
      <c r="J80" s="88">
        <v>2509</v>
      </c>
      <c r="K80" s="86">
        <v>63.552970000000002</v>
      </c>
      <c r="L80" s="87">
        <v>9.8462664671809718E-5</v>
      </c>
      <c r="M80" s="87">
        <f t="shared" si="1"/>
        <v>1.4040016519045022E-3</v>
      </c>
      <c r="N80" s="87">
        <f>K80/'סכום נכסי הקרן'!$C$42</f>
        <v>1.7224975422235791E-5</v>
      </c>
    </row>
    <row r="81" spans="2:14" s="138" customFormat="1">
      <c r="B81" s="107" t="s">
        <v>854</v>
      </c>
      <c r="C81" s="80" t="s">
        <v>855</v>
      </c>
      <c r="D81" s="92" t="s">
        <v>130</v>
      </c>
      <c r="E81" s="92" t="s">
        <v>298</v>
      </c>
      <c r="F81" s="80" t="s">
        <v>856</v>
      </c>
      <c r="G81" s="92" t="s">
        <v>756</v>
      </c>
      <c r="H81" s="92" t="s">
        <v>173</v>
      </c>
      <c r="I81" s="86">
        <v>249</v>
      </c>
      <c r="J81" s="88">
        <v>31400</v>
      </c>
      <c r="K81" s="86">
        <v>78.186000000000007</v>
      </c>
      <c r="L81" s="87">
        <v>1.0424869971727251E-4</v>
      </c>
      <c r="M81" s="87">
        <f t="shared" si="1"/>
        <v>1.7272721189238742E-3</v>
      </c>
      <c r="N81" s="87">
        <f>K81/'סכום נכסי הקרן'!$C$42</f>
        <v>2.1191014808008617E-5</v>
      </c>
    </row>
    <row r="82" spans="2:14" s="138" customFormat="1">
      <c r="B82" s="107" t="s">
        <v>1843</v>
      </c>
      <c r="C82" s="80" t="s">
        <v>857</v>
      </c>
      <c r="D82" s="92" t="s">
        <v>130</v>
      </c>
      <c r="E82" s="92" t="s">
        <v>298</v>
      </c>
      <c r="F82" s="80" t="s">
        <v>858</v>
      </c>
      <c r="G82" s="92" t="s">
        <v>859</v>
      </c>
      <c r="H82" s="92" t="s">
        <v>173</v>
      </c>
      <c r="I82" s="86">
        <v>1351</v>
      </c>
      <c r="J82" s="88">
        <v>1702</v>
      </c>
      <c r="K82" s="86">
        <v>22.994019999999999</v>
      </c>
      <c r="L82" s="87">
        <v>3.3561265083316896E-5</v>
      </c>
      <c r="M82" s="87">
        <f t="shared" si="1"/>
        <v>5.079800686565106E-4</v>
      </c>
      <c r="N82" s="87">
        <f>K82/'סכום נכסי הקרן'!$C$42</f>
        <v>6.2321466543325689E-6</v>
      </c>
    </row>
    <row r="83" spans="2:14" s="138" customFormat="1">
      <c r="B83" s="107" t="s">
        <v>860</v>
      </c>
      <c r="C83" s="80" t="s">
        <v>861</v>
      </c>
      <c r="D83" s="92" t="s">
        <v>130</v>
      </c>
      <c r="E83" s="92" t="s">
        <v>298</v>
      </c>
      <c r="F83" s="80" t="s">
        <v>393</v>
      </c>
      <c r="G83" s="92" t="s">
        <v>327</v>
      </c>
      <c r="H83" s="92" t="s">
        <v>173</v>
      </c>
      <c r="I83" s="86">
        <v>14678</v>
      </c>
      <c r="J83" s="88">
        <v>1373</v>
      </c>
      <c r="K83" s="86">
        <v>201.52894000000001</v>
      </c>
      <c r="L83" s="87">
        <v>8.5812177208635337E-5</v>
      </c>
      <c r="M83" s="87">
        <f t="shared" si="1"/>
        <v>4.4521438520743134E-3</v>
      </c>
      <c r="N83" s="87">
        <f>K83/'סכום נכסי הקרן'!$C$42</f>
        <v>5.4621067093626483E-5</v>
      </c>
    </row>
    <row r="84" spans="2:14" s="138" customFormat="1">
      <c r="B84" s="107" t="s">
        <v>862</v>
      </c>
      <c r="C84" s="80" t="s">
        <v>863</v>
      </c>
      <c r="D84" s="92" t="s">
        <v>130</v>
      </c>
      <c r="E84" s="92" t="s">
        <v>298</v>
      </c>
      <c r="F84" s="80" t="s">
        <v>864</v>
      </c>
      <c r="G84" s="92" t="s">
        <v>161</v>
      </c>
      <c r="H84" s="92" t="s">
        <v>173</v>
      </c>
      <c r="I84" s="86">
        <v>522</v>
      </c>
      <c r="J84" s="88">
        <v>18050</v>
      </c>
      <c r="K84" s="86">
        <v>94.221000000000004</v>
      </c>
      <c r="L84" s="87">
        <v>3.8727572228591501E-5</v>
      </c>
      <c r="M84" s="87">
        <f t="shared" si="1"/>
        <v>2.0815146742016008E-3</v>
      </c>
      <c r="N84" s="87">
        <f>K84/'סכום נכסי הקרן'!$C$42</f>
        <v>2.5537034842879541E-5</v>
      </c>
    </row>
    <row r="85" spans="2:14" s="138" customFormat="1">
      <c r="B85" s="107" t="s">
        <v>865</v>
      </c>
      <c r="C85" s="80" t="s">
        <v>866</v>
      </c>
      <c r="D85" s="92" t="s">
        <v>130</v>
      </c>
      <c r="E85" s="92" t="s">
        <v>298</v>
      </c>
      <c r="F85" s="80" t="s">
        <v>867</v>
      </c>
      <c r="G85" s="92" t="s">
        <v>670</v>
      </c>
      <c r="H85" s="92" t="s">
        <v>173</v>
      </c>
      <c r="I85" s="86">
        <v>47872.88</v>
      </c>
      <c r="J85" s="88">
        <v>224.8</v>
      </c>
      <c r="K85" s="86">
        <v>107.61822000000001</v>
      </c>
      <c r="L85" s="87">
        <v>4.5833938192584581E-5</v>
      </c>
      <c r="M85" s="87">
        <f t="shared" si="1"/>
        <v>2.3774838320698801E-3</v>
      </c>
      <c r="N85" s="87">
        <f>K85/'סכום נכסי הקרן'!$C$42</f>
        <v>2.916812848376345E-5</v>
      </c>
    </row>
    <row r="86" spans="2:14" s="138" customFormat="1">
      <c r="B86" s="107" t="s">
        <v>868</v>
      </c>
      <c r="C86" s="80" t="s">
        <v>869</v>
      </c>
      <c r="D86" s="92" t="s">
        <v>130</v>
      </c>
      <c r="E86" s="92" t="s">
        <v>298</v>
      </c>
      <c r="F86" s="80" t="s">
        <v>557</v>
      </c>
      <c r="G86" s="92" t="s">
        <v>327</v>
      </c>
      <c r="H86" s="92" t="s">
        <v>173</v>
      </c>
      <c r="I86" s="86">
        <v>56394</v>
      </c>
      <c r="J86" s="88">
        <v>865</v>
      </c>
      <c r="K86" s="86">
        <v>487.80809999999997</v>
      </c>
      <c r="L86" s="87">
        <v>1.3916998334890894E-4</v>
      </c>
      <c r="M86" s="87">
        <f t="shared" si="1"/>
        <v>1.0776575480459788E-2</v>
      </c>
      <c r="N86" s="87">
        <f>K86/'סכום נכסי הקרן'!$C$42</f>
        <v>1.3221227164155407E-4</v>
      </c>
    </row>
    <row r="87" spans="2:14" s="138" customFormat="1">
      <c r="B87" s="107" t="s">
        <v>870</v>
      </c>
      <c r="C87" s="80" t="s">
        <v>871</v>
      </c>
      <c r="D87" s="92" t="s">
        <v>130</v>
      </c>
      <c r="E87" s="92" t="s">
        <v>298</v>
      </c>
      <c r="F87" s="80" t="s">
        <v>872</v>
      </c>
      <c r="G87" s="92" t="s">
        <v>327</v>
      </c>
      <c r="H87" s="92" t="s">
        <v>173</v>
      </c>
      <c r="I87" s="86">
        <v>18165</v>
      </c>
      <c r="J87" s="88">
        <v>1214</v>
      </c>
      <c r="K87" s="86">
        <v>220.5231</v>
      </c>
      <c r="L87" s="87">
        <v>5.188517566409597E-5</v>
      </c>
      <c r="M87" s="87">
        <f t="shared" si="1"/>
        <v>4.8717596783140384E-3</v>
      </c>
      <c r="N87" s="87">
        <f>K87/'סכום נכסי הקרן'!$C$42</f>
        <v>5.9769118225871187E-5</v>
      </c>
    </row>
    <row r="88" spans="2:14" s="138" customFormat="1">
      <c r="B88" s="108"/>
      <c r="C88" s="80"/>
      <c r="D88" s="80"/>
      <c r="E88" s="80"/>
      <c r="F88" s="80"/>
      <c r="G88" s="80"/>
      <c r="H88" s="80"/>
      <c r="I88" s="86"/>
      <c r="J88" s="88"/>
      <c r="K88" s="80"/>
      <c r="L88" s="80"/>
      <c r="M88" s="87"/>
      <c r="N88" s="80"/>
    </row>
    <row r="89" spans="2:14" s="138" customFormat="1">
      <c r="B89" s="106" t="s">
        <v>28</v>
      </c>
      <c r="C89" s="82"/>
      <c r="D89" s="82"/>
      <c r="E89" s="82"/>
      <c r="F89" s="82"/>
      <c r="G89" s="82"/>
      <c r="H89" s="82"/>
      <c r="I89" s="89"/>
      <c r="J89" s="91"/>
      <c r="K89" s="89">
        <v>1090.4233899999999</v>
      </c>
      <c r="L89" s="82"/>
      <c r="M89" s="90">
        <f t="shared" ref="M89:M111" si="2">K89/$K$11</f>
        <v>2.4089452323554778E-2</v>
      </c>
      <c r="N89" s="90">
        <f>K89/'סכום נכסי הקרן'!$C$42</f>
        <v>2.9554112250900356E-4</v>
      </c>
    </row>
    <row r="90" spans="2:14" s="138" customFormat="1">
      <c r="B90" s="107" t="s">
        <v>873</v>
      </c>
      <c r="C90" s="80" t="s">
        <v>874</v>
      </c>
      <c r="D90" s="92" t="s">
        <v>130</v>
      </c>
      <c r="E90" s="92" t="s">
        <v>298</v>
      </c>
      <c r="F90" s="80" t="s">
        <v>875</v>
      </c>
      <c r="G90" s="92" t="s">
        <v>859</v>
      </c>
      <c r="H90" s="92" t="s">
        <v>173</v>
      </c>
      <c r="I90" s="86">
        <v>0.5</v>
      </c>
      <c r="J90" s="88">
        <v>1556</v>
      </c>
      <c r="K90" s="86">
        <v>7.7800000000000005E-3</v>
      </c>
      <c r="L90" s="87">
        <v>1.941749910456203E-8</v>
      </c>
      <c r="M90" s="87">
        <f t="shared" si="2"/>
        <v>1.7187446710699794E-7</v>
      </c>
      <c r="N90" s="87">
        <f>K90/'סכום נכסי הקרן'!$C$42</f>
        <v>2.1086395928466357E-9</v>
      </c>
    </row>
    <row r="91" spans="2:14" s="138" customFormat="1">
      <c r="B91" s="107" t="s">
        <v>876</v>
      </c>
      <c r="C91" s="80" t="s">
        <v>877</v>
      </c>
      <c r="D91" s="92" t="s">
        <v>130</v>
      </c>
      <c r="E91" s="92" t="s">
        <v>298</v>
      </c>
      <c r="F91" s="80" t="s">
        <v>878</v>
      </c>
      <c r="G91" s="92" t="s">
        <v>879</v>
      </c>
      <c r="H91" s="92" t="s">
        <v>173</v>
      </c>
      <c r="I91" s="86">
        <v>17685</v>
      </c>
      <c r="J91" s="88">
        <v>1403</v>
      </c>
      <c r="K91" s="86">
        <v>248.12054999999998</v>
      </c>
      <c r="L91" s="87">
        <v>1.3409234732585399E-4</v>
      </c>
      <c r="M91" s="87">
        <f t="shared" si="2"/>
        <v>5.4814379575250944E-3</v>
      </c>
      <c r="N91" s="87">
        <f>K91/'סכום נכסי הקרן'!$C$42</f>
        <v>6.7248948011424574E-5</v>
      </c>
    </row>
    <row r="92" spans="2:14" s="138" customFormat="1">
      <c r="B92" s="107" t="s">
        <v>880</v>
      </c>
      <c r="C92" s="80" t="s">
        <v>881</v>
      </c>
      <c r="D92" s="92" t="s">
        <v>130</v>
      </c>
      <c r="E92" s="92" t="s">
        <v>298</v>
      </c>
      <c r="F92" s="80" t="s">
        <v>882</v>
      </c>
      <c r="G92" s="92" t="s">
        <v>161</v>
      </c>
      <c r="H92" s="92" t="s">
        <v>173</v>
      </c>
      <c r="I92" s="86">
        <v>5213</v>
      </c>
      <c r="J92" s="88">
        <v>680.2</v>
      </c>
      <c r="K92" s="86">
        <v>35.458829999999999</v>
      </c>
      <c r="L92" s="87">
        <v>9.4811382094598594E-5</v>
      </c>
      <c r="M92" s="87">
        <f t="shared" si="2"/>
        <v>7.8335057975419424E-4</v>
      </c>
      <c r="N92" s="87">
        <f>K92/'סכום נכסי הקרן'!$C$42</f>
        <v>9.610526073781242E-6</v>
      </c>
    </row>
    <row r="93" spans="2:14" s="138" customFormat="1">
      <c r="B93" s="107" t="s">
        <v>1844</v>
      </c>
      <c r="C93" s="80" t="s">
        <v>883</v>
      </c>
      <c r="D93" s="92" t="s">
        <v>130</v>
      </c>
      <c r="E93" s="92" t="s">
        <v>298</v>
      </c>
      <c r="F93" s="80" t="s">
        <v>884</v>
      </c>
      <c r="G93" s="92" t="s">
        <v>815</v>
      </c>
      <c r="H93" s="92" t="s">
        <v>173</v>
      </c>
      <c r="I93" s="86">
        <v>0.9</v>
      </c>
      <c r="J93" s="88">
        <v>40.1</v>
      </c>
      <c r="K93" s="86">
        <v>3.5999999999999997E-4</v>
      </c>
      <c r="L93" s="87">
        <v>2.0746784185058366E-8</v>
      </c>
      <c r="M93" s="87">
        <f t="shared" si="2"/>
        <v>7.9530601746168705E-9</v>
      </c>
      <c r="N93" s="87">
        <f>K93/'סכום נכסי הקרן'!$C$42</f>
        <v>9.7572012008327593E-11</v>
      </c>
    </row>
    <row r="94" spans="2:14" s="138" customFormat="1">
      <c r="B94" s="107" t="s">
        <v>885</v>
      </c>
      <c r="C94" s="80" t="s">
        <v>886</v>
      </c>
      <c r="D94" s="92" t="s">
        <v>130</v>
      </c>
      <c r="E94" s="92" t="s">
        <v>298</v>
      </c>
      <c r="F94" s="80" t="s">
        <v>887</v>
      </c>
      <c r="G94" s="92" t="s">
        <v>201</v>
      </c>
      <c r="H94" s="92" t="s">
        <v>173</v>
      </c>
      <c r="I94" s="86">
        <v>5209</v>
      </c>
      <c r="J94" s="88">
        <v>1893</v>
      </c>
      <c r="K94" s="86">
        <v>98.606369999999998</v>
      </c>
      <c r="L94" s="87">
        <v>1.5664344109644275E-4</v>
      </c>
      <c r="M94" s="87">
        <f t="shared" si="2"/>
        <v>2.1783955394737106E-3</v>
      </c>
      <c r="N94" s="87">
        <f>K94/'סכום נכסי הקרן'!$C$42</f>
        <v>2.6725616438159983E-5</v>
      </c>
    </row>
    <row r="95" spans="2:14" s="138" customFormat="1">
      <c r="B95" s="107" t="s">
        <v>888</v>
      </c>
      <c r="C95" s="80" t="s">
        <v>889</v>
      </c>
      <c r="D95" s="92" t="s">
        <v>130</v>
      </c>
      <c r="E95" s="92" t="s">
        <v>298</v>
      </c>
      <c r="F95" s="80" t="s">
        <v>890</v>
      </c>
      <c r="G95" s="92" t="s">
        <v>470</v>
      </c>
      <c r="H95" s="92" t="s">
        <v>173</v>
      </c>
      <c r="I95" s="86">
        <v>3200</v>
      </c>
      <c r="J95" s="88">
        <v>2983</v>
      </c>
      <c r="K95" s="86">
        <v>95.456000000000003</v>
      </c>
      <c r="L95" s="87">
        <v>1.1431113218246315E-4</v>
      </c>
      <c r="M95" s="87">
        <f t="shared" si="2"/>
        <v>2.1087980889672999E-3</v>
      </c>
      <c r="N95" s="87">
        <f>K95/'סכום נכסי הקרן'!$C$42</f>
        <v>2.5871761050741443E-5</v>
      </c>
    </row>
    <row r="96" spans="2:14" s="138" customFormat="1">
      <c r="B96" s="107" t="s">
        <v>891</v>
      </c>
      <c r="C96" s="80" t="s">
        <v>892</v>
      </c>
      <c r="D96" s="92" t="s">
        <v>130</v>
      </c>
      <c r="E96" s="92" t="s">
        <v>298</v>
      </c>
      <c r="F96" s="80" t="s">
        <v>893</v>
      </c>
      <c r="G96" s="92" t="s">
        <v>381</v>
      </c>
      <c r="H96" s="92" t="s">
        <v>173</v>
      </c>
      <c r="I96" s="86">
        <v>1855</v>
      </c>
      <c r="J96" s="88">
        <v>2170</v>
      </c>
      <c r="K96" s="86">
        <v>40.253500000000003</v>
      </c>
      <c r="L96" s="87">
        <v>2.7884631284000837E-4</v>
      </c>
      <c r="M96" s="87">
        <f t="shared" si="2"/>
        <v>8.8927363260816734E-4</v>
      </c>
      <c r="N96" s="87">
        <f>K96/'סכום נכסי הקרן'!$C$42</f>
        <v>1.0910041626047821E-5</v>
      </c>
    </row>
    <row r="97" spans="2:14" s="138" customFormat="1">
      <c r="B97" s="107" t="s">
        <v>894</v>
      </c>
      <c r="C97" s="80" t="s">
        <v>895</v>
      </c>
      <c r="D97" s="92" t="s">
        <v>130</v>
      </c>
      <c r="E97" s="92" t="s">
        <v>298</v>
      </c>
      <c r="F97" s="80" t="s">
        <v>896</v>
      </c>
      <c r="G97" s="92" t="s">
        <v>756</v>
      </c>
      <c r="H97" s="92" t="s">
        <v>173</v>
      </c>
      <c r="I97" s="86">
        <v>832</v>
      </c>
      <c r="J97" s="88">
        <v>2395</v>
      </c>
      <c r="K97" s="86">
        <v>19.926400000000001</v>
      </c>
      <c r="L97" s="87">
        <v>5.2627217759661866E-4</v>
      </c>
      <c r="M97" s="87">
        <f t="shared" si="2"/>
        <v>4.4021071739857117E-4</v>
      </c>
      <c r="N97" s="87">
        <f>K97/'סכום נכסי הקרן'!$C$42</f>
        <v>5.4007192780076085E-6</v>
      </c>
    </row>
    <row r="98" spans="2:14" s="138" customFormat="1">
      <c r="B98" s="107" t="s">
        <v>897</v>
      </c>
      <c r="C98" s="80" t="s">
        <v>898</v>
      </c>
      <c r="D98" s="92" t="s">
        <v>130</v>
      </c>
      <c r="E98" s="92" t="s">
        <v>298</v>
      </c>
      <c r="F98" s="80" t="s">
        <v>899</v>
      </c>
      <c r="G98" s="92" t="s">
        <v>815</v>
      </c>
      <c r="H98" s="92" t="s">
        <v>173</v>
      </c>
      <c r="I98" s="86">
        <v>6369.6</v>
      </c>
      <c r="J98" s="88">
        <v>1624</v>
      </c>
      <c r="K98" s="86">
        <v>103.4423</v>
      </c>
      <c r="L98" s="87">
        <v>2.4966833574746811E-4</v>
      </c>
      <c r="M98" s="87">
        <f t="shared" si="2"/>
        <v>2.2852301013910298E-3</v>
      </c>
      <c r="N98" s="87">
        <f>K98/'סכום נכסי הקרן'!$C$42</f>
        <v>2.8036314827136183E-5</v>
      </c>
    </row>
    <row r="99" spans="2:14" s="138" customFormat="1">
      <c r="B99" s="107" t="s">
        <v>900</v>
      </c>
      <c r="C99" s="80" t="s">
        <v>901</v>
      </c>
      <c r="D99" s="92" t="s">
        <v>130</v>
      </c>
      <c r="E99" s="92" t="s">
        <v>298</v>
      </c>
      <c r="F99" s="80" t="s">
        <v>902</v>
      </c>
      <c r="G99" s="92" t="s">
        <v>196</v>
      </c>
      <c r="H99" s="92" t="s">
        <v>173</v>
      </c>
      <c r="I99" s="86">
        <v>2128</v>
      </c>
      <c r="J99" s="88">
        <v>1107</v>
      </c>
      <c r="K99" s="86">
        <v>23.55696</v>
      </c>
      <c r="L99" s="87">
        <v>3.5275333259069476E-4</v>
      </c>
      <c r="M99" s="87">
        <f t="shared" si="2"/>
        <v>5.2041644558622959E-4</v>
      </c>
      <c r="N99" s="87">
        <f>K99/'סכום נכסי הקרן'!$C$42</f>
        <v>6.3847221777769252E-6</v>
      </c>
    </row>
    <row r="100" spans="2:14" s="138" customFormat="1">
      <c r="B100" s="107" t="s">
        <v>903</v>
      </c>
      <c r="C100" s="80" t="s">
        <v>904</v>
      </c>
      <c r="D100" s="92" t="s">
        <v>130</v>
      </c>
      <c r="E100" s="92" t="s">
        <v>298</v>
      </c>
      <c r="F100" s="80" t="s">
        <v>905</v>
      </c>
      <c r="G100" s="92" t="s">
        <v>879</v>
      </c>
      <c r="H100" s="92" t="s">
        <v>173</v>
      </c>
      <c r="I100" s="86">
        <v>2500</v>
      </c>
      <c r="J100" s="88">
        <v>1742</v>
      </c>
      <c r="K100" s="86">
        <v>43.55</v>
      </c>
      <c r="L100" s="87">
        <v>2.1454069283428079E-4</v>
      </c>
      <c r="M100" s="87">
        <f t="shared" si="2"/>
        <v>9.6209936279045751E-4</v>
      </c>
      <c r="N100" s="87">
        <f>K100/'סכום נכסי הקרן'!$C$42</f>
        <v>1.1803503119340742E-5</v>
      </c>
    </row>
    <row r="101" spans="2:14" s="138" customFormat="1">
      <c r="B101" s="107" t="s">
        <v>906</v>
      </c>
      <c r="C101" s="80" t="s">
        <v>907</v>
      </c>
      <c r="D101" s="92" t="s">
        <v>130</v>
      </c>
      <c r="E101" s="92" t="s">
        <v>298</v>
      </c>
      <c r="F101" s="80" t="s">
        <v>908</v>
      </c>
      <c r="G101" s="92" t="s">
        <v>407</v>
      </c>
      <c r="H101" s="92" t="s">
        <v>173</v>
      </c>
      <c r="I101" s="86">
        <v>5662.69</v>
      </c>
      <c r="J101" s="88">
        <v>972.6</v>
      </c>
      <c r="K101" s="86">
        <v>55.075290000000003</v>
      </c>
      <c r="L101" s="87">
        <v>2.1504991269171553E-4</v>
      </c>
      <c r="M101" s="87">
        <f t="shared" si="2"/>
        <v>1.2167141541790968E-3</v>
      </c>
      <c r="N101" s="87">
        <f>K101/'סכום נכסי הקרן'!$C$42</f>
        <v>1.4927241270117015E-5</v>
      </c>
    </row>
    <row r="102" spans="2:14" s="138" customFormat="1">
      <c r="B102" s="107" t="s">
        <v>1845</v>
      </c>
      <c r="C102" s="80" t="s">
        <v>909</v>
      </c>
      <c r="D102" s="92" t="s">
        <v>130</v>
      </c>
      <c r="E102" s="92" t="s">
        <v>298</v>
      </c>
      <c r="F102" s="80" t="s">
        <v>910</v>
      </c>
      <c r="G102" s="92" t="s">
        <v>859</v>
      </c>
      <c r="H102" s="92" t="s">
        <v>173</v>
      </c>
      <c r="I102" s="86">
        <v>0.8</v>
      </c>
      <c r="J102" s="88">
        <v>15</v>
      </c>
      <c r="K102" s="86">
        <v>1.1999999999999999E-4</v>
      </c>
      <c r="L102" s="87">
        <v>5.2880051175198325E-9</v>
      </c>
      <c r="M102" s="87">
        <f t="shared" si="2"/>
        <v>2.6510200582056232E-9</v>
      </c>
      <c r="N102" s="87">
        <f>K102/'סכום נכסי הקרן'!$C$42</f>
        <v>3.2524004002775862E-11</v>
      </c>
    </row>
    <row r="103" spans="2:14" s="138" customFormat="1">
      <c r="B103" s="107" t="s">
        <v>911</v>
      </c>
      <c r="C103" s="80" t="s">
        <v>912</v>
      </c>
      <c r="D103" s="92" t="s">
        <v>130</v>
      </c>
      <c r="E103" s="92" t="s">
        <v>298</v>
      </c>
      <c r="F103" s="80" t="s">
        <v>913</v>
      </c>
      <c r="G103" s="92" t="s">
        <v>815</v>
      </c>
      <c r="H103" s="92" t="s">
        <v>173</v>
      </c>
      <c r="I103" s="86">
        <v>728.77</v>
      </c>
      <c r="J103" s="88">
        <v>389.6</v>
      </c>
      <c r="K103" s="86">
        <v>2.8392900000000001</v>
      </c>
      <c r="L103" s="87">
        <v>4.0213635455672132E-4</v>
      </c>
      <c r="M103" s="87">
        <f t="shared" si="2"/>
        <v>6.2725122842188712E-5</v>
      </c>
      <c r="N103" s="87">
        <f>K103/'סכום נכסי הקרן'!$C$42</f>
        <v>7.6954232770867913E-7</v>
      </c>
    </row>
    <row r="104" spans="2:14" s="138" customFormat="1">
      <c r="B104" s="107" t="s">
        <v>914</v>
      </c>
      <c r="C104" s="80" t="s">
        <v>915</v>
      </c>
      <c r="D104" s="92" t="s">
        <v>130</v>
      </c>
      <c r="E104" s="92" t="s">
        <v>298</v>
      </c>
      <c r="F104" s="80" t="s">
        <v>916</v>
      </c>
      <c r="G104" s="92" t="s">
        <v>749</v>
      </c>
      <c r="H104" s="92" t="s">
        <v>173</v>
      </c>
      <c r="I104" s="86">
        <v>1692</v>
      </c>
      <c r="J104" s="88">
        <v>5407</v>
      </c>
      <c r="K104" s="86">
        <v>91.486440000000002</v>
      </c>
      <c r="L104" s="87">
        <v>1.6067240833126319E-4</v>
      </c>
      <c r="M104" s="87">
        <f t="shared" si="2"/>
        <v>2.021103229115211E-3</v>
      </c>
      <c r="N104" s="87">
        <f>K104/'סכום נכסי הקרן'!$C$42</f>
        <v>2.4795877839664287E-5</v>
      </c>
    </row>
    <row r="105" spans="2:14" s="138" customFormat="1">
      <c r="B105" s="107" t="s">
        <v>917</v>
      </c>
      <c r="C105" s="80" t="s">
        <v>918</v>
      </c>
      <c r="D105" s="92" t="s">
        <v>130</v>
      </c>
      <c r="E105" s="92" t="s">
        <v>298</v>
      </c>
      <c r="F105" s="80" t="s">
        <v>919</v>
      </c>
      <c r="G105" s="92" t="s">
        <v>407</v>
      </c>
      <c r="H105" s="92" t="s">
        <v>173</v>
      </c>
      <c r="I105" s="86">
        <v>0.28999999999999998</v>
      </c>
      <c r="J105" s="88">
        <v>696.2</v>
      </c>
      <c r="K105" s="86">
        <v>2.0200000000000001E-3</v>
      </c>
      <c r="L105" s="87">
        <v>5.1346018160555454E-8</v>
      </c>
      <c r="M105" s="87">
        <f t="shared" si="2"/>
        <v>4.4625504313128003E-8</v>
      </c>
      <c r="N105" s="87">
        <f>K105/'סכום נכסי הקרן'!$C$42</f>
        <v>5.4748740071339379E-10</v>
      </c>
    </row>
    <row r="106" spans="2:14" s="138" customFormat="1">
      <c r="B106" s="107" t="s">
        <v>920</v>
      </c>
      <c r="C106" s="80" t="s">
        <v>921</v>
      </c>
      <c r="D106" s="92" t="s">
        <v>130</v>
      </c>
      <c r="E106" s="92" t="s">
        <v>298</v>
      </c>
      <c r="F106" s="80" t="s">
        <v>922</v>
      </c>
      <c r="G106" s="92" t="s">
        <v>327</v>
      </c>
      <c r="H106" s="92" t="s">
        <v>173</v>
      </c>
      <c r="I106" s="86">
        <v>165.24</v>
      </c>
      <c r="J106" s="88">
        <v>477.4</v>
      </c>
      <c r="K106" s="86">
        <v>0.78886000000000001</v>
      </c>
      <c r="L106" s="87">
        <v>2.4102912610313055E-5</v>
      </c>
      <c r="M106" s="87">
        <f t="shared" si="2"/>
        <v>1.7427364025967401E-5</v>
      </c>
      <c r="N106" s="87">
        <f>K106/'סכום נכסי הקרן'!$C$42</f>
        <v>2.1380738164691475E-7</v>
      </c>
    </row>
    <row r="107" spans="2:14" s="138" customFormat="1">
      <c r="B107" s="107" t="s">
        <v>923</v>
      </c>
      <c r="C107" s="80" t="s">
        <v>924</v>
      </c>
      <c r="D107" s="92" t="s">
        <v>130</v>
      </c>
      <c r="E107" s="92" t="s">
        <v>298</v>
      </c>
      <c r="F107" s="80" t="s">
        <v>925</v>
      </c>
      <c r="G107" s="92" t="s">
        <v>407</v>
      </c>
      <c r="H107" s="92" t="s">
        <v>173</v>
      </c>
      <c r="I107" s="86">
        <v>1400</v>
      </c>
      <c r="J107" s="88">
        <v>510.7</v>
      </c>
      <c r="K107" s="86">
        <v>7.1497999999999999</v>
      </c>
      <c r="L107" s="87">
        <v>1.0666363538773336E-4</v>
      </c>
      <c r="M107" s="87">
        <f t="shared" si="2"/>
        <v>1.5795219343465474E-4</v>
      </c>
      <c r="N107" s="87">
        <f>K107/'סכום נכסי הקרן'!$C$42</f>
        <v>1.9378343651587242E-6</v>
      </c>
    </row>
    <row r="108" spans="2:14" s="138" customFormat="1">
      <c r="B108" s="107" t="s">
        <v>926</v>
      </c>
      <c r="C108" s="80" t="s">
        <v>927</v>
      </c>
      <c r="D108" s="92" t="s">
        <v>130</v>
      </c>
      <c r="E108" s="92" t="s">
        <v>298</v>
      </c>
      <c r="F108" s="80" t="s">
        <v>928</v>
      </c>
      <c r="G108" s="92" t="s">
        <v>201</v>
      </c>
      <c r="H108" s="92" t="s">
        <v>173</v>
      </c>
      <c r="I108" s="86">
        <v>4542</v>
      </c>
      <c r="J108" s="88">
        <v>402.3</v>
      </c>
      <c r="K108" s="86">
        <v>18.272470000000002</v>
      </c>
      <c r="L108" s="87">
        <v>5.8568613265837329E-5</v>
      </c>
      <c r="M108" s="87">
        <f t="shared" si="2"/>
        <v>4.0367237069133765E-4</v>
      </c>
      <c r="N108" s="87">
        <f>K108/'סכום נכסי הקרן'!$C$42</f>
        <v>4.9524490618383502E-6</v>
      </c>
    </row>
    <row r="109" spans="2:14" s="138" customFormat="1">
      <c r="B109" s="107" t="s">
        <v>929</v>
      </c>
      <c r="C109" s="80" t="s">
        <v>930</v>
      </c>
      <c r="D109" s="92" t="s">
        <v>130</v>
      </c>
      <c r="E109" s="92" t="s">
        <v>298</v>
      </c>
      <c r="F109" s="80" t="s">
        <v>931</v>
      </c>
      <c r="G109" s="92" t="s">
        <v>407</v>
      </c>
      <c r="H109" s="92" t="s">
        <v>173</v>
      </c>
      <c r="I109" s="86">
        <v>14595</v>
      </c>
      <c r="J109" s="88">
        <v>810.7</v>
      </c>
      <c r="K109" s="86">
        <v>118.32167</v>
      </c>
      <c r="L109" s="87">
        <v>1.872897826179657E-4</v>
      </c>
      <c r="M109" s="87">
        <f t="shared" si="2"/>
        <v>2.6139426707532214E-3</v>
      </c>
      <c r="N109" s="87">
        <f>K109/'סכום נכסי הקרן'!$C$42</f>
        <v>3.2069120572459373E-5</v>
      </c>
    </row>
    <row r="110" spans="2:14" s="138" customFormat="1">
      <c r="B110" s="107" t="s">
        <v>1846</v>
      </c>
      <c r="C110" s="80" t="s">
        <v>932</v>
      </c>
      <c r="D110" s="92" t="s">
        <v>130</v>
      </c>
      <c r="E110" s="92" t="s">
        <v>298</v>
      </c>
      <c r="F110" s="80" t="s">
        <v>933</v>
      </c>
      <c r="G110" s="92" t="s">
        <v>859</v>
      </c>
      <c r="H110" s="92" t="s">
        <v>173</v>
      </c>
      <c r="I110" s="86">
        <v>23029</v>
      </c>
      <c r="J110" s="88">
        <v>332.6</v>
      </c>
      <c r="K110" s="86">
        <v>76.594449999999995</v>
      </c>
      <c r="L110" s="87">
        <v>1.3402953028658819E-4</v>
      </c>
      <c r="M110" s="87">
        <f t="shared" si="2"/>
        <v>1.6921118608102309E-3</v>
      </c>
      <c r="N110" s="87">
        <f>K110/'סכום נכסי הקרן'!$C$42</f>
        <v>2.0759651653253466E-5</v>
      </c>
    </row>
    <row r="111" spans="2:14" s="138" customFormat="1">
      <c r="B111" s="107" t="s">
        <v>934</v>
      </c>
      <c r="C111" s="80" t="s">
        <v>935</v>
      </c>
      <c r="D111" s="92" t="s">
        <v>130</v>
      </c>
      <c r="E111" s="92" t="s">
        <v>298</v>
      </c>
      <c r="F111" s="80" t="s">
        <v>936</v>
      </c>
      <c r="G111" s="92" t="s">
        <v>756</v>
      </c>
      <c r="H111" s="92" t="s">
        <v>173</v>
      </c>
      <c r="I111" s="86">
        <v>33086</v>
      </c>
      <c r="J111" s="88">
        <v>34.799999999999997</v>
      </c>
      <c r="K111" s="86">
        <v>11.51393</v>
      </c>
      <c r="L111" s="87">
        <v>1.0429294749755083E-4</v>
      </c>
      <c r="M111" s="87">
        <f t="shared" si="2"/>
        <v>2.5436382815646232E-4</v>
      </c>
      <c r="N111" s="87">
        <f>K111/'סכום נכסי הקרן'!$C$42</f>
        <v>3.120659211730676E-6</v>
      </c>
    </row>
    <row r="112" spans="2:14" s="138" customFormat="1">
      <c r="B112" s="108"/>
      <c r="C112" s="80"/>
      <c r="D112" s="80"/>
      <c r="E112" s="80"/>
      <c r="F112" s="80"/>
      <c r="G112" s="80"/>
      <c r="H112" s="80"/>
      <c r="I112" s="86"/>
      <c r="J112" s="88"/>
      <c r="K112" s="80"/>
      <c r="L112" s="80"/>
      <c r="M112" s="87"/>
      <c r="N112" s="80"/>
    </row>
    <row r="113" spans="2:14" s="138" customFormat="1">
      <c r="B113" s="105" t="s">
        <v>241</v>
      </c>
      <c r="C113" s="82"/>
      <c r="D113" s="82"/>
      <c r="E113" s="82"/>
      <c r="F113" s="82"/>
      <c r="G113" s="82"/>
      <c r="H113" s="82"/>
      <c r="I113" s="89"/>
      <c r="J113" s="91"/>
      <c r="K113" s="89">
        <v>11782.059880000001</v>
      </c>
      <c r="L113" s="82"/>
      <c r="M113" s="90">
        <f t="shared" ref="M113:M133" si="3">K113/$K$11</f>
        <v>0.26028730890716456</v>
      </c>
      <c r="N113" s="90">
        <f>K113/'סכום נכסי הקרן'!$C$42</f>
        <v>3.1933313558172079E-3</v>
      </c>
    </row>
    <row r="114" spans="2:14" s="138" customFormat="1">
      <c r="B114" s="106" t="s">
        <v>67</v>
      </c>
      <c r="C114" s="82"/>
      <c r="D114" s="82"/>
      <c r="E114" s="82"/>
      <c r="F114" s="82"/>
      <c r="G114" s="82"/>
      <c r="H114" s="82"/>
      <c r="I114" s="89"/>
      <c r="J114" s="91"/>
      <c r="K114" s="89">
        <f>SUM(K115:K134)</f>
        <v>4657.1534700000011</v>
      </c>
      <c r="L114" s="82"/>
      <c r="M114" s="90">
        <f t="shared" si="3"/>
        <v>0.10288506052593271</v>
      </c>
      <c r="N114" s="90">
        <f>K114/'סכום נכסי הקרן'!$C$42</f>
        <v>1.2622439841651796E-3</v>
      </c>
    </row>
    <row r="115" spans="2:14" s="138" customFormat="1">
      <c r="B115" s="107" t="s">
        <v>1847</v>
      </c>
      <c r="C115" s="80" t="s">
        <v>937</v>
      </c>
      <c r="D115" s="92" t="s">
        <v>938</v>
      </c>
      <c r="E115" s="92" t="s">
        <v>939</v>
      </c>
      <c r="F115" s="80" t="s">
        <v>858</v>
      </c>
      <c r="G115" s="92" t="s">
        <v>859</v>
      </c>
      <c r="H115" s="92" t="s">
        <v>172</v>
      </c>
      <c r="I115" s="86">
        <v>2802</v>
      </c>
      <c r="J115" s="88">
        <v>480</v>
      </c>
      <c r="K115" s="86">
        <v>47.463639999999998</v>
      </c>
      <c r="L115" s="87">
        <v>6.9606709669469983E-5</v>
      </c>
      <c r="M115" s="87">
        <f t="shared" si="3"/>
        <v>1.0485588472954231E-3</v>
      </c>
      <c r="N115" s="87">
        <f>K115/'סכום נכסי הקרן'!$C$42</f>
        <v>1.2864230144552607E-5</v>
      </c>
    </row>
    <row r="116" spans="2:14" s="138" customFormat="1">
      <c r="B116" s="107" t="s">
        <v>940</v>
      </c>
      <c r="C116" s="80" t="s">
        <v>941</v>
      </c>
      <c r="D116" s="92" t="s">
        <v>942</v>
      </c>
      <c r="E116" s="92" t="s">
        <v>939</v>
      </c>
      <c r="F116" s="80" t="s">
        <v>943</v>
      </c>
      <c r="G116" s="92" t="s">
        <v>944</v>
      </c>
      <c r="H116" s="92" t="s">
        <v>172</v>
      </c>
      <c r="I116" s="86">
        <v>1243</v>
      </c>
      <c r="J116" s="88">
        <v>6432</v>
      </c>
      <c r="K116" s="86">
        <v>283.10775000000001</v>
      </c>
      <c r="L116" s="87">
        <v>8.4680659626776698E-6</v>
      </c>
      <c r="M116" s="87">
        <f t="shared" si="3"/>
        <v>6.254369365695526E-3</v>
      </c>
      <c r="N116" s="87">
        <f>K116/'סכום נכסי הקרן'!$C$42</f>
        <v>7.6731646618473915E-5</v>
      </c>
    </row>
    <row r="117" spans="2:14" s="138" customFormat="1">
      <c r="B117" s="107" t="s">
        <v>945</v>
      </c>
      <c r="C117" s="80" t="s">
        <v>946</v>
      </c>
      <c r="D117" s="92" t="s">
        <v>938</v>
      </c>
      <c r="E117" s="92" t="s">
        <v>939</v>
      </c>
      <c r="F117" s="80" t="s">
        <v>947</v>
      </c>
      <c r="G117" s="92" t="s">
        <v>948</v>
      </c>
      <c r="H117" s="92" t="s">
        <v>172</v>
      </c>
      <c r="I117" s="86">
        <v>1275</v>
      </c>
      <c r="J117" s="88">
        <v>2980</v>
      </c>
      <c r="K117" s="86">
        <v>134.08435999999998</v>
      </c>
      <c r="L117" s="87">
        <v>3.7148647004028632E-5</v>
      </c>
      <c r="M117" s="87">
        <f t="shared" si="3"/>
        <v>2.9621693987638646E-3</v>
      </c>
      <c r="N117" s="87">
        <f>K117/'סכום נכסי הקרן'!$C$42</f>
        <v>3.6341335511246996E-5</v>
      </c>
    </row>
    <row r="118" spans="2:14" s="138" customFormat="1">
      <c r="B118" s="107" t="s">
        <v>949</v>
      </c>
      <c r="C118" s="80" t="s">
        <v>950</v>
      </c>
      <c r="D118" s="92" t="s">
        <v>938</v>
      </c>
      <c r="E118" s="92" t="s">
        <v>939</v>
      </c>
      <c r="F118" s="80" t="s">
        <v>951</v>
      </c>
      <c r="G118" s="92" t="s">
        <v>944</v>
      </c>
      <c r="H118" s="92" t="s">
        <v>172</v>
      </c>
      <c r="I118" s="86">
        <v>862</v>
      </c>
      <c r="J118" s="88">
        <v>11402</v>
      </c>
      <c r="K118" s="86">
        <v>346.84861999999998</v>
      </c>
      <c r="L118" s="87">
        <v>5.2740114806174785E-6</v>
      </c>
      <c r="M118" s="87">
        <f t="shared" si="3"/>
        <v>7.6625220731745018E-3</v>
      </c>
      <c r="N118" s="87">
        <f>K118/'סכום נכסי הקרן'!$C$42</f>
        <v>9.4007549210310703E-5</v>
      </c>
    </row>
    <row r="119" spans="2:14" s="138" customFormat="1">
      <c r="B119" s="107" t="s">
        <v>952</v>
      </c>
      <c r="C119" s="80" t="s">
        <v>953</v>
      </c>
      <c r="D119" s="92" t="s">
        <v>938</v>
      </c>
      <c r="E119" s="92" t="s">
        <v>939</v>
      </c>
      <c r="F119" s="80" t="s">
        <v>954</v>
      </c>
      <c r="G119" s="92" t="s">
        <v>859</v>
      </c>
      <c r="H119" s="92" t="s">
        <v>172</v>
      </c>
      <c r="I119" s="86">
        <v>3820</v>
      </c>
      <c r="J119" s="88">
        <v>895</v>
      </c>
      <c r="K119" s="86">
        <v>120.65299</v>
      </c>
      <c r="L119" s="87">
        <v>1.471075667857763E-4</v>
      </c>
      <c r="M119" s="87">
        <f t="shared" si="3"/>
        <v>2.6654458047706878E-3</v>
      </c>
      <c r="N119" s="87">
        <f>K119/'סכום נכסי הקרן'!$C$42</f>
        <v>3.2700986080890643E-5</v>
      </c>
    </row>
    <row r="120" spans="2:14" s="138" customFormat="1">
      <c r="B120" s="107" t="s">
        <v>955</v>
      </c>
      <c r="C120" s="80" t="s">
        <v>956</v>
      </c>
      <c r="D120" s="92" t="s">
        <v>942</v>
      </c>
      <c r="E120" s="92" t="s">
        <v>939</v>
      </c>
      <c r="F120" s="80" t="s">
        <v>711</v>
      </c>
      <c r="G120" s="92" t="s">
        <v>407</v>
      </c>
      <c r="H120" s="92" t="s">
        <v>172</v>
      </c>
      <c r="I120" s="86">
        <v>35896</v>
      </c>
      <c r="J120" s="88">
        <v>444</v>
      </c>
      <c r="K120" s="86">
        <v>562.44580000000008</v>
      </c>
      <c r="L120" s="87">
        <v>2.8079278667424019E-5</v>
      </c>
      <c r="M120" s="87">
        <f t="shared" si="3"/>
        <v>1.2425459145445907E-2</v>
      </c>
      <c r="N120" s="87">
        <f>K120/'סכום נכסי הקרן'!$C$42</f>
        <v>1.5244157875453731E-4</v>
      </c>
    </row>
    <row r="121" spans="2:14" s="138" customFormat="1">
      <c r="B121" s="107" t="s">
        <v>957</v>
      </c>
      <c r="C121" s="80" t="s">
        <v>958</v>
      </c>
      <c r="D121" s="92" t="s">
        <v>938</v>
      </c>
      <c r="E121" s="92" t="s">
        <v>939</v>
      </c>
      <c r="F121" s="80" t="s">
        <v>959</v>
      </c>
      <c r="G121" s="92" t="s">
        <v>381</v>
      </c>
      <c r="H121" s="92" t="s">
        <v>172</v>
      </c>
      <c r="I121" s="86">
        <v>788</v>
      </c>
      <c r="J121" s="88">
        <v>3605</v>
      </c>
      <c r="K121" s="86">
        <v>100.91712</v>
      </c>
      <c r="L121" s="87">
        <v>3.3567008844267867E-5</v>
      </c>
      <c r="M121" s="87">
        <f t="shared" si="3"/>
        <v>2.2294442444695324E-3</v>
      </c>
      <c r="N121" s="87">
        <f>K121/'סכום נכסי הקרן'!$C$42</f>
        <v>2.7351906790238437E-5</v>
      </c>
    </row>
    <row r="122" spans="2:14" s="138" customFormat="1">
      <c r="B122" s="107" t="s">
        <v>960</v>
      </c>
      <c r="C122" s="80" t="s">
        <v>961</v>
      </c>
      <c r="D122" s="92" t="s">
        <v>938</v>
      </c>
      <c r="E122" s="92" t="s">
        <v>939</v>
      </c>
      <c r="F122" s="80" t="s">
        <v>962</v>
      </c>
      <c r="G122" s="92" t="s">
        <v>27</v>
      </c>
      <c r="H122" s="92" t="s">
        <v>172</v>
      </c>
      <c r="I122" s="86">
        <v>1369</v>
      </c>
      <c r="J122" s="88">
        <v>1530</v>
      </c>
      <c r="K122" s="86">
        <v>73.917380000000009</v>
      </c>
      <c r="L122" s="87">
        <v>4.0582886454686448E-5</v>
      </c>
      <c r="M122" s="87">
        <f t="shared" si="3"/>
        <v>1.6329704752500601E-3</v>
      </c>
      <c r="N122" s="87">
        <f>K122/'סכום נכסי הקרן'!$C$42</f>
        <v>2.003407635828921E-5</v>
      </c>
    </row>
    <row r="123" spans="2:14" s="138" customFormat="1">
      <c r="B123" s="107" t="s">
        <v>963</v>
      </c>
      <c r="C123" s="80" t="s">
        <v>964</v>
      </c>
      <c r="D123" s="92" t="s">
        <v>938</v>
      </c>
      <c r="E123" s="92" t="s">
        <v>939</v>
      </c>
      <c r="F123" s="80" t="s">
        <v>965</v>
      </c>
      <c r="G123" s="92" t="s">
        <v>966</v>
      </c>
      <c r="H123" s="92" t="s">
        <v>172</v>
      </c>
      <c r="I123" s="86">
        <v>3661</v>
      </c>
      <c r="J123" s="88">
        <v>535</v>
      </c>
      <c r="K123" s="86">
        <v>69.120220000000003</v>
      </c>
      <c r="L123" s="87">
        <v>1.3891588239209126E-4</v>
      </c>
      <c r="M123" s="87">
        <f t="shared" si="3"/>
        <v>1.5269924137298794E-3</v>
      </c>
      <c r="N123" s="87">
        <f>K123/'סכום נכסי הקרן'!$C$42</f>
        <v>1.8733885932939574E-5</v>
      </c>
    </row>
    <row r="124" spans="2:14" s="138" customFormat="1">
      <c r="B124" s="107" t="s">
        <v>967</v>
      </c>
      <c r="C124" s="80" t="s">
        <v>968</v>
      </c>
      <c r="D124" s="92" t="s">
        <v>938</v>
      </c>
      <c r="E124" s="92" t="s">
        <v>939</v>
      </c>
      <c r="F124" s="80" t="s">
        <v>969</v>
      </c>
      <c r="G124" s="92" t="s">
        <v>703</v>
      </c>
      <c r="H124" s="92" t="s">
        <v>172</v>
      </c>
      <c r="I124" s="86">
        <v>622</v>
      </c>
      <c r="J124" s="88">
        <v>4715</v>
      </c>
      <c r="K124" s="86">
        <v>103.49603999999999</v>
      </c>
      <c r="L124" s="87">
        <v>1.2368905264188184E-5</v>
      </c>
      <c r="M124" s="87">
        <f t="shared" si="3"/>
        <v>2.2864173165404295E-3</v>
      </c>
      <c r="N124" s="87">
        <f>K124/'סכום נכסי הקרן'!$C$42</f>
        <v>2.8050880160262091E-5</v>
      </c>
    </row>
    <row r="125" spans="2:14" s="138" customFormat="1">
      <c r="B125" s="107" t="s">
        <v>972</v>
      </c>
      <c r="C125" s="80" t="s">
        <v>973</v>
      </c>
      <c r="D125" s="92" t="s">
        <v>938</v>
      </c>
      <c r="E125" s="92" t="s">
        <v>939</v>
      </c>
      <c r="F125" s="80" t="s">
        <v>974</v>
      </c>
      <c r="G125" s="92" t="s">
        <v>975</v>
      </c>
      <c r="H125" s="92" t="s">
        <v>172</v>
      </c>
      <c r="I125" s="86">
        <v>810</v>
      </c>
      <c r="J125" s="88">
        <v>4221</v>
      </c>
      <c r="K125" s="86">
        <v>120.65687</v>
      </c>
      <c r="L125" s="87">
        <v>1.6933028784100244E-5</v>
      </c>
      <c r="M125" s="87">
        <f t="shared" si="3"/>
        <v>2.6655315210859028E-3</v>
      </c>
      <c r="N125" s="87">
        <f>K125/'סכום נכסי הקרן'!$C$42</f>
        <v>3.2702037690353395E-5</v>
      </c>
    </row>
    <row r="126" spans="2:14" s="138" customFormat="1">
      <c r="B126" s="107" t="s">
        <v>976</v>
      </c>
      <c r="C126" s="80" t="s">
        <v>977</v>
      </c>
      <c r="D126" s="92" t="s">
        <v>942</v>
      </c>
      <c r="E126" s="92" t="s">
        <v>939</v>
      </c>
      <c r="F126" s="80" t="s">
        <v>674</v>
      </c>
      <c r="G126" s="92" t="s">
        <v>675</v>
      </c>
      <c r="H126" s="92" t="s">
        <v>172</v>
      </c>
      <c r="I126" s="86">
        <v>6259</v>
      </c>
      <c r="J126" s="88">
        <v>6105</v>
      </c>
      <c r="K126" s="86">
        <v>1348.47307</v>
      </c>
      <c r="L126" s="87">
        <v>1.2540502678005412E-4</v>
      </c>
      <c r="M126" s="87">
        <f t="shared" si="3"/>
        <v>2.9790242971000965E-2</v>
      </c>
      <c r="N126" s="87">
        <f>K126/'סכום נכסי הקרן'!$C$42</f>
        <v>3.6548119605262885E-4</v>
      </c>
    </row>
    <row r="127" spans="2:14" s="138" customFormat="1">
      <c r="B127" s="107" t="s">
        <v>978</v>
      </c>
      <c r="C127" s="80" t="s">
        <v>979</v>
      </c>
      <c r="D127" s="92" t="s">
        <v>938</v>
      </c>
      <c r="E127" s="92" t="s">
        <v>939</v>
      </c>
      <c r="F127" s="80" t="s">
        <v>933</v>
      </c>
      <c r="G127" s="92" t="s">
        <v>859</v>
      </c>
      <c r="H127" s="92" t="s">
        <v>172</v>
      </c>
      <c r="I127" s="86">
        <v>4091</v>
      </c>
      <c r="J127" s="88">
        <v>1081</v>
      </c>
      <c r="K127" s="86">
        <v>156.06547</v>
      </c>
      <c r="L127" s="87">
        <v>2.3809753839388283E-4</v>
      </c>
      <c r="M127" s="87">
        <f t="shared" si="3"/>
        <v>3.4477724280274E-3</v>
      </c>
      <c r="N127" s="87">
        <f>K127/'סכום נכסי הקרן'!$C$42</f>
        <v>4.2298949758125811E-5</v>
      </c>
    </row>
    <row r="128" spans="2:14" s="138" customFormat="1">
      <c r="B128" s="107" t="s">
        <v>980</v>
      </c>
      <c r="C128" s="80" t="s">
        <v>981</v>
      </c>
      <c r="D128" s="92" t="s">
        <v>938</v>
      </c>
      <c r="E128" s="92" t="s">
        <v>939</v>
      </c>
      <c r="F128" s="80" t="s">
        <v>832</v>
      </c>
      <c r="G128" s="92" t="s">
        <v>201</v>
      </c>
      <c r="H128" s="92" t="s">
        <v>172</v>
      </c>
      <c r="I128" s="86">
        <v>2479</v>
      </c>
      <c r="J128" s="88">
        <v>1320</v>
      </c>
      <c r="K128" s="86">
        <v>115.47875999999999</v>
      </c>
      <c r="L128" s="87">
        <v>5.0410624941066439E-5</v>
      </c>
      <c r="M128" s="87">
        <f t="shared" si="3"/>
        <v>2.5511375754726103E-3</v>
      </c>
      <c r="N128" s="87">
        <f>K128/'סכום נכסי הקרן'!$C$42</f>
        <v>3.1298597103963276E-5</v>
      </c>
    </row>
    <row r="129" spans="2:14" s="138" customFormat="1">
      <c r="B129" s="107" t="s">
        <v>982</v>
      </c>
      <c r="C129" s="80" t="s">
        <v>983</v>
      </c>
      <c r="D129" s="92" t="s">
        <v>938</v>
      </c>
      <c r="E129" s="92" t="s">
        <v>939</v>
      </c>
      <c r="F129" s="80" t="s">
        <v>984</v>
      </c>
      <c r="G129" s="92" t="s">
        <v>985</v>
      </c>
      <c r="H129" s="92" t="s">
        <v>172</v>
      </c>
      <c r="I129" s="86">
        <v>720</v>
      </c>
      <c r="J129" s="88">
        <v>2855</v>
      </c>
      <c r="K129" s="86">
        <v>72.542109999999994</v>
      </c>
      <c r="L129" s="87">
        <v>1.7108518716410573E-5</v>
      </c>
      <c r="M129" s="87">
        <f t="shared" si="3"/>
        <v>1.602588238954656E-3</v>
      </c>
      <c r="N129" s="87">
        <f>K129/'סכום נכסי הקרן'!$C$42</f>
        <v>1.9661332300081725E-5</v>
      </c>
    </row>
    <row r="130" spans="2:14" s="138" customFormat="1">
      <c r="B130" s="107" t="s">
        <v>986</v>
      </c>
      <c r="C130" s="80" t="s">
        <v>987</v>
      </c>
      <c r="D130" s="92" t="s">
        <v>938</v>
      </c>
      <c r="E130" s="92" t="s">
        <v>939</v>
      </c>
      <c r="F130" s="80" t="s">
        <v>706</v>
      </c>
      <c r="G130" s="92" t="s">
        <v>407</v>
      </c>
      <c r="H130" s="92" t="s">
        <v>172</v>
      </c>
      <c r="I130" s="86">
        <v>8577</v>
      </c>
      <c r="J130" s="88">
        <v>1760</v>
      </c>
      <c r="K130" s="86">
        <v>532.72090000000003</v>
      </c>
      <c r="L130" s="87">
        <v>8.4502463054187186E-6</v>
      </c>
      <c r="M130" s="87">
        <f t="shared" si="3"/>
        <v>1.1768781594377936E-2</v>
      </c>
      <c r="N130" s="87">
        <f>K130/'סכום נכסי הקרן'!$C$42</f>
        <v>1.4438513903301968E-4</v>
      </c>
    </row>
    <row r="131" spans="2:14" s="138" customFormat="1">
      <c r="B131" s="107" t="s">
        <v>988</v>
      </c>
      <c r="C131" s="80" t="s">
        <v>989</v>
      </c>
      <c r="D131" s="92" t="s">
        <v>938</v>
      </c>
      <c r="E131" s="92" t="s">
        <v>939</v>
      </c>
      <c r="F131" s="80" t="s">
        <v>702</v>
      </c>
      <c r="G131" s="92" t="s">
        <v>703</v>
      </c>
      <c r="H131" s="92" t="s">
        <v>172</v>
      </c>
      <c r="I131" s="86">
        <v>1795</v>
      </c>
      <c r="J131" s="88">
        <v>3075</v>
      </c>
      <c r="K131" s="86">
        <v>194.78757000000002</v>
      </c>
      <c r="L131" s="87">
        <v>1.8318462313779564E-5</v>
      </c>
      <c r="M131" s="87">
        <f t="shared" si="3"/>
        <v>4.3032146263261E-3</v>
      </c>
      <c r="N131" s="87">
        <f>K131/'סכום נכסי הקרן'!$C$42</f>
        <v>5.2793930886424877E-5</v>
      </c>
    </row>
    <row r="132" spans="2:14" s="138" customFormat="1">
      <c r="B132" s="107" t="s">
        <v>990</v>
      </c>
      <c r="C132" s="80" t="s">
        <v>991</v>
      </c>
      <c r="D132" s="92" t="s">
        <v>938</v>
      </c>
      <c r="E132" s="92" t="s">
        <v>939</v>
      </c>
      <c r="F132" s="80" t="s">
        <v>992</v>
      </c>
      <c r="G132" s="92" t="s">
        <v>719</v>
      </c>
      <c r="H132" s="92" t="s">
        <v>172</v>
      </c>
      <c r="I132" s="86">
        <v>324</v>
      </c>
      <c r="J132" s="88">
        <v>610</v>
      </c>
      <c r="K132" s="86">
        <v>6.97471</v>
      </c>
      <c r="L132" s="87">
        <v>1.1948650453405186E-5</v>
      </c>
      <c r="M132" s="87">
        <f t="shared" si="3"/>
        <v>1.5408413425139453E-4</v>
      </c>
      <c r="N132" s="87">
        <f>K132/'סכום נכסי הקרן'!$C$42</f>
        <v>1.8903791329850072E-6</v>
      </c>
    </row>
    <row r="133" spans="2:14" s="138" customFormat="1">
      <c r="B133" s="107" t="s">
        <v>993</v>
      </c>
      <c r="C133" s="80" t="s">
        <v>994</v>
      </c>
      <c r="D133" s="92" t="s">
        <v>938</v>
      </c>
      <c r="E133" s="92" t="s">
        <v>939</v>
      </c>
      <c r="F133" s="80" t="s">
        <v>995</v>
      </c>
      <c r="G133" s="92" t="s">
        <v>944</v>
      </c>
      <c r="H133" s="92" t="s">
        <v>172</v>
      </c>
      <c r="I133" s="86">
        <v>856</v>
      </c>
      <c r="J133" s="88">
        <v>4185</v>
      </c>
      <c r="K133" s="86">
        <v>126.42148</v>
      </c>
      <c r="L133" s="87">
        <v>1.3430665702399262E-5</v>
      </c>
      <c r="M133" s="87">
        <f t="shared" si="3"/>
        <v>2.7928823272336759E-3</v>
      </c>
      <c r="N133" s="87">
        <f>K133/'סכום נכסי הקרן'!$C$42</f>
        <v>3.4264439346307079E-5</v>
      </c>
    </row>
    <row r="134" spans="2:14" s="138" customFormat="1">
      <c r="B134" s="107" t="s">
        <v>996</v>
      </c>
      <c r="C134" s="80" t="s">
        <v>997</v>
      </c>
      <c r="D134" s="92" t="s">
        <v>938</v>
      </c>
      <c r="E134" s="92" t="s">
        <v>939</v>
      </c>
      <c r="F134" s="80" t="s">
        <v>998</v>
      </c>
      <c r="G134" s="92" t="s">
        <v>944</v>
      </c>
      <c r="H134" s="92" t="s">
        <v>172</v>
      </c>
      <c r="I134" s="86">
        <v>556</v>
      </c>
      <c r="J134" s="88">
        <v>7185</v>
      </c>
      <c r="K134" s="86">
        <v>140.97860999999997</v>
      </c>
      <c r="L134" s="87">
        <v>1.2399825135703373E-5</v>
      </c>
      <c r="M134" s="87">
        <f>K134/$K$11</f>
        <v>3.1144760240662322E-3</v>
      </c>
      <c r="N134" s="87">
        <f>K134/'סכום נכסי הקרן'!$C$42</f>
        <v>3.8209907299548141E-5</v>
      </c>
    </row>
    <row r="135" spans="2:14" s="138" customFormat="1">
      <c r="B135" s="108"/>
      <c r="C135" s="80"/>
      <c r="D135" s="80"/>
      <c r="E135" s="80"/>
      <c r="F135" s="80"/>
      <c r="G135" s="80"/>
      <c r="H135" s="80"/>
      <c r="I135" s="86"/>
      <c r="J135" s="88"/>
      <c r="K135" s="80"/>
      <c r="L135" s="80"/>
      <c r="M135" s="87"/>
      <c r="N135" s="80"/>
    </row>
    <row r="136" spans="2:14" s="138" customFormat="1">
      <c r="B136" s="106" t="s">
        <v>66</v>
      </c>
      <c r="C136" s="82"/>
      <c r="D136" s="82"/>
      <c r="E136" s="82"/>
      <c r="F136" s="82"/>
      <c r="G136" s="82"/>
      <c r="H136" s="82"/>
      <c r="I136" s="89"/>
      <c r="J136" s="91"/>
      <c r="K136" s="89">
        <f>SUM(K137:K212)</f>
        <v>7124.9064099999969</v>
      </c>
      <c r="L136" s="82"/>
      <c r="M136" s="90">
        <f t="shared" ref="M136:M199" si="4">K136/$K$11</f>
        <v>0.15740224838123176</v>
      </c>
      <c r="N136" s="90">
        <f>K136/'סכום נכסי הקרן'!$C$42</f>
        <v>1.9310873716520277E-3</v>
      </c>
    </row>
    <row r="137" spans="2:14" s="138" customFormat="1">
      <c r="B137" s="107" t="s">
        <v>999</v>
      </c>
      <c r="C137" s="80" t="s">
        <v>1000</v>
      </c>
      <c r="D137" s="92" t="s">
        <v>27</v>
      </c>
      <c r="E137" s="92" t="s">
        <v>939</v>
      </c>
      <c r="F137" s="80"/>
      <c r="G137" s="92" t="s">
        <v>1001</v>
      </c>
      <c r="H137" s="92" t="s">
        <v>1002</v>
      </c>
      <c r="I137" s="86">
        <v>518</v>
      </c>
      <c r="J137" s="88">
        <v>2394</v>
      </c>
      <c r="K137" s="86">
        <v>44.981859999999998</v>
      </c>
      <c r="L137" s="87">
        <v>2.3891355060947067E-7</v>
      </c>
      <c r="M137" s="87">
        <f t="shared" si="4"/>
        <v>9.9373177596164333E-4</v>
      </c>
      <c r="N137" s="87">
        <f>K137/'סכום נכסי הקרן'!$C$42</f>
        <v>1.2191584955769196E-5</v>
      </c>
    </row>
    <row r="138" spans="2:14" s="138" customFormat="1">
      <c r="B138" s="107" t="s">
        <v>1003</v>
      </c>
      <c r="C138" s="80" t="s">
        <v>1004</v>
      </c>
      <c r="D138" s="92" t="s">
        <v>27</v>
      </c>
      <c r="E138" s="92" t="s">
        <v>939</v>
      </c>
      <c r="F138" s="80"/>
      <c r="G138" s="92" t="s">
        <v>1005</v>
      </c>
      <c r="H138" s="92" t="s">
        <v>174</v>
      </c>
      <c r="I138" s="86">
        <v>80</v>
      </c>
      <c r="J138" s="88">
        <v>19137.3</v>
      </c>
      <c r="K138" s="86">
        <v>63.641469999999998</v>
      </c>
      <c r="L138" s="87">
        <v>3.82379592752924E-7</v>
      </c>
      <c r="M138" s="87">
        <f t="shared" si="4"/>
        <v>1.4059567791974287E-3</v>
      </c>
      <c r="N138" s="87">
        <f>K138/'סכום נכסי הקרן'!$C$42</f>
        <v>1.7248961875187835E-5</v>
      </c>
    </row>
    <row r="139" spans="2:14" s="138" customFormat="1">
      <c r="B139" s="107" t="s">
        <v>1006</v>
      </c>
      <c r="C139" s="80" t="s">
        <v>1007</v>
      </c>
      <c r="D139" s="92" t="s">
        <v>942</v>
      </c>
      <c r="E139" s="92" t="s">
        <v>939</v>
      </c>
      <c r="F139" s="80"/>
      <c r="G139" s="92" t="s">
        <v>1008</v>
      </c>
      <c r="H139" s="92" t="s">
        <v>172</v>
      </c>
      <c r="I139" s="86">
        <v>132</v>
      </c>
      <c r="J139" s="88">
        <v>11897</v>
      </c>
      <c r="K139" s="86">
        <v>55.820169999999997</v>
      </c>
      <c r="L139" s="87">
        <v>1.4098625223829026E-6</v>
      </c>
      <c r="M139" s="87">
        <f t="shared" si="4"/>
        <v>1.2331699193537317E-3</v>
      </c>
      <c r="N139" s="87">
        <f>K139/'סכום נכסי הקרן'!$C$42</f>
        <v>1.512912860429691E-5</v>
      </c>
    </row>
    <row r="140" spans="2:14" s="138" customFormat="1">
      <c r="B140" s="107" t="s">
        <v>1009</v>
      </c>
      <c r="C140" s="80" t="s">
        <v>1010</v>
      </c>
      <c r="D140" s="92" t="s">
        <v>938</v>
      </c>
      <c r="E140" s="92" t="s">
        <v>939</v>
      </c>
      <c r="F140" s="80"/>
      <c r="G140" s="92" t="s">
        <v>944</v>
      </c>
      <c r="H140" s="92" t="s">
        <v>172</v>
      </c>
      <c r="I140" s="86">
        <v>80</v>
      </c>
      <c r="J140" s="88">
        <v>95911</v>
      </c>
      <c r="K140" s="86">
        <v>270.77593000000002</v>
      </c>
      <c r="L140" s="87">
        <v>2.3006113886268332E-7</v>
      </c>
      <c r="M140" s="87">
        <f t="shared" si="4"/>
        <v>5.9819368475773496E-3</v>
      </c>
      <c r="N140" s="87">
        <f>K140/'סכום נכסי הקרן'!$C$42</f>
        <v>7.3389311926461316E-5</v>
      </c>
    </row>
    <row r="141" spans="2:14" s="138" customFormat="1">
      <c r="B141" s="107" t="s">
        <v>1011</v>
      </c>
      <c r="C141" s="80" t="s">
        <v>1012</v>
      </c>
      <c r="D141" s="92" t="s">
        <v>938</v>
      </c>
      <c r="E141" s="92" t="s">
        <v>939</v>
      </c>
      <c r="F141" s="80"/>
      <c r="G141" s="92" t="s">
        <v>1013</v>
      </c>
      <c r="H141" s="92" t="s">
        <v>172</v>
      </c>
      <c r="I141" s="86">
        <v>44</v>
      </c>
      <c r="J141" s="88">
        <v>96135</v>
      </c>
      <c r="K141" s="86">
        <v>149.27457999999999</v>
      </c>
      <c r="L141" s="87">
        <v>9.1594246721389663E-8</v>
      </c>
      <c r="M141" s="87">
        <f t="shared" si="4"/>
        <v>3.2977492146685E-3</v>
      </c>
      <c r="N141" s="87">
        <f>K141/'סכום נכסי הקרן'!$C$42</f>
        <v>4.0458391978605713E-5</v>
      </c>
    </row>
    <row r="142" spans="2:14" s="138" customFormat="1">
      <c r="B142" s="107" t="s">
        <v>1014</v>
      </c>
      <c r="C142" s="80" t="s">
        <v>1015</v>
      </c>
      <c r="D142" s="92" t="s">
        <v>942</v>
      </c>
      <c r="E142" s="92" t="s">
        <v>939</v>
      </c>
      <c r="F142" s="80"/>
      <c r="G142" s="92" t="s">
        <v>1016</v>
      </c>
      <c r="H142" s="92" t="s">
        <v>172</v>
      </c>
      <c r="I142" s="86">
        <v>185</v>
      </c>
      <c r="J142" s="88">
        <v>9046</v>
      </c>
      <c r="K142" s="86">
        <v>59.058169999999997</v>
      </c>
      <c r="L142" s="87">
        <v>2.0928083724063674E-7</v>
      </c>
      <c r="M142" s="87">
        <f t="shared" si="4"/>
        <v>1.3047032772576467E-3</v>
      </c>
      <c r="N142" s="87">
        <f>K142/'סכום נכסי הקרן'!$C$42</f>
        <v>1.6006734645638481E-5</v>
      </c>
    </row>
    <row r="143" spans="2:14" s="138" customFormat="1">
      <c r="B143" s="107" t="s">
        <v>1017</v>
      </c>
      <c r="C143" s="80" t="s">
        <v>1018</v>
      </c>
      <c r="D143" s="92" t="s">
        <v>27</v>
      </c>
      <c r="E143" s="92" t="s">
        <v>939</v>
      </c>
      <c r="F143" s="80"/>
      <c r="G143" s="92" t="s">
        <v>1019</v>
      </c>
      <c r="H143" s="92" t="s">
        <v>174</v>
      </c>
      <c r="I143" s="86">
        <v>67</v>
      </c>
      <c r="J143" s="88">
        <v>10130</v>
      </c>
      <c r="K143" s="86">
        <v>28.213290000000001</v>
      </c>
      <c r="L143" s="87">
        <v>3.3180768276353575E-8</v>
      </c>
      <c r="M143" s="87">
        <f t="shared" si="4"/>
        <v>6.2328331414976781E-4</v>
      </c>
      <c r="N143" s="87">
        <f>K143/'סכום נכסי הקרן'!$C$42</f>
        <v>7.646742974095637E-6</v>
      </c>
    </row>
    <row r="144" spans="2:14" s="138" customFormat="1">
      <c r="B144" s="107" t="s">
        <v>1020</v>
      </c>
      <c r="C144" s="80" t="s">
        <v>1021</v>
      </c>
      <c r="D144" s="92" t="s">
        <v>27</v>
      </c>
      <c r="E144" s="92" t="s">
        <v>939</v>
      </c>
      <c r="F144" s="80"/>
      <c r="G144" s="92" t="s">
        <v>1022</v>
      </c>
      <c r="H144" s="92" t="s">
        <v>180</v>
      </c>
      <c r="I144" s="86">
        <v>7</v>
      </c>
      <c r="J144" s="88">
        <v>1196000</v>
      </c>
      <c r="K144" s="86">
        <v>46.774360000000001</v>
      </c>
      <c r="L144" s="87">
        <v>6.9579157424235254E-7</v>
      </c>
      <c r="M144" s="87">
        <f t="shared" si="4"/>
        <v>1.03333138808109E-3</v>
      </c>
      <c r="N144" s="87">
        <f>K144/'סכום נכסי הקרן'!$C$42</f>
        <v>1.2677412265560663E-5</v>
      </c>
    </row>
    <row r="145" spans="2:14" s="138" customFormat="1">
      <c r="B145" s="107" t="s">
        <v>1023</v>
      </c>
      <c r="C145" s="80" t="s">
        <v>1024</v>
      </c>
      <c r="D145" s="92" t="s">
        <v>938</v>
      </c>
      <c r="E145" s="92" t="s">
        <v>939</v>
      </c>
      <c r="F145" s="80"/>
      <c r="G145" s="92" t="s">
        <v>975</v>
      </c>
      <c r="H145" s="92" t="s">
        <v>172</v>
      </c>
      <c r="I145" s="86">
        <v>286</v>
      </c>
      <c r="J145" s="88">
        <v>15412</v>
      </c>
      <c r="K145" s="86">
        <v>155.55239</v>
      </c>
      <c r="L145" s="87">
        <v>5.5370256646947626E-8</v>
      </c>
      <c r="M145" s="87">
        <f t="shared" si="4"/>
        <v>3.4364375499318658E-3</v>
      </c>
      <c r="N145" s="87">
        <f>K145/'סכום נכסי הקרן'!$C$42</f>
        <v>4.215988795834461E-5</v>
      </c>
    </row>
    <row r="146" spans="2:14" s="138" customFormat="1">
      <c r="B146" s="107" t="s">
        <v>1025</v>
      </c>
      <c r="C146" s="80" t="s">
        <v>1026</v>
      </c>
      <c r="D146" s="92" t="s">
        <v>27</v>
      </c>
      <c r="E146" s="92" t="s">
        <v>939</v>
      </c>
      <c r="F146" s="80"/>
      <c r="G146" s="92" t="s">
        <v>161</v>
      </c>
      <c r="H146" s="92" t="s">
        <v>174</v>
      </c>
      <c r="I146" s="86">
        <v>53</v>
      </c>
      <c r="J146" s="88">
        <v>14405</v>
      </c>
      <c r="K146" s="86">
        <v>31.736470000000001</v>
      </c>
      <c r="L146" s="87">
        <v>1.2283739578889627E-7</v>
      </c>
      <c r="M146" s="87">
        <f t="shared" si="4"/>
        <v>7.0111682122200858E-4</v>
      </c>
      <c r="N146" s="87">
        <f>K146/'סכום נכסי הקרן'!$C$42</f>
        <v>8.6016423109498021E-6</v>
      </c>
    </row>
    <row r="147" spans="2:14" s="138" customFormat="1">
      <c r="B147" s="107" t="s">
        <v>1027</v>
      </c>
      <c r="C147" s="80" t="s">
        <v>1028</v>
      </c>
      <c r="D147" s="92" t="s">
        <v>133</v>
      </c>
      <c r="E147" s="92" t="s">
        <v>939</v>
      </c>
      <c r="F147" s="80"/>
      <c r="G147" s="92" t="s">
        <v>1013</v>
      </c>
      <c r="H147" s="92" t="s">
        <v>175</v>
      </c>
      <c r="I147" s="86">
        <v>201</v>
      </c>
      <c r="J147" s="88">
        <v>5955</v>
      </c>
      <c r="K147" s="86">
        <v>56.684199999999997</v>
      </c>
      <c r="L147" s="87">
        <v>2.4092089603299651E-6</v>
      </c>
      <c r="M147" s="87">
        <f t="shared" si="4"/>
        <v>1.2522579265278268E-3</v>
      </c>
      <c r="N147" s="87">
        <f>K147/'סכום נכסי הקרן'!$C$42</f>
        <v>1.5363309564117899E-5</v>
      </c>
    </row>
    <row r="148" spans="2:14" s="138" customFormat="1">
      <c r="B148" s="107" t="s">
        <v>1029</v>
      </c>
      <c r="C148" s="80" t="s">
        <v>1030</v>
      </c>
      <c r="D148" s="92" t="s">
        <v>27</v>
      </c>
      <c r="E148" s="92" t="s">
        <v>939</v>
      </c>
      <c r="F148" s="80"/>
      <c r="G148" s="92" t="s">
        <v>1031</v>
      </c>
      <c r="H148" s="92" t="s">
        <v>174</v>
      </c>
      <c r="I148" s="86">
        <v>217</v>
      </c>
      <c r="J148" s="88">
        <v>5437</v>
      </c>
      <c r="K148" s="86">
        <v>49.044309999999996</v>
      </c>
      <c r="L148" s="87">
        <v>2.0112088096210225E-6</v>
      </c>
      <c r="M148" s="87">
        <f t="shared" si="4"/>
        <v>1.083478746257122E-3</v>
      </c>
      <c r="N148" s="87">
        <f>K148/'סכום נכסי הקרן'!$C$42</f>
        <v>1.3292644456278169E-5</v>
      </c>
    </row>
    <row r="149" spans="2:14" s="138" customFormat="1">
      <c r="B149" s="107" t="s">
        <v>1032</v>
      </c>
      <c r="C149" s="80" t="s">
        <v>1033</v>
      </c>
      <c r="D149" s="92" t="s">
        <v>133</v>
      </c>
      <c r="E149" s="92" t="s">
        <v>939</v>
      </c>
      <c r="F149" s="80"/>
      <c r="G149" s="92" t="s">
        <v>1001</v>
      </c>
      <c r="H149" s="92" t="s">
        <v>175</v>
      </c>
      <c r="I149" s="86">
        <v>1445</v>
      </c>
      <c r="J149" s="88">
        <v>631.5</v>
      </c>
      <c r="K149" s="86">
        <v>43.214109999999998</v>
      </c>
      <c r="L149" s="87">
        <v>4.5363341450546052E-7</v>
      </c>
      <c r="M149" s="87">
        <f t="shared" si="4"/>
        <v>9.5467893672920184E-4</v>
      </c>
      <c r="N149" s="87">
        <f>K149/'סכום נכסי הקרן'!$C$42</f>
        <v>1.1712465721803305E-5</v>
      </c>
    </row>
    <row r="150" spans="2:14" s="138" customFormat="1">
      <c r="B150" s="107" t="s">
        <v>1034</v>
      </c>
      <c r="C150" s="80" t="s">
        <v>1035</v>
      </c>
      <c r="D150" s="92" t="s">
        <v>942</v>
      </c>
      <c r="E150" s="92" t="s">
        <v>939</v>
      </c>
      <c r="F150" s="80"/>
      <c r="G150" s="92" t="s">
        <v>1036</v>
      </c>
      <c r="H150" s="92" t="s">
        <v>172</v>
      </c>
      <c r="I150" s="86">
        <v>720</v>
      </c>
      <c r="J150" s="88">
        <v>1107</v>
      </c>
      <c r="K150" s="86">
        <v>28.15803</v>
      </c>
      <c r="L150" s="87">
        <v>2.3571927564581022E-7</v>
      </c>
      <c r="M150" s="87">
        <f t="shared" si="4"/>
        <v>6.2206251941296419E-4</v>
      </c>
      <c r="N150" s="87">
        <f>K150/'סכום נכסי הקרן'!$C$42</f>
        <v>7.6317656702523579E-6</v>
      </c>
    </row>
    <row r="151" spans="2:14" s="138" customFormat="1">
      <c r="B151" s="107" t="s">
        <v>1037</v>
      </c>
      <c r="C151" s="80" t="s">
        <v>1038</v>
      </c>
      <c r="D151" s="92" t="s">
        <v>942</v>
      </c>
      <c r="E151" s="92" t="s">
        <v>939</v>
      </c>
      <c r="F151" s="80"/>
      <c r="G151" s="92" t="s">
        <v>1036</v>
      </c>
      <c r="H151" s="92" t="s">
        <v>172</v>
      </c>
      <c r="I151" s="86">
        <v>4975</v>
      </c>
      <c r="J151" s="88">
        <v>2534</v>
      </c>
      <c r="K151" s="86">
        <v>444.88867999999997</v>
      </c>
      <c r="L151" s="87">
        <v>4.7153804224894874E-7</v>
      </c>
      <c r="M151" s="87">
        <f t="shared" si="4"/>
        <v>9.8284067862385253E-3</v>
      </c>
      <c r="N151" s="87">
        <f>K151/'סכום נכסי הקרן'!$C$42</f>
        <v>1.2057967674258059E-4</v>
      </c>
    </row>
    <row r="152" spans="2:14" s="138" customFormat="1">
      <c r="B152" s="107" t="s">
        <v>1039</v>
      </c>
      <c r="C152" s="80" t="s">
        <v>1040</v>
      </c>
      <c r="D152" s="92" t="s">
        <v>133</v>
      </c>
      <c r="E152" s="92" t="s">
        <v>939</v>
      </c>
      <c r="F152" s="80"/>
      <c r="G152" s="92" t="s">
        <v>879</v>
      </c>
      <c r="H152" s="92" t="s">
        <v>175</v>
      </c>
      <c r="I152" s="86">
        <v>1670</v>
      </c>
      <c r="J152" s="88">
        <v>1314.5</v>
      </c>
      <c r="K152" s="86">
        <v>103.95878999999999</v>
      </c>
      <c r="L152" s="87">
        <v>7.9069281790646099E-7</v>
      </c>
      <c r="M152" s="87">
        <f t="shared" si="4"/>
        <v>2.2966403126398849E-3</v>
      </c>
      <c r="N152" s="87">
        <f>K152/'סכום נכסי הקרן'!$C$42</f>
        <v>2.8176300850697798E-5</v>
      </c>
    </row>
    <row r="153" spans="2:14" s="138" customFormat="1">
      <c r="B153" s="107" t="s">
        <v>1041</v>
      </c>
      <c r="C153" s="80" t="s">
        <v>1042</v>
      </c>
      <c r="D153" s="92" t="s">
        <v>942</v>
      </c>
      <c r="E153" s="92" t="s">
        <v>939</v>
      </c>
      <c r="F153" s="80"/>
      <c r="G153" s="92" t="s">
        <v>1016</v>
      </c>
      <c r="H153" s="92" t="s">
        <v>172</v>
      </c>
      <c r="I153" s="86">
        <v>64</v>
      </c>
      <c r="J153" s="88">
        <v>44709</v>
      </c>
      <c r="K153" s="86">
        <v>100.97796000000001</v>
      </c>
      <c r="L153" s="87">
        <v>3.9756937514157975E-7</v>
      </c>
      <c r="M153" s="87">
        <f t="shared" si="4"/>
        <v>2.2307883116390432E-3</v>
      </c>
      <c r="N153" s="87">
        <f>K153/'סכום נכסי הקרן'!$C$42</f>
        <v>2.7368396460267847E-5</v>
      </c>
    </row>
    <row r="154" spans="2:14" s="138" customFormat="1">
      <c r="B154" s="107" t="s">
        <v>1043</v>
      </c>
      <c r="C154" s="80" t="s">
        <v>1044</v>
      </c>
      <c r="D154" s="92" t="s">
        <v>27</v>
      </c>
      <c r="E154" s="92" t="s">
        <v>939</v>
      </c>
      <c r="F154" s="80"/>
      <c r="G154" s="92" t="s">
        <v>1036</v>
      </c>
      <c r="H154" s="92" t="s">
        <v>174</v>
      </c>
      <c r="I154" s="86">
        <v>185</v>
      </c>
      <c r="J154" s="88">
        <v>6825</v>
      </c>
      <c r="K154" s="86">
        <v>52.486050000000006</v>
      </c>
      <c r="L154" s="87">
        <v>1.4817057064190217E-7</v>
      </c>
      <c r="M154" s="87">
        <f t="shared" si="4"/>
        <v>1.159513094383194E-3</v>
      </c>
      <c r="N154" s="87">
        <f>K154/'סכום נכסי הקרן'!$C$42</f>
        <v>1.4225470835749121E-5</v>
      </c>
    </row>
    <row r="155" spans="2:14" s="138" customFormat="1">
      <c r="B155" s="107" t="s">
        <v>1045</v>
      </c>
      <c r="C155" s="80" t="s">
        <v>1046</v>
      </c>
      <c r="D155" s="92" t="s">
        <v>942</v>
      </c>
      <c r="E155" s="92" t="s">
        <v>939</v>
      </c>
      <c r="F155" s="80"/>
      <c r="G155" s="92" t="s">
        <v>1008</v>
      </c>
      <c r="H155" s="92" t="s">
        <v>172</v>
      </c>
      <c r="I155" s="86">
        <v>106</v>
      </c>
      <c r="J155" s="88">
        <v>12288</v>
      </c>
      <c r="K155" s="86">
        <v>46.246769999999998</v>
      </c>
      <c r="L155" s="87">
        <v>6.8689456238452883E-7</v>
      </c>
      <c r="M155" s="87">
        <f t="shared" si="4"/>
        <v>1.0216759574768507E-3</v>
      </c>
      <c r="N155" s="87">
        <f>K155/'סכום נכסי הקרן'!$C$42</f>
        <v>1.253441777162879E-5</v>
      </c>
    </row>
    <row r="156" spans="2:14" s="138" customFormat="1">
      <c r="B156" s="107" t="s">
        <v>1047</v>
      </c>
      <c r="C156" s="80" t="s">
        <v>1048</v>
      </c>
      <c r="D156" s="92" t="s">
        <v>942</v>
      </c>
      <c r="E156" s="92" t="s">
        <v>939</v>
      </c>
      <c r="F156" s="80"/>
      <c r="G156" s="92" t="s">
        <v>879</v>
      </c>
      <c r="H156" s="92" t="s">
        <v>172</v>
      </c>
      <c r="I156" s="86">
        <v>425</v>
      </c>
      <c r="J156" s="88">
        <v>11750</v>
      </c>
      <c r="K156" s="86">
        <v>176.22944000000001</v>
      </c>
      <c r="L156" s="87">
        <v>2.2427408808811458E-7</v>
      </c>
      <c r="M156" s="87">
        <f t="shared" si="4"/>
        <v>3.8932315023862039E-3</v>
      </c>
      <c r="N156" s="87">
        <f>K156/'סכום נכסי הקרן'!$C$42</f>
        <v>4.7764058433057918E-5</v>
      </c>
    </row>
    <row r="157" spans="2:14" s="138" customFormat="1">
      <c r="B157" s="107" t="s">
        <v>1049</v>
      </c>
      <c r="C157" s="80" t="s">
        <v>1050</v>
      </c>
      <c r="D157" s="92" t="s">
        <v>1051</v>
      </c>
      <c r="E157" s="92" t="s">
        <v>939</v>
      </c>
      <c r="F157" s="80"/>
      <c r="G157" s="92" t="s">
        <v>1052</v>
      </c>
      <c r="H157" s="92" t="s">
        <v>177</v>
      </c>
      <c r="I157" s="86">
        <v>12331</v>
      </c>
      <c r="J157" s="88">
        <v>648</v>
      </c>
      <c r="K157" s="86">
        <v>36.099429999999998</v>
      </c>
      <c r="L157" s="87" t="e">
        <f>I157/#REF!</f>
        <v>#REF!</v>
      </c>
      <c r="M157" s="87">
        <f t="shared" si="4"/>
        <v>7.975026084982486E-4</v>
      </c>
      <c r="N157" s="87">
        <f>K157/'סכום נכסי הקרן'!$C$42</f>
        <v>9.7841500484827261E-6</v>
      </c>
    </row>
    <row r="158" spans="2:14" s="138" customFormat="1">
      <c r="B158" s="107" t="s">
        <v>1053</v>
      </c>
      <c r="C158" s="80" t="s">
        <v>1054</v>
      </c>
      <c r="D158" s="92" t="s">
        <v>938</v>
      </c>
      <c r="E158" s="92" t="s">
        <v>939</v>
      </c>
      <c r="F158" s="80"/>
      <c r="G158" s="92" t="s">
        <v>975</v>
      </c>
      <c r="H158" s="92" t="s">
        <v>172</v>
      </c>
      <c r="I158" s="86">
        <v>485</v>
      </c>
      <c r="J158" s="88">
        <v>3363</v>
      </c>
      <c r="K158" s="86">
        <v>57.559930000000001</v>
      </c>
      <c r="L158" s="87">
        <v>9.7941099354118619E-8</v>
      </c>
      <c r="M158" s="87">
        <f t="shared" si="4"/>
        <v>1.2716044081575969E-3</v>
      </c>
      <c r="N158" s="87">
        <f>K158/'סכום נכסי הקרן'!$C$42</f>
        <v>1.5600661614329156E-5</v>
      </c>
    </row>
    <row r="159" spans="2:14" s="138" customFormat="1">
      <c r="B159" s="107" t="s">
        <v>1055</v>
      </c>
      <c r="C159" s="80" t="s">
        <v>1056</v>
      </c>
      <c r="D159" s="92" t="s">
        <v>942</v>
      </c>
      <c r="E159" s="92" t="s">
        <v>939</v>
      </c>
      <c r="F159" s="80"/>
      <c r="G159" s="92" t="s">
        <v>1036</v>
      </c>
      <c r="H159" s="92" t="s">
        <v>172</v>
      </c>
      <c r="I159" s="86">
        <v>460</v>
      </c>
      <c r="J159" s="88">
        <v>7274</v>
      </c>
      <c r="K159" s="86">
        <v>118.08175</v>
      </c>
      <c r="L159" s="87">
        <v>1.6883484280032781E-7</v>
      </c>
      <c r="M159" s="87">
        <f t="shared" si="4"/>
        <v>2.6086423979835159E-3</v>
      </c>
      <c r="N159" s="87">
        <f>K159/'סכום נכסי הקרן'!$C$42</f>
        <v>3.2004094247123161E-5</v>
      </c>
    </row>
    <row r="160" spans="2:14" s="138" customFormat="1">
      <c r="B160" s="107" t="s">
        <v>1057</v>
      </c>
      <c r="C160" s="80" t="s">
        <v>1058</v>
      </c>
      <c r="D160" s="92" t="s">
        <v>938</v>
      </c>
      <c r="E160" s="92" t="s">
        <v>939</v>
      </c>
      <c r="F160" s="80"/>
      <c r="G160" s="92" t="s">
        <v>944</v>
      </c>
      <c r="H160" s="92" t="s">
        <v>172</v>
      </c>
      <c r="I160" s="86">
        <v>175</v>
      </c>
      <c r="J160" s="88">
        <v>7254</v>
      </c>
      <c r="K160" s="86">
        <v>44.79889</v>
      </c>
      <c r="L160" s="87">
        <v>2.9629745464689569E-7</v>
      </c>
      <c r="M160" s="87">
        <f t="shared" si="4"/>
        <v>9.8968963312789449E-4</v>
      </c>
      <c r="N160" s="87">
        <f>K160/'סכום נכסי הקרן'!$C$42</f>
        <v>1.2141993980665965E-5</v>
      </c>
    </row>
    <row r="161" spans="2:14" s="138" customFormat="1">
      <c r="B161" s="107" t="s">
        <v>1059</v>
      </c>
      <c r="C161" s="80" t="s">
        <v>1060</v>
      </c>
      <c r="D161" s="92" t="s">
        <v>27</v>
      </c>
      <c r="E161" s="92" t="s">
        <v>939</v>
      </c>
      <c r="F161" s="80"/>
      <c r="G161" s="92" t="s">
        <v>1001</v>
      </c>
      <c r="H161" s="92" t="s">
        <v>174</v>
      </c>
      <c r="I161" s="86">
        <v>358</v>
      </c>
      <c r="J161" s="88">
        <v>5042</v>
      </c>
      <c r="K161" s="86">
        <v>75.033539999999988</v>
      </c>
      <c r="L161" s="87">
        <v>6.3887860030621556E-7</v>
      </c>
      <c r="M161" s="87">
        <f t="shared" si="4"/>
        <v>1.6576284964847829E-3</v>
      </c>
      <c r="N161" s="87">
        <f>K161/'סכום נכסי הקרן'!$C$42</f>
        <v>2.033659296085369E-5</v>
      </c>
    </row>
    <row r="162" spans="2:14" s="138" customFormat="1">
      <c r="B162" s="107" t="s">
        <v>1061</v>
      </c>
      <c r="C162" s="80" t="s">
        <v>1062</v>
      </c>
      <c r="D162" s="92" t="s">
        <v>27</v>
      </c>
      <c r="E162" s="92" t="s">
        <v>939</v>
      </c>
      <c r="F162" s="80"/>
      <c r="G162" s="92" t="s">
        <v>1019</v>
      </c>
      <c r="H162" s="92" t="s">
        <v>174</v>
      </c>
      <c r="I162" s="86">
        <v>201</v>
      </c>
      <c r="J162" s="88">
        <v>6637</v>
      </c>
      <c r="K162" s="86">
        <v>55.454589999999996</v>
      </c>
      <c r="L162" s="87">
        <v>2.9968224736041071E-7</v>
      </c>
      <c r="M162" s="87">
        <f t="shared" si="4"/>
        <v>1.2250935867464082E-3</v>
      </c>
      <c r="N162" s="87">
        <f>K162/'סכום נכסי הקרן'!$C$42</f>
        <v>1.5030044226102454E-5</v>
      </c>
    </row>
    <row r="163" spans="2:14" s="138" customFormat="1">
      <c r="B163" s="107" t="s">
        <v>1063</v>
      </c>
      <c r="C163" s="80" t="s">
        <v>1064</v>
      </c>
      <c r="D163" s="92" t="s">
        <v>942</v>
      </c>
      <c r="E163" s="92" t="s">
        <v>939</v>
      </c>
      <c r="F163" s="80"/>
      <c r="G163" s="92" t="s">
        <v>645</v>
      </c>
      <c r="H163" s="92" t="s">
        <v>172</v>
      </c>
      <c r="I163" s="86">
        <v>174</v>
      </c>
      <c r="J163" s="88">
        <v>9840</v>
      </c>
      <c r="K163" s="86">
        <v>60.422129999999996</v>
      </c>
      <c r="L163" s="87">
        <v>6.5206597510597981E-7</v>
      </c>
      <c r="M163" s="87">
        <f t="shared" si="4"/>
        <v>1.3348356549125646E-3</v>
      </c>
      <c r="N163" s="87">
        <f>K163/'סכום נכסי הקרן'!$C$42</f>
        <v>1.6376413316468697E-5</v>
      </c>
    </row>
    <row r="164" spans="2:14" s="138" customFormat="1">
      <c r="B164" s="107" t="s">
        <v>1065</v>
      </c>
      <c r="C164" s="80" t="s">
        <v>1066</v>
      </c>
      <c r="D164" s="92" t="s">
        <v>942</v>
      </c>
      <c r="E164" s="92" t="s">
        <v>939</v>
      </c>
      <c r="F164" s="80"/>
      <c r="G164" s="92" t="s">
        <v>1022</v>
      </c>
      <c r="H164" s="92" t="s">
        <v>172</v>
      </c>
      <c r="I164" s="86">
        <v>255</v>
      </c>
      <c r="J164" s="88">
        <v>4822</v>
      </c>
      <c r="K164" s="86">
        <v>43.39293</v>
      </c>
      <c r="L164" s="87">
        <v>3.5219524497802108E-7</v>
      </c>
      <c r="M164" s="87">
        <f t="shared" si="4"/>
        <v>9.5862939845260458E-4</v>
      </c>
      <c r="N164" s="87">
        <f>K164/'סכום נכסי הקרן'!$C$42</f>
        <v>1.1760931908434775E-5</v>
      </c>
    </row>
    <row r="165" spans="2:14" s="138" customFormat="1">
      <c r="B165" s="107" t="s">
        <v>1067</v>
      </c>
      <c r="C165" s="80" t="s">
        <v>1068</v>
      </c>
      <c r="D165" s="92" t="s">
        <v>133</v>
      </c>
      <c r="E165" s="92" t="s">
        <v>939</v>
      </c>
      <c r="F165" s="80"/>
      <c r="G165" s="92" t="s">
        <v>1022</v>
      </c>
      <c r="H165" s="92" t="s">
        <v>175</v>
      </c>
      <c r="I165" s="86">
        <v>750</v>
      </c>
      <c r="J165" s="88">
        <v>1217</v>
      </c>
      <c r="K165" s="86">
        <v>43.225099999999998</v>
      </c>
      <c r="L165" s="87">
        <v>1.8881788606277102E-6</v>
      </c>
      <c r="M165" s="87">
        <f t="shared" si="4"/>
        <v>9.549217259828658E-4</v>
      </c>
      <c r="N165" s="87">
        <f>K165/'סכום נכסי הקרן'!$C$42</f>
        <v>1.1715444378503225E-5</v>
      </c>
    </row>
    <row r="166" spans="2:14" s="138" customFormat="1">
      <c r="B166" s="107" t="s">
        <v>1069</v>
      </c>
      <c r="C166" s="80" t="s">
        <v>1070</v>
      </c>
      <c r="D166" s="92" t="s">
        <v>27</v>
      </c>
      <c r="E166" s="92" t="s">
        <v>939</v>
      </c>
      <c r="F166" s="80"/>
      <c r="G166" s="92" t="s">
        <v>1001</v>
      </c>
      <c r="H166" s="92" t="s">
        <v>174</v>
      </c>
      <c r="I166" s="86">
        <v>147</v>
      </c>
      <c r="J166" s="88">
        <v>8760</v>
      </c>
      <c r="K166" s="86">
        <v>53.529230000000005</v>
      </c>
      <c r="L166" s="87">
        <v>1.4999423593579047E-6</v>
      </c>
      <c r="M166" s="87">
        <f t="shared" si="4"/>
        <v>1.182558853585852E-3</v>
      </c>
      <c r="N166" s="87">
        <f>K166/'סכום נכסי הקרן'!$C$42</f>
        <v>1.4508207423212586E-5</v>
      </c>
    </row>
    <row r="167" spans="2:14" s="138" customFormat="1">
      <c r="B167" s="107" t="s">
        <v>1071</v>
      </c>
      <c r="C167" s="80" t="s">
        <v>1072</v>
      </c>
      <c r="D167" s="92" t="s">
        <v>27</v>
      </c>
      <c r="E167" s="92" t="s">
        <v>939</v>
      </c>
      <c r="F167" s="80"/>
      <c r="G167" s="92" t="s">
        <v>879</v>
      </c>
      <c r="H167" s="92" t="s">
        <v>174</v>
      </c>
      <c r="I167" s="86">
        <v>990</v>
      </c>
      <c r="J167" s="88">
        <v>1400</v>
      </c>
      <c r="K167" s="86">
        <v>57.614629999999998</v>
      </c>
      <c r="L167" s="87">
        <v>2.7241318482786348E-7</v>
      </c>
      <c r="M167" s="87">
        <f t="shared" si="4"/>
        <v>1.2728128314674623E-3</v>
      </c>
      <c r="N167" s="87">
        <f>K167/'סכום נכסי הקרן'!$C$42</f>
        <v>1.5615487139487086E-5</v>
      </c>
    </row>
    <row r="168" spans="2:14" s="138" customFormat="1">
      <c r="B168" s="107" t="s">
        <v>1073</v>
      </c>
      <c r="C168" s="80" t="s">
        <v>1074</v>
      </c>
      <c r="D168" s="92" t="s">
        <v>938</v>
      </c>
      <c r="E168" s="92" t="s">
        <v>939</v>
      </c>
      <c r="F168" s="80"/>
      <c r="G168" s="92" t="s">
        <v>1013</v>
      </c>
      <c r="H168" s="92" t="s">
        <v>172</v>
      </c>
      <c r="I168" s="86">
        <v>70</v>
      </c>
      <c r="J168" s="88">
        <v>14394</v>
      </c>
      <c r="K168" s="86">
        <v>35.557499999999997</v>
      </c>
      <c r="L168" s="87">
        <v>5.0418986096085854E-7</v>
      </c>
      <c r="M168" s="87">
        <f t="shared" si="4"/>
        <v>7.8553038099705378E-4</v>
      </c>
      <c r="N168" s="87">
        <f>K168/'סכום נכסי הקרן'!$C$42</f>
        <v>9.637268936072523E-6</v>
      </c>
    </row>
    <row r="169" spans="2:14" s="138" customFormat="1">
      <c r="B169" s="107" t="s">
        <v>1075</v>
      </c>
      <c r="C169" s="80" t="s">
        <v>1076</v>
      </c>
      <c r="D169" s="92" t="s">
        <v>942</v>
      </c>
      <c r="E169" s="92" t="s">
        <v>939</v>
      </c>
      <c r="F169" s="80"/>
      <c r="G169" s="92" t="s">
        <v>879</v>
      </c>
      <c r="H169" s="92" t="s">
        <v>172</v>
      </c>
      <c r="I169" s="86">
        <v>578</v>
      </c>
      <c r="J169" s="88">
        <v>8198</v>
      </c>
      <c r="K169" s="86">
        <v>167.21969000000001</v>
      </c>
      <c r="L169" s="87">
        <v>1.3641386915106337E-7</v>
      </c>
      <c r="M169" s="87">
        <f t="shared" si="4"/>
        <v>3.694189602641053E-3</v>
      </c>
      <c r="N169" s="87">
        <f>K169/'סכום נכסי הקרן'!$C$42</f>
        <v>4.5322115557524498E-5</v>
      </c>
    </row>
    <row r="170" spans="2:14" s="138" customFormat="1">
      <c r="B170" s="107" t="s">
        <v>1077</v>
      </c>
      <c r="C170" s="80" t="s">
        <v>1078</v>
      </c>
      <c r="D170" s="92" t="s">
        <v>938</v>
      </c>
      <c r="E170" s="92" t="s">
        <v>939</v>
      </c>
      <c r="F170" s="80"/>
      <c r="G170" s="92" t="s">
        <v>975</v>
      </c>
      <c r="H170" s="92" t="s">
        <v>172</v>
      </c>
      <c r="I170" s="86">
        <v>918</v>
      </c>
      <c r="J170" s="88">
        <v>17087</v>
      </c>
      <c r="K170" s="86">
        <v>553.55421000000001</v>
      </c>
      <c r="L170" s="87">
        <v>3.8728733981505582E-7</v>
      </c>
      <c r="M170" s="87">
        <f t="shared" si="4"/>
        <v>1.2229027616784734E-2</v>
      </c>
      <c r="N170" s="87">
        <f>K170/'סכום נכסי הקרן'!$C$42</f>
        <v>1.5003166118161194E-4</v>
      </c>
    </row>
    <row r="171" spans="2:14" s="138" customFormat="1">
      <c r="B171" s="107" t="s">
        <v>1079</v>
      </c>
      <c r="C171" s="80" t="s">
        <v>1080</v>
      </c>
      <c r="D171" s="92" t="s">
        <v>942</v>
      </c>
      <c r="E171" s="92" t="s">
        <v>939</v>
      </c>
      <c r="F171" s="80"/>
      <c r="G171" s="92" t="s">
        <v>1016</v>
      </c>
      <c r="H171" s="92" t="s">
        <v>172</v>
      </c>
      <c r="I171" s="86">
        <v>448</v>
      </c>
      <c r="J171" s="88">
        <v>23719</v>
      </c>
      <c r="K171" s="86">
        <v>374.99549999999999</v>
      </c>
      <c r="L171" s="87">
        <v>1.1579963798655138E-6</v>
      </c>
      <c r="M171" s="87">
        <f t="shared" si="4"/>
        <v>8.2843382686403916E-3</v>
      </c>
      <c r="N171" s="87">
        <f>K171/'סכום נכסי הקרן'!$C$42</f>
        <v>1.0163629285852447E-4</v>
      </c>
    </row>
    <row r="172" spans="2:14" s="138" customFormat="1">
      <c r="B172" s="107" t="s">
        <v>1081</v>
      </c>
      <c r="C172" s="80" t="s">
        <v>1082</v>
      </c>
      <c r="D172" s="92" t="s">
        <v>1051</v>
      </c>
      <c r="E172" s="92" t="s">
        <v>939</v>
      </c>
      <c r="F172" s="80"/>
      <c r="G172" s="92" t="s">
        <v>1036</v>
      </c>
      <c r="H172" s="92" t="s">
        <v>177</v>
      </c>
      <c r="I172" s="86">
        <v>15611</v>
      </c>
      <c r="J172" s="88">
        <v>580</v>
      </c>
      <c r="K172" s="86">
        <v>40.905879999999996</v>
      </c>
      <c r="L172" s="87">
        <v>1.7986257099710191E-7</v>
      </c>
      <c r="M172" s="87">
        <f t="shared" si="4"/>
        <v>9.036859031546021E-4</v>
      </c>
      <c r="N172" s="87">
        <f>K172/'סכום נכסי הקרן'!$C$42</f>
        <v>1.108685837380891E-5</v>
      </c>
    </row>
    <row r="173" spans="2:14" s="138" customFormat="1">
      <c r="B173" s="107" t="s">
        <v>1083</v>
      </c>
      <c r="C173" s="80" t="s">
        <v>1084</v>
      </c>
      <c r="D173" s="92" t="s">
        <v>1085</v>
      </c>
      <c r="E173" s="92" t="s">
        <v>939</v>
      </c>
      <c r="F173" s="80"/>
      <c r="G173" s="92" t="s">
        <v>196</v>
      </c>
      <c r="H173" s="92" t="s">
        <v>174</v>
      </c>
      <c r="I173" s="86">
        <v>470</v>
      </c>
      <c r="J173" s="88">
        <v>3188.5</v>
      </c>
      <c r="K173" s="86">
        <v>62.295099999999998</v>
      </c>
      <c r="L173" s="87">
        <v>1.5080284869789761E-7</v>
      </c>
      <c r="M173" s="87">
        <f t="shared" si="4"/>
        <v>1.3762129968993761E-3</v>
      </c>
      <c r="N173" s="87">
        <f>K173/'סכום נכסי הקרן'!$C$42</f>
        <v>1.688405068127769E-5</v>
      </c>
    </row>
    <row r="174" spans="2:14" s="138" customFormat="1">
      <c r="B174" s="107" t="s">
        <v>1086</v>
      </c>
      <c r="C174" s="80" t="s">
        <v>1087</v>
      </c>
      <c r="D174" s="92" t="s">
        <v>27</v>
      </c>
      <c r="E174" s="92" t="s">
        <v>939</v>
      </c>
      <c r="F174" s="80"/>
      <c r="G174" s="92" t="s">
        <v>975</v>
      </c>
      <c r="H174" s="92" t="s">
        <v>174</v>
      </c>
      <c r="I174" s="86">
        <v>99</v>
      </c>
      <c r="J174" s="88">
        <v>8020</v>
      </c>
      <c r="K174" s="86">
        <v>33.004949999999994</v>
      </c>
      <c r="L174" s="87">
        <v>1.5874768537055414E-6</v>
      </c>
      <c r="M174" s="87">
        <f t="shared" si="4"/>
        <v>7.2913987058394734E-4</v>
      </c>
      <c r="N174" s="87">
        <f>K174/'סכום נכסי הקרן'!$C$42</f>
        <v>8.9454427159284768E-6</v>
      </c>
    </row>
    <row r="175" spans="2:14" s="138" customFormat="1">
      <c r="B175" s="107" t="s">
        <v>1088</v>
      </c>
      <c r="C175" s="80" t="s">
        <v>1089</v>
      </c>
      <c r="D175" s="92" t="s">
        <v>27</v>
      </c>
      <c r="E175" s="92" t="s">
        <v>939</v>
      </c>
      <c r="F175" s="80"/>
      <c r="G175" s="92" t="s">
        <v>1036</v>
      </c>
      <c r="H175" s="92" t="s">
        <v>174</v>
      </c>
      <c r="I175" s="86">
        <v>5586</v>
      </c>
      <c r="J175" s="88">
        <v>299.2</v>
      </c>
      <c r="K175" s="86">
        <v>69.475560000000002</v>
      </c>
      <c r="L175" s="87">
        <v>3.5221154900553161E-7</v>
      </c>
      <c r="M175" s="87">
        <f t="shared" si="4"/>
        <v>1.5348425259589025E-3</v>
      </c>
      <c r="N175" s="87">
        <f>K175/'סכום נכסי הקרן'!$C$42</f>
        <v>1.8830194929459124E-5</v>
      </c>
    </row>
    <row r="176" spans="2:14" s="138" customFormat="1">
      <c r="B176" s="107" t="s">
        <v>1090</v>
      </c>
      <c r="C176" s="80" t="s">
        <v>1091</v>
      </c>
      <c r="D176" s="92" t="s">
        <v>942</v>
      </c>
      <c r="E176" s="92" t="s">
        <v>939</v>
      </c>
      <c r="F176" s="80"/>
      <c r="G176" s="92" t="s">
        <v>300</v>
      </c>
      <c r="H176" s="92" t="s">
        <v>172</v>
      </c>
      <c r="I176" s="86">
        <v>600</v>
      </c>
      <c r="J176" s="88">
        <v>1370</v>
      </c>
      <c r="K176" s="86">
        <v>29.034569999999999</v>
      </c>
      <c r="L176" s="87">
        <v>1.8572612249112124E-7</v>
      </c>
      <c r="M176" s="87">
        <f t="shared" si="4"/>
        <v>6.4142689542812711E-4</v>
      </c>
      <c r="N176" s="87">
        <f>K176/'סכום נכסי הקרן'!$C$42</f>
        <v>7.8693372574906338E-6</v>
      </c>
    </row>
    <row r="177" spans="2:14" s="138" customFormat="1">
      <c r="B177" s="107" t="s">
        <v>1092</v>
      </c>
      <c r="C177" s="80" t="s">
        <v>1093</v>
      </c>
      <c r="D177" s="92" t="s">
        <v>942</v>
      </c>
      <c r="E177" s="92" t="s">
        <v>939</v>
      </c>
      <c r="F177" s="80"/>
      <c r="G177" s="92" t="s">
        <v>300</v>
      </c>
      <c r="H177" s="92" t="s">
        <v>172</v>
      </c>
      <c r="I177" s="86">
        <v>167</v>
      </c>
      <c r="J177" s="88">
        <v>9551</v>
      </c>
      <c r="K177" s="86">
        <v>56.288150000000002</v>
      </c>
      <c r="L177" s="87">
        <v>4.7457143790777924E-8</v>
      </c>
      <c r="M177" s="87">
        <f t="shared" si="4"/>
        <v>1.2435084557440572E-3</v>
      </c>
      <c r="N177" s="87">
        <f>K177/'סכום נכסי הקרן'!$C$42</f>
        <v>1.5255966799240404E-5</v>
      </c>
    </row>
    <row r="178" spans="2:14" s="138" customFormat="1">
      <c r="B178" s="107" t="s">
        <v>1094</v>
      </c>
      <c r="C178" s="80" t="s">
        <v>1095</v>
      </c>
      <c r="D178" s="92" t="s">
        <v>27</v>
      </c>
      <c r="E178" s="92" t="s">
        <v>939</v>
      </c>
      <c r="F178" s="80"/>
      <c r="G178" s="92" t="s">
        <v>470</v>
      </c>
      <c r="H178" s="92" t="s">
        <v>174</v>
      </c>
      <c r="I178" s="86">
        <v>587</v>
      </c>
      <c r="J178" s="88">
        <v>3493</v>
      </c>
      <c r="K178" s="86">
        <v>85.232710000000012</v>
      </c>
      <c r="L178" s="87">
        <v>6.2386477667410026E-7</v>
      </c>
      <c r="M178" s="87">
        <f t="shared" si="4"/>
        <v>1.8829468652101923E-3</v>
      </c>
      <c r="N178" s="87">
        <f>K178/'סכום נכסי הקרן'!$C$42</f>
        <v>2.3100908343395291E-5</v>
      </c>
    </row>
    <row r="179" spans="2:14" s="138" customFormat="1">
      <c r="B179" s="107" t="s">
        <v>1096</v>
      </c>
      <c r="C179" s="80" t="s">
        <v>1097</v>
      </c>
      <c r="D179" s="92" t="s">
        <v>1051</v>
      </c>
      <c r="E179" s="92" t="s">
        <v>939</v>
      </c>
      <c r="F179" s="80"/>
      <c r="G179" s="92" t="s">
        <v>975</v>
      </c>
      <c r="H179" s="92" t="s">
        <v>177</v>
      </c>
      <c r="I179" s="86">
        <v>24259</v>
      </c>
      <c r="J179" s="88">
        <v>431</v>
      </c>
      <c r="K179" s="86">
        <v>47.236440000000002</v>
      </c>
      <c r="L179" s="87">
        <v>2.1837927816397942E-6</v>
      </c>
      <c r="M179" s="87">
        <f t="shared" si="4"/>
        <v>1.043539582651887E-3</v>
      </c>
      <c r="N179" s="87">
        <f>K179/'סכום נכסי הקרן'!$C$42</f>
        <v>1.2802651363640685E-5</v>
      </c>
    </row>
    <row r="180" spans="2:14" s="138" customFormat="1">
      <c r="B180" s="107" t="s">
        <v>1098</v>
      </c>
      <c r="C180" s="80" t="s">
        <v>1099</v>
      </c>
      <c r="D180" s="92" t="s">
        <v>942</v>
      </c>
      <c r="E180" s="92" t="s">
        <v>939</v>
      </c>
      <c r="F180" s="80"/>
      <c r="G180" s="92" t="s">
        <v>944</v>
      </c>
      <c r="H180" s="92" t="s">
        <v>172</v>
      </c>
      <c r="I180" s="86">
        <v>294</v>
      </c>
      <c r="J180" s="88">
        <v>14120</v>
      </c>
      <c r="K180" s="86">
        <v>146.49867</v>
      </c>
      <c r="L180" s="87">
        <v>2.8021899861992808E-7</v>
      </c>
      <c r="M180" s="87">
        <f t="shared" si="4"/>
        <v>3.2364242722537203E-3</v>
      </c>
      <c r="N180" s="87">
        <f>K180/'סכום נכסי הקרן'!$C$42</f>
        <v>3.9706027745677841E-5</v>
      </c>
    </row>
    <row r="181" spans="2:14" s="138" customFormat="1">
      <c r="B181" s="107" t="s">
        <v>1100</v>
      </c>
      <c r="C181" s="80" t="s">
        <v>1101</v>
      </c>
      <c r="D181" s="92" t="s">
        <v>942</v>
      </c>
      <c r="E181" s="92" t="s">
        <v>939</v>
      </c>
      <c r="F181" s="80"/>
      <c r="G181" s="92" t="s">
        <v>966</v>
      </c>
      <c r="H181" s="92" t="s">
        <v>172</v>
      </c>
      <c r="I181" s="86">
        <v>209</v>
      </c>
      <c r="J181" s="88">
        <v>6403</v>
      </c>
      <c r="K181" s="86">
        <v>47.572690000000001</v>
      </c>
      <c r="L181" s="87">
        <v>7.6631040174999779E-8</v>
      </c>
      <c r="M181" s="87">
        <f t="shared" si="4"/>
        <v>1.0509679617733175E-3</v>
      </c>
      <c r="N181" s="87">
        <f>K181/'סכום נכסי הקרן'!$C$42</f>
        <v>1.2893786333190129E-5</v>
      </c>
    </row>
    <row r="182" spans="2:14" s="138" customFormat="1">
      <c r="B182" s="107" t="s">
        <v>1102</v>
      </c>
      <c r="C182" s="80" t="s">
        <v>1103</v>
      </c>
      <c r="D182" s="92" t="s">
        <v>938</v>
      </c>
      <c r="E182" s="92" t="s">
        <v>939</v>
      </c>
      <c r="F182" s="80"/>
      <c r="G182" s="92" t="s">
        <v>1104</v>
      </c>
      <c r="H182" s="92" t="s">
        <v>172</v>
      </c>
      <c r="I182" s="86">
        <v>635</v>
      </c>
      <c r="J182" s="88">
        <v>7449</v>
      </c>
      <c r="K182" s="86">
        <v>166.92574999999999</v>
      </c>
      <c r="L182" s="87">
        <v>8.2443506299114083E-8</v>
      </c>
      <c r="M182" s="87">
        <f t="shared" si="4"/>
        <v>3.6876959290084782E-3</v>
      </c>
      <c r="N182" s="87">
        <f>K182/'סכום נכסי הקרן'!$C$42</f>
        <v>4.5242448009719693E-5</v>
      </c>
    </row>
    <row r="183" spans="2:14" s="138" customFormat="1">
      <c r="B183" s="107" t="s">
        <v>1105</v>
      </c>
      <c r="C183" s="80" t="s">
        <v>1106</v>
      </c>
      <c r="D183" s="92" t="s">
        <v>942</v>
      </c>
      <c r="E183" s="92" t="s">
        <v>939</v>
      </c>
      <c r="F183" s="80"/>
      <c r="G183" s="92" t="s">
        <v>1016</v>
      </c>
      <c r="H183" s="92" t="s">
        <v>172</v>
      </c>
      <c r="I183" s="86">
        <v>118</v>
      </c>
      <c r="J183" s="88">
        <v>13921</v>
      </c>
      <c r="K183" s="86">
        <v>57.970099999999995</v>
      </c>
      <c r="L183" s="87">
        <v>6.1780104712041889E-7</v>
      </c>
      <c r="M183" s="87">
        <f t="shared" si="4"/>
        <v>1.2806658156348817E-3</v>
      </c>
      <c r="N183" s="87">
        <f>K183/'סכום נכסי הקרן'!$C$42</f>
        <v>1.5711831370344308E-5</v>
      </c>
    </row>
    <row r="184" spans="2:14" s="138" customFormat="1">
      <c r="B184" s="107" t="s">
        <v>970</v>
      </c>
      <c r="C184" s="80" t="s">
        <v>971</v>
      </c>
      <c r="D184" s="92" t="s">
        <v>938</v>
      </c>
      <c r="E184" s="92" t="s">
        <v>939</v>
      </c>
      <c r="F184" s="80" t="s">
        <v>718</v>
      </c>
      <c r="G184" s="92" t="s">
        <v>719</v>
      </c>
      <c r="H184" s="92" t="s">
        <v>172</v>
      </c>
      <c r="I184" s="86">
        <v>2587</v>
      </c>
      <c r="J184" s="88">
        <v>3137</v>
      </c>
      <c r="K184" s="86">
        <v>286.39312999999999</v>
      </c>
      <c r="L184" s="87">
        <v>4.8239659131669208E-6</v>
      </c>
      <c r="M184" s="87">
        <f t="shared" si="4"/>
        <v>6.3269494346857554E-3</v>
      </c>
      <c r="N184" s="87">
        <f>K184/'סכום נכסי הקרן'!$C$42</f>
        <v>7.7622094220729238E-5</v>
      </c>
    </row>
    <row r="185" spans="2:14" s="138" customFormat="1">
      <c r="B185" s="107" t="s">
        <v>1107</v>
      </c>
      <c r="C185" s="80" t="s">
        <v>1108</v>
      </c>
      <c r="D185" s="92" t="s">
        <v>938</v>
      </c>
      <c r="E185" s="92" t="s">
        <v>939</v>
      </c>
      <c r="F185" s="80"/>
      <c r="G185" s="92" t="s">
        <v>975</v>
      </c>
      <c r="H185" s="92" t="s">
        <v>172</v>
      </c>
      <c r="I185" s="86">
        <v>42</v>
      </c>
      <c r="J185" s="88">
        <v>26381</v>
      </c>
      <c r="K185" s="86">
        <v>39.101390000000002</v>
      </c>
      <c r="L185" s="87">
        <v>3.1997759059799788E-7</v>
      </c>
      <c r="M185" s="87">
        <f t="shared" si="4"/>
        <v>8.6382140994767332E-4</v>
      </c>
      <c r="N185" s="87">
        <f>K185/'סכום נכסי הקרן'!$C$42</f>
        <v>1.0597781373950836E-5</v>
      </c>
    </row>
    <row r="186" spans="2:14" s="138" customFormat="1">
      <c r="B186" s="107" t="s">
        <v>1109</v>
      </c>
      <c r="C186" s="80" t="s">
        <v>1110</v>
      </c>
      <c r="D186" s="92" t="s">
        <v>942</v>
      </c>
      <c r="E186" s="92" t="s">
        <v>939</v>
      </c>
      <c r="F186" s="80"/>
      <c r="G186" s="92" t="s">
        <v>1005</v>
      </c>
      <c r="H186" s="92" t="s">
        <v>172</v>
      </c>
      <c r="I186" s="86">
        <v>282</v>
      </c>
      <c r="J186" s="88">
        <v>5185</v>
      </c>
      <c r="K186" s="86">
        <v>51.958880000000001</v>
      </c>
      <c r="L186" s="87">
        <v>2.1491477161864211E-7</v>
      </c>
      <c r="M186" s="87">
        <f t="shared" si="4"/>
        <v>1.1478669423491585E-3</v>
      </c>
      <c r="N186" s="87">
        <f>K186/'סכום נכסי הקרן'!$C$42</f>
        <v>1.4082590175831259E-5</v>
      </c>
    </row>
    <row r="187" spans="2:14" s="138" customFormat="1">
      <c r="B187" s="107" t="s">
        <v>1111</v>
      </c>
      <c r="C187" s="80" t="s">
        <v>1112</v>
      </c>
      <c r="D187" s="92" t="s">
        <v>938</v>
      </c>
      <c r="E187" s="92" t="s">
        <v>939</v>
      </c>
      <c r="F187" s="80"/>
      <c r="G187" s="92" t="s">
        <v>944</v>
      </c>
      <c r="H187" s="92" t="s">
        <v>172</v>
      </c>
      <c r="I187" s="86">
        <v>577</v>
      </c>
      <c r="J187" s="88">
        <v>4835</v>
      </c>
      <c r="K187" s="86">
        <v>98.451859999999996</v>
      </c>
      <c r="L187" s="87">
        <v>1.3826807375798965E-7</v>
      </c>
      <c r="M187" s="87">
        <f t="shared" si="4"/>
        <v>2.1749821302304326E-3</v>
      </c>
      <c r="N187" s="87">
        <f>K187/'סכום נכסי הקרן'!$C$42</f>
        <v>2.6683739072672743E-5</v>
      </c>
    </row>
    <row r="188" spans="2:14" s="138" customFormat="1">
      <c r="B188" s="107" t="s">
        <v>1113</v>
      </c>
      <c r="C188" s="80" t="s">
        <v>1114</v>
      </c>
      <c r="D188" s="92" t="s">
        <v>27</v>
      </c>
      <c r="E188" s="92" t="s">
        <v>939</v>
      </c>
      <c r="F188" s="80"/>
      <c r="G188" s="92" t="s">
        <v>1104</v>
      </c>
      <c r="H188" s="92" t="s">
        <v>174</v>
      </c>
      <c r="I188" s="86">
        <v>688</v>
      </c>
      <c r="J188" s="88">
        <v>1386</v>
      </c>
      <c r="K188" s="86">
        <v>39.638870000000004</v>
      </c>
      <c r="L188" s="87">
        <v>2.5864111322241831E-7</v>
      </c>
      <c r="M188" s="87">
        <f t="shared" si="4"/>
        <v>8.7569532878837631E-4</v>
      </c>
      <c r="N188" s="87">
        <f>K188/'סכום נכסי הקרן'!$C$42</f>
        <v>1.0743456387879269E-5</v>
      </c>
    </row>
    <row r="189" spans="2:14" s="138" customFormat="1">
      <c r="B189" s="107" t="s">
        <v>1115</v>
      </c>
      <c r="C189" s="80" t="s">
        <v>1116</v>
      </c>
      <c r="D189" s="92" t="s">
        <v>942</v>
      </c>
      <c r="E189" s="92" t="s">
        <v>939</v>
      </c>
      <c r="F189" s="80"/>
      <c r="G189" s="92" t="s">
        <v>966</v>
      </c>
      <c r="H189" s="92" t="s">
        <v>172</v>
      </c>
      <c r="I189" s="86">
        <v>946</v>
      </c>
      <c r="J189" s="88">
        <v>3570</v>
      </c>
      <c r="K189" s="86">
        <v>119.18210000000001</v>
      </c>
      <c r="L189" s="87">
        <v>1.5906246487479158E-7</v>
      </c>
      <c r="M189" s="87">
        <f t="shared" si="4"/>
        <v>2.6329511473255707E-3</v>
      </c>
      <c r="N189" s="87">
        <f>K189/'סכום נכסי הקרן'!$C$42</f>
        <v>3.2302325812160281E-5</v>
      </c>
    </row>
    <row r="190" spans="2:14" s="138" customFormat="1">
      <c r="B190" s="107" t="s">
        <v>1117</v>
      </c>
      <c r="C190" s="80" t="s">
        <v>1118</v>
      </c>
      <c r="D190" s="92" t="s">
        <v>938</v>
      </c>
      <c r="E190" s="92" t="s">
        <v>939</v>
      </c>
      <c r="F190" s="80"/>
      <c r="G190" s="92" t="s">
        <v>1013</v>
      </c>
      <c r="H190" s="92" t="s">
        <v>172</v>
      </c>
      <c r="I190" s="86">
        <v>6</v>
      </c>
      <c r="J190" s="88">
        <v>183082</v>
      </c>
      <c r="K190" s="86">
        <v>38.765779999999999</v>
      </c>
      <c r="L190" s="87">
        <v>1.2230167097307836E-7</v>
      </c>
      <c r="M190" s="87">
        <f t="shared" si="4"/>
        <v>8.5640716959988665E-4</v>
      </c>
      <c r="N190" s="87">
        <f>K190/'סכום נכסי הקרן'!$C$42</f>
        <v>1.0506819865756071E-5</v>
      </c>
    </row>
    <row r="191" spans="2:14" s="138" customFormat="1">
      <c r="B191" s="107" t="s">
        <v>1119</v>
      </c>
      <c r="C191" s="80" t="s">
        <v>1120</v>
      </c>
      <c r="D191" s="92" t="s">
        <v>942</v>
      </c>
      <c r="E191" s="92" t="s">
        <v>939</v>
      </c>
      <c r="F191" s="80"/>
      <c r="G191" s="92" t="s">
        <v>1052</v>
      </c>
      <c r="H191" s="92" t="s">
        <v>172</v>
      </c>
      <c r="I191" s="86">
        <v>719</v>
      </c>
      <c r="J191" s="88">
        <v>6346</v>
      </c>
      <c r="K191" s="86">
        <v>161.02029999999999</v>
      </c>
      <c r="L191" s="87">
        <v>1.357731482298285E-6</v>
      </c>
      <c r="M191" s="87">
        <f t="shared" si="4"/>
        <v>3.5572337089857247E-3</v>
      </c>
      <c r="N191" s="87">
        <f>K191/'סכום נכסי הקרן'!$C$42</f>
        <v>4.3641874014401426E-5</v>
      </c>
    </row>
    <row r="192" spans="2:14" s="138" customFormat="1">
      <c r="B192" s="107" t="s">
        <v>1121</v>
      </c>
      <c r="C192" s="80" t="s">
        <v>1122</v>
      </c>
      <c r="D192" s="92" t="s">
        <v>938</v>
      </c>
      <c r="E192" s="92" t="s">
        <v>939</v>
      </c>
      <c r="F192" s="80"/>
      <c r="G192" s="92" t="s">
        <v>975</v>
      </c>
      <c r="H192" s="92" t="s">
        <v>172</v>
      </c>
      <c r="I192" s="86">
        <v>150</v>
      </c>
      <c r="J192" s="88">
        <v>5184</v>
      </c>
      <c r="K192" s="86">
        <v>27.441500000000001</v>
      </c>
      <c r="L192" s="87">
        <v>1.0162141740908045E-7</v>
      </c>
      <c r="M192" s="87">
        <f t="shared" si="4"/>
        <v>6.0623305772708024E-4</v>
      </c>
      <c r="N192" s="87">
        <f>K192/'סכום נכסי הקרן'!$C$42</f>
        <v>7.4375621320181164E-6</v>
      </c>
    </row>
    <row r="193" spans="2:14" s="138" customFormat="1">
      <c r="B193" s="107" t="s">
        <v>1123</v>
      </c>
      <c r="C193" s="80" t="s">
        <v>1124</v>
      </c>
      <c r="D193" s="92" t="s">
        <v>133</v>
      </c>
      <c r="E193" s="92" t="s">
        <v>939</v>
      </c>
      <c r="F193" s="80"/>
      <c r="G193" s="92" t="s">
        <v>1031</v>
      </c>
      <c r="H193" s="92" t="s">
        <v>175</v>
      </c>
      <c r="I193" s="86">
        <v>653</v>
      </c>
      <c r="J193" s="88">
        <v>1637</v>
      </c>
      <c r="K193" s="86">
        <v>50.622779999999999</v>
      </c>
      <c r="L193" s="87">
        <v>6.1259460797847212E-7</v>
      </c>
      <c r="M193" s="87">
        <f t="shared" si="4"/>
        <v>1.1183500431844206E-3</v>
      </c>
      <c r="N193" s="87">
        <f>K193/'סכום נכסי הקרן'!$C$42</f>
        <v>1.3720462494597017E-5</v>
      </c>
    </row>
    <row r="194" spans="2:14" s="138" customFormat="1">
      <c r="B194" s="107" t="s">
        <v>1125</v>
      </c>
      <c r="C194" s="80" t="s">
        <v>1126</v>
      </c>
      <c r="D194" s="92" t="s">
        <v>133</v>
      </c>
      <c r="E194" s="92" t="s">
        <v>939</v>
      </c>
      <c r="F194" s="80"/>
      <c r="G194" s="92" t="s">
        <v>948</v>
      </c>
      <c r="H194" s="92" t="s">
        <v>175</v>
      </c>
      <c r="I194" s="86">
        <v>321</v>
      </c>
      <c r="J194" s="88">
        <v>3473</v>
      </c>
      <c r="K194" s="86">
        <v>52.79515</v>
      </c>
      <c r="L194" s="87">
        <v>2.3658385141321289E-7</v>
      </c>
      <c r="M194" s="87">
        <f t="shared" si="4"/>
        <v>1.1663416802164552E-3</v>
      </c>
      <c r="N194" s="87">
        <f>K194/'סכום נכסי הקרן'!$C$42</f>
        <v>1.4309247249392936E-5</v>
      </c>
    </row>
    <row r="195" spans="2:14" s="138" customFormat="1">
      <c r="B195" s="107" t="s">
        <v>1127</v>
      </c>
      <c r="C195" s="80" t="s">
        <v>1128</v>
      </c>
      <c r="D195" s="92" t="s">
        <v>27</v>
      </c>
      <c r="E195" s="92" t="s">
        <v>939</v>
      </c>
      <c r="F195" s="80"/>
      <c r="G195" s="92" t="s">
        <v>966</v>
      </c>
      <c r="H195" s="92" t="s">
        <v>1002</v>
      </c>
      <c r="I195" s="86">
        <v>65</v>
      </c>
      <c r="J195" s="88">
        <v>24720</v>
      </c>
      <c r="K195" s="86">
        <v>58.283459999999998</v>
      </c>
      <c r="L195" s="87">
        <v>9.2518432874389716E-8</v>
      </c>
      <c r="M195" s="87">
        <f t="shared" si="4"/>
        <v>1.2875885126802094E-3</v>
      </c>
      <c r="N195" s="87">
        <f>K195/'סכום נכסי הקרן'!$C$42</f>
        <v>1.5796762386130225E-5</v>
      </c>
    </row>
    <row r="196" spans="2:14" s="138" customFormat="1">
      <c r="B196" s="107" t="s">
        <v>1129</v>
      </c>
      <c r="C196" s="80" t="s">
        <v>1130</v>
      </c>
      <c r="D196" s="92" t="s">
        <v>133</v>
      </c>
      <c r="E196" s="92" t="s">
        <v>939</v>
      </c>
      <c r="F196" s="80"/>
      <c r="G196" s="92" t="s">
        <v>879</v>
      </c>
      <c r="H196" s="92" t="s">
        <v>175</v>
      </c>
      <c r="I196" s="86">
        <v>581</v>
      </c>
      <c r="J196" s="88">
        <v>2248.5</v>
      </c>
      <c r="K196" s="86">
        <v>61.866190000000003</v>
      </c>
      <c r="L196" s="87">
        <v>1.2784924989602901E-7</v>
      </c>
      <c r="M196" s="87">
        <f t="shared" si="4"/>
        <v>1.3667375884563349E-3</v>
      </c>
      <c r="N196" s="87">
        <f>K196/'סכום נכסי הקרן'!$C$42</f>
        <v>1.6767801759970769E-5</v>
      </c>
    </row>
    <row r="197" spans="2:14" s="138" customFormat="1">
      <c r="B197" s="107" t="s">
        <v>1131</v>
      </c>
      <c r="C197" s="80" t="s">
        <v>1132</v>
      </c>
      <c r="D197" s="92" t="s">
        <v>942</v>
      </c>
      <c r="E197" s="92" t="s">
        <v>939</v>
      </c>
      <c r="F197" s="80"/>
      <c r="G197" s="92" t="s">
        <v>1016</v>
      </c>
      <c r="H197" s="92" t="s">
        <v>172</v>
      </c>
      <c r="I197" s="86">
        <v>103</v>
      </c>
      <c r="J197" s="88">
        <v>15631</v>
      </c>
      <c r="K197" s="86">
        <v>56.816650000000003</v>
      </c>
      <c r="L197" s="87">
        <v>4.007782101167315E-7</v>
      </c>
      <c r="M197" s="87">
        <f t="shared" si="4"/>
        <v>1.2551839899170713E-3</v>
      </c>
      <c r="N197" s="87">
        <f>K197/'סכום נכסי הקרן'!$C$42</f>
        <v>1.5399207933535962E-5</v>
      </c>
    </row>
    <row r="198" spans="2:14" s="138" customFormat="1">
      <c r="B198" s="107" t="s">
        <v>1133</v>
      </c>
      <c r="C198" s="80" t="s">
        <v>1134</v>
      </c>
      <c r="D198" s="92" t="s">
        <v>27</v>
      </c>
      <c r="E198" s="92" t="s">
        <v>939</v>
      </c>
      <c r="F198" s="80"/>
      <c r="G198" s="92" t="s">
        <v>944</v>
      </c>
      <c r="H198" s="92" t="s">
        <v>174</v>
      </c>
      <c r="I198" s="86">
        <v>72</v>
      </c>
      <c r="J198" s="88">
        <v>9243.4</v>
      </c>
      <c r="K198" s="86">
        <v>27.665209999999998</v>
      </c>
      <c r="L198" s="87">
        <v>5.8607856712698735E-8</v>
      </c>
      <c r="M198" s="87">
        <f t="shared" si="4"/>
        <v>6.1117522187058998E-4</v>
      </c>
      <c r="N198" s="87">
        <f>K198/'סכום נכסי הקרן'!$C$42</f>
        <v>7.4981950064802909E-6</v>
      </c>
    </row>
    <row r="199" spans="2:14" s="138" customFormat="1">
      <c r="B199" s="107" t="s">
        <v>1135</v>
      </c>
      <c r="C199" s="80" t="s">
        <v>1136</v>
      </c>
      <c r="D199" s="92" t="s">
        <v>27</v>
      </c>
      <c r="E199" s="92" t="s">
        <v>939</v>
      </c>
      <c r="F199" s="80"/>
      <c r="G199" s="92" t="s">
        <v>1001</v>
      </c>
      <c r="H199" s="92" t="s">
        <v>174</v>
      </c>
      <c r="I199" s="86">
        <v>152</v>
      </c>
      <c r="J199" s="88">
        <v>11950</v>
      </c>
      <c r="K199" s="86">
        <v>75.505939999999995</v>
      </c>
      <c r="L199" s="87">
        <v>1.7882352941176471E-7</v>
      </c>
      <c r="M199" s="87">
        <f t="shared" si="4"/>
        <v>1.6680646787805859E-3</v>
      </c>
      <c r="N199" s="87">
        <f>K199/'סכום נכסי הקרן'!$C$42</f>
        <v>2.0464629123277951E-5</v>
      </c>
    </row>
    <row r="200" spans="2:14" s="138" customFormat="1">
      <c r="B200" s="107" t="s">
        <v>1137</v>
      </c>
      <c r="C200" s="80" t="s">
        <v>1138</v>
      </c>
      <c r="D200" s="92" t="s">
        <v>942</v>
      </c>
      <c r="E200" s="92" t="s">
        <v>939</v>
      </c>
      <c r="F200" s="80"/>
      <c r="G200" s="92" t="s">
        <v>1008</v>
      </c>
      <c r="H200" s="92" t="s">
        <v>172</v>
      </c>
      <c r="I200" s="86">
        <v>186</v>
      </c>
      <c r="J200" s="88">
        <v>10132</v>
      </c>
      <c r="K200" s="86">
        <v>67.01455</v>
      </c>
      <c r="L200" s="87">
        <v>1.8793864159020906E-6</v>
      </c>
      <c r="M200" s="87">
        <f t="shared" ref="M200:M212" si="5">K200/$K$11</f>
        <v>1.4804743020135306E-3</v>
      </c>
      <c r="N200" s="87">
        <f>K200/'סכום נכסי הקרן'!$C$42</f>
        <v>1.8163179103701863E-5</v>
      </c>
    </row>
    <row r="201" spans="2:14" s="138" customFormat="1">
      <c r="B201" s="107" t="s">
        <v>1139</v>
      </c>
      <c r="C201" s="80" t="s">
        <v>1140</v>
      </c>
      <c r="D201" s="92" t="s">
        <v>942</v>
      </c>
      <c r="E201" s="92" t="s">
        <v>939</v>
      </c>
      <c r="F201" s="80"/>
      <c r="G201" s="92" t="s">
        <v>1022</v>
      </c>
      <c r="H201" s="92" t="s">
        <v>172</v>
      </c>
      <c r="I201" s="86">
        <v>344</v>
      </c>
      <c r="J201" s="88">
        <v>5598</v>
      </c>
      <c r="K201" s="86">
        <v>67.958380000000005</v>
      </c>
      <c r="L201" s="87">
        <v>5.7470745982762693E-7</v>
      </c>
      <c r="M201" s="87">
        <f t="shared" si="5"/>
        <v>1.5013252375263326E-3</v>
      </c>
      <c r="N201" s="87">
        <f>K201/'סכום נכסי הקרן'!$C$42</f>
        <v>1.8418988526184698E-5</v>
      </c>
    </row>
    <row r="202" spans="2:14" s="138" customFormat="1">
      <c r="B202" s="107" t="s">
        <v>1141</v>
      </c>
      <c r="C202" s="80" t="s">
        <v>1142</v>
      </c>
      <c r="D202" s="92" t="s">
        <v>938</v>
      </c>
      <c r="E202" s="92" t="s">
        <v>939</v>
      </c>
      <c r="F202" s="80"/>
      <c r="G202" s="92" t="s">
        <v>1143</v>
      </c>
      <c r="H202" s="92" t="s">
        <v>172</v>
      </c>
      <c r="I202" s="86">
        <v>264</v>
      </c>
      <c r="J202" s="88">
        <v>5371</v>
      </c>
      <c r="K202" s="86">
        <v>50.039239999999999</v>
      </c>
      <c r="L202" s="87">
        <v>1.8283814668605858E-7</v>
      </c>
      <c r="M202" s="87">
        <f t="shared" si="5"/>
        <v>1.1054585744780432E-3</v>
      </c>
      <c r="N202" s="87">
        <f>K202/'סכום נכסי הקרן'!$C$42</f>
        <v>1.3562303683798852E-5</v>
      </c>
    </row>
    <row r="203" spans="2:14" s="138" customFormat="1">
      <c r="B203" s="107" t="s">
        <v>1144</v>
      </c>
      <c r="C203" s="80" t="s">
        <v>1145</v>
      </c>
      <c r="D203" s="92" t="s">
        <v>938</v>
      </c>
      <c r="E203" s="92" t="s">
        <v>939</v>
      </c>
      <c r="F203" s="80"/>
      <c r="G203" s="92" t="s">
        <v>1146</v>
      </c>
      <c r="H203" s="92" t="s">
        <v>172</v>
      </c>
      <c r="I203" s="86">
        <v>97</v>
      </c>
      <c r="J203" s="88">
        <v>7162</v>
      </c>
      <c r="K203" s="86">
        <v>24.516449999999999</v>
      </c>
      <c r="L203" s="87">
        <v>1.1366474653318128E-6</v>
      </c>
      <c r="M203" s="87">
        <f t="shared" si="5"/>
        <v>5.4161333921662715E-4</v>
      </c>
      <c r="N203" s="87">
        <f>K203/'סכום נכסי הקרן'!$C$42</f>
        <v>6.6447759827821195E-6</v>
      </c>
    </row>
    <row r="204" spans="2:14" s="138" customFormat="1">
      <c r="B204" s="107" t="s">
        <v>1147</v>
      </c>
      <c r="C204" s="80" t="s">
        <v>1148</v>
      </c>
      <c r="D204" s="92" t="s">
        <v>942</v>
      </c>
      <c r="E204" s="92" t="s">
        <v>939</v>
      </c>
      <c r="F204" s="80"/>
      <c r="G204" s="92" t="s">
        <v>1016</v>
      </c>
      <c r="H204" s="92" t="s">
        <v>172</v>
      </c>
      <c r="I204" s="86">
        <v>548</v>
      </c>
      <c r="J204" s="88">
        <v>3105</v>
      </c>
      <c r="K204" s="86">
        <v>60.047350000000002</v>
      </c>
      <c r="L204" s="87">
        <v>6.8901763426469208E-7</v>
      </c>
      <c r="M204" s="87">
        <f t="shared" si="5"/>
        <v>1.3265560774341121E-3</v>
      </c>
      <c r="N204" s="87">
        <f>K204/'סכום נכסי הקרן'!$C$42</f>
        <v>1.6274835431300697E-5</v>
      </c>
    </row>
    <row r="205" spans="2:14" s="138" customFormat="1">
      <c r="B205" s="107" t="s">
        <v>1149</v>
      </c>
      <c r="C205" s="80" t="s">
        <v>1150</v>
      </c>
      <c r="D205" s="92" t="s">
        <v>27</v>
      </c>
      <c r="E205" s="92" t="s">
        <v>939</v>
      </c>
      <c r="F205" s="80"/>
      <c r="G205" s="92" t="s">
        <v>1001</v>
      </c>
      <c r="H205" s="92" t="s">
        <v>174</v>
      </c>
      <c r="I205" s="86">
        <v>111</v>
      </c>
      <c r="J205" s="88">
        <v>9578</v>
      </c>
      <c r="K205" s="86">
        <v>44.194420000000001</v>
      </c>
      <c r="L205" s="87">
        <v>5.2210742292493825E-7</v>
      </c>
      <c r="M205" s="87">
        <f t="shared" si="5"/>
        <v>9.7633578233969817E-4</v>
      </c>
      <c r="N205" s="87">
        <f>K205/'סכום נכסי הקרן'!$C$42</f>
        <v>1.1978162441502982E-5</v>
      </c>
    </row>
    <row r="206" spans="2:14" s="138" customFormat="1">
      <c r="B206" s="107" t="s">
        <v>1151</v>
      </c>
      <c r="C206" s="80" t="s">
        <v>1152</v>
      </c>
      <c r="D206" s="92" t="s">
        <v>942</v>
      </c>
      <c r="E206" s="92" t="s">
        <v>939</v>
      </c>
      <c r="F206" s="80"/>
      <c r="G206" s="92" t="s">
        <v>1022</v>
      </c>
      <c r="H206" s="92" t="s">
        <v>172</v>
      </c>
      <c r="I206" s="86">
        <v>260</v>
      </c>
      <c r="J206" s="88">
        <v>6088</v>
      </c>
      <c r="K206" s="86">
        <v>55.859839999999998</v>
      </c>
      <c r="L206" s="87">
        <v>8.5462952038740246E-7</v>
      </c>
      <c r="M206" s="87">
        <f t="shared" si="5"/>
        <v>1.2340463024013068E-3</v>
      </c>
      <c r="N206" s="87">
        <f>K206/'סכום נכסי הקרן'!$C$42</f>
        <v>1.5139880497953496E-5</v>
      </c>
    </row>
    <row r="207" spans="2:14" s="138" customFormat="1">
      <c r="B207" s="107" t="s">
        <v>1153</v>
      </c>
      <c r="C207" s="80" t="s">
        <v>1154</v>
      </c>
      <c r="D207" s="92" t="s">
        <v>942</v>
      </c>
      <c r="E207" s="92" t="s">
        <v>939</v>
      </c>
      <c r="F207" s="80"/>
      <c r="G207" s="92" t="s">
        <v>1036</v>
      </c>
      <c r="H207" s="92" t="s">
        <v>172</v>
      </c>
      <c r="I207" s="86">
        <v>1347</v>
      </c>
      <c r="J207" s="88">
        <v>5359</v>
      </c>
      <c r="K207" s="86">
        <v>256.16951</v>
      </c>
      <c r="L207" s="87">
        <v>8.0525111292952257E-7</v>
      </c>
      <c r="M207" s="87">
        <f t="shared" si="5"/>
        <v>5.6592542442558845E-3</v>
      </c>
      <c r="N207" s="87">
        <f>K207/'סכום נכסי הקרן'!$C$42</f>
        <v>6.9430484738576106E-5</v>
      </c>
    </row>
    <row r="208" spans="2:14" s="138" customFormat="1">
      <c r="B208" s="107" t="s">
        <v>1155</v>
      </c>
      <c r="C208" s="80" t="s">
        <v>1156</v>
      </c>
      <c r="D208" s="92" t="s">
        <v>27</v>
      </c>
      <c r="E208" s="92" t="s">
        <v>939</v>
      </c>
      <c r="F208" s="80"/>
      <c r="G208" s="92" t="s">
        <v>1001</v>
      </c>
      <c r="H208" s="92" t="s">
        <v>174</v>
      </c>
      <c r="I208" s="86">
        <v>344</v>
      </c>
      <c r="J208" s="88">
        <v>8040</v>
      </c>
      <c r="K208" s="86">
        <v>114.96988</v>
      </c>
      <c r="L208" s="87">
        <v>5.7660217370236359E-7</v>
      </c>
      <c r="M208" s="87">
        <f t="shared" si="5"/>
        <v>2.5398954830791131E-3</v>
      </c>
      <c r="N208" s="87">
        <f>K208/'סכום נכסי הקרן'!$C$42</f>
        <v>3.1160673644322175E-5</v>
      </c>
    </row>
    <row r="209" spans="2:14" s="138" customFormat="1">
      <c r="B209" s="107" t="s">
        <v>1157</v>
      </c>
      <c r="C209" s="80" t="s">
        <v>1158</v>
      </c>
      <c r="D209" s="92" t="s">
        <v>942</v>
      </c>
      <c r="E209" s="92" t="s">
        <v>939</v>
      </c>
      <c r="F209" s="80"/>
      <c r="G209" s="92" t="s">
        <v>944</v>
      </c>
      <c r="H209" s="92" t="s">
        <v>172</v>
      </c>
      <c r="I209" s="86">
        <v>377</v>
      </c>
      <c r="J209" s="88">
        <v>10524</v>
      </c>
      <c r="K209" s="86">
        <v>140.01477</v>
      </c>
      <c r="L209" s="87">
        <v>2.0608187123825934E-7</v>
      </c>
      <c r="M209" s="87">
        <f t="shared" si="5"/>
        <v>3.093183030958725E-3</v>
      </c>
      <c r="N209" s="87">
        <f>K209/'סכום נכסי הקרן'!$C$42</f>
        <v>3.7948674499397853E-5</v>
      </c>
    </row>
    <row r="210" spans="2:14" s="138" customFormat="1">
      <c r="B210" s="107" t="s">
        <v>1159</v>
      </c>
      <c r="C210" s="80" t="s">
        <v>1160</v>
      </c>
      <c r="D210" s="92" t="s">
        <v>133</v>
      </c>
      <c r="E210" s="92" t="s">
        <v>939</v>
      </c>
      <c r="F210" s="80"/>
      <c r="G210" s="92" t="s">
        <v>1104</v>
      </c>
      <c r="H210" s="92" t="s">
        <v>175</v>
      </c>
      <c r="I210" s="86">
        <v>4173</v>
      </c>
      <c r="J210" s="88">
        <v>208.8</v>
      </c>
      <c r="K210" s="86">
        <v>41.263199999999998</v>
      </c>
      <c r="L210" s="87">
        <v>1.5368148938670475E-7</v>
      </c>
      <c r="M210" s="87">
        <f t="shared" si="5"/>
        <v>9.1157975721458567E-4</v>
      </c>
      <c r="N210" s="87">
        <f>K210/'סכום נכסי הקרן'!$C$42</f>
        <v>1.1183704016394509E-5</v>
      </c>
    </row>
    <row r="211" spans="2:14" s="138" customFormat="1">
      <c r="B211" s="107" t="s">
        <v>1161</v>
      </c>
      <c r="C211" s="80" t="s">
        <v>1162</v>
      </c>
      <c r="D211" s="92" t="s">
        <v>942</v>
      </c>
      <c r="E211" s="92" t="s">
        <v>939</v>
      </c>
      <c r="F211" s="80"/>
      <c r="G211" s="92" t="s">
        <v>1036</v>
      </c>
      <c r="H211" s="92" t="s">
        <v>172</v>
      </c>
      <c r="I211" s="86">
        <v>1548</v>
      </c>
      <c r="J211" s="88">
        <v>5515</v>
      </c>
      <c r="K211" s="86">
        <v>301.27850000000001</v>
      </c>
      <c r="L211" s="87">
        <v>3.1184876382669557E-7</v>
      </c>
      <c r="M211" s="87">
        <f t="shared" si="5"/>
        <v>6.6557945550508582E-3</v>
      </c>
      <c r="N211" s="87">
        <f>K211/'סכום נכסי הקרן'!$C$42</f>
        <v>8.1656526166252582E-5</v>
      </c>
    </row>
    <row r="212" spans="2:14" s="138" customFormat="1">
      <c r="B212" s="107" t="s">
        <v>1163</v>
      </c>
      <c r="C212" s="80" t="s">
        <v>1164</v>
      </c>
      <c r="D212" s="92" t="s">
        <v>27</v>
      </c>
      <c r="E212" s="92" t="s">
        <v>939</v>
      </c>
      <c r="F212" s="80"/>
      <c r="G212" s="92" t="s">
        <v>1013</v>
      </c>
      <c r="H212" s="92" t="s">
        <v>174</v>
      </c>
      <c r="I212" s="86">
        <v>167</v>
      </c>
      <c r="J212" s="88">
        <v>4231.3999999999996</v>
      </c>
      <c r="K212" s="86">
        <v>29.374479999999998</v>
      </c>
      <c r="L212" s="87">
        <v>6.7506141785583046E-7</v>
      </c>
      <c r="M212" s="87">
        <f t="shared" si="5"/>
        <v>6.4893613066133269E-4</v>
      </c>
      <c r="N212" s="87">
        <f>K212/'סכום נכסי הקרן'!$C$42</f>
        <v>7.9614642091621636E-6</v>
      </c>
    </row>
    <row r="213" spans="2:14">
      <c r="E213" s="1"/>
      <c r="F213" s="1"/>
      <c r="G213" s="1"/>
    </row>
    <row r="214" spans="2:14">
      <c r="E214" s="1"/>
      <c r="F214" s="1"/>
      <c r="G214" s="1"/>
    </row>
    <row r="215" spans="2:14">
      <c r="E215" s="1"/>
      <c r="F215" s="1"/>
      <c r="G215" s="1"/>
    </row>
    <row r="216" spans="2:14">
      <c r="B216" s="94" t="s">
        <v>261</v>
      </c>
      <c r="E216" s="1"/>
      <c r="F216" s="1"/>
      <c r="G216" s="1"/>
    </row>
    <row r="217" spans="2:14">
      <c r="B217" s="94" t="s">
        <v>121</v>
      </c>
      <c r="E217" s="1"/>
      <c r="F217" s="1"/>
      <c r="G217" s="1"/>
    </row>
    <row r="218" spans="2:14">
      <c r="B218" s="94" t="s">
        <v>246</v>
      </c>
      <c r="E218" s="1"/>
      <c r="F218" s="1"/>
      <c r="G218" s="1"/>
    </row>
    <row r="219" spans="2:14">
      <c r="B219" s="94" t="s">
        <v>256</v>
      </c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218"/>
    <dataValidation type="list" allowBlank="1" showInputMessage="1" showErrorMessage="1" sqref="E12:E357">
      <formula1>$AV$6:$AV$23</formula1>
    </dataValidation>
    <dataValidation type="list" allowBlank="1" showInputMessage="1" showErrorMessage="1" sqref="H12:H357">
      <formula1>$AZ$6:$AZ$19</formula1>
    </dataValidation>
    <dataValidation type="list" allowBlank="1" showInputMessage="1" showErrorMessage="1" sqref="G12:G363">
      <formula1>$AX$6:$AX$29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9.7109375" style="2" bestFit="1" customWidth="1"/>
    <col min="5" max="5" width="6.5703125" style="2" bestFit="1" customWidth="1"/>
    <col min="6" max="6" width="5.28515625" style="2" bestFit="1" customWidth="1"/>
    <col min="7" max="7" width="12.28515625" style="2" bestFit="1" customWidth="1"/>
    <col min="8" max="8" width="10.140625" style="1" bestFit="1" customWidth="1"/>
    <col min="9" max="9" width="10.71093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8" t="s" vm="1">
        <v>262</v>
      </c>
    </row>
    <row r="2" spans="2:63">
      <c r="B2" s="57" t="s">
        <v>187</v>
      </c>
      <c r="C2" s="78" t="s">
        <v>263</v>
      </c>
    </row>
    <row r="3" spans="2:63">
      <c r="B3" s="57" t="s">
        <v>189</v>
      </c>
      <c r="C3" s="78" t="s">
        <v>264</v>
      </c>
    </row>
    <row r="4" spans="2:63">
      <c r="B4" s="57" t="s">
        <v>190</v>
      </c>
      <c r="C4" s="78">
        <v>2207</v>
      </c>
    </row>
    <row r="6" spans="2:63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1"/>
      <c r="BK6" s="3"/>
    </row>
    <row r="7" spans="2:63" ht="26.25" customHeight="1">
      <c r="B7" s="199" t="s">
        <v>98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1"/>
      <c r="BH7" s="3"/>
      <c r="BK7" s="3"/>
    </row>
    <row r="8" spans="2:63" s="3" customFormat="1" ht="63">
      <c r="B8" s="22" t="s">
        <v>124</v>
      </c>
      <c r="C8" s="30" t="s">
        <v>48</v>
      </c>
      <c r="D8" s="30" t="s">
        <v>129</v>
      </c>
      <c r="E8" s="30" t="s">
        <v>126</v>
      </c>
      <c r="F8" s="30" t="s">
        <v>68</v>
      </c>
      <c r="G8" s="30" t="s">
        <v>109</v>
      </c>
      <c r="H8" s="30" t="s">
        <v>248</v>
      </c>
      <c r="I8" s="30" t="s">
        <v>247</v>
      </c>
      <c r="J8" s="30" t="s">
        <v>255</v>
      </c>
      <c r="K8" s="30" t="s">
        <v>65</v>
      </c>
      <c r="L8" s="30" t="s">
        <v>62</v>
      </c>
      <c r="M8" s="30" t="s">
        <v>191</v>
      </c>
      <c r="N8" s="30" t="s">
        <v>193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257</v>
      </c>
      <c r="I9" s="32"/>
      <c r="J9" s="16" t="s">
        <v>251</v>
      </c>
      <c r="K9" s="32" t="s">
        <v>251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3" customFormat="1" ht="18" customHeight="1">
      <c r="B11" s="96" t="s">
        <v>30</v>
      </c>
      <c r="C11" s="97"/>
      <c r="D11" s="97"/>
      <c r="E11" s="97"/>
      <c r="F11" s="97"/>
      <c r="G11" s="97"/>
      <c r="H11" s="99"/>
      <c r="I11" s="101"/>
      <c r="J11" s="99">
        <v>3.62426</v>
      </c>
      <c r="K11" s="99">
        <v>15902.892600000101</v>
      </c>
      <c r="L11" s="97"/>
      <c r="M11" s="102">
        <v>1</v>
      </c>
      <c r="N11" s="102">
        <f>K11/'סכום נכסי הקרן'!$C$42</f>
        <v>4.3102145214843164E-3</v>
      </c>
      <c r="O11" s="141"/>
      <c r="BH11" s="138"/>
      <c r="BI11" s="132"/>
      <c r="BK11" s="138"/>
    </row>
    <row r="12" spans="2:63" s="138" customFormat="1" ht="20.25">
      <c r="B12" s="81" t="s">
        <v>241</v>
      </c>
      <c r="C12" s="82"/>
      <c r="D12" s="82"/>
      <c r="E12" s="82"/>
      <c r="F12" s="82"/>
      <c r="G12" s="82"/>
      <c r="H12" s="89"/>
      <c r="I12" s="91"/>
      <c r="J12" s="89">
        <v>3.62426</v>
      </c>
      <c r="K12" s="89">
        <v>15902.892600000103</v>
      </c>
      <c r="L12" s="82"/>
      <c r="M12" s="90">
        <v>1.0000000000000002</v>
      </c>
      <c r="N12" s="90">
        <f>K12/'סכום נכסי הקרן'!$C$42</f>
        <v>4.3102145214843172E-3</v>
      </c>
      <c r="BI12" s="133"/>
    </row>
    <row r="13" spans="2:63" s="138" customFormat="1">
      <c r="B13" s="98" t="s">
        <v>70</v>
      </c>
      <c r="C13" s="82"/>
      <c r="D13" s="82"/>
      <c r="E13" s="82"/>
      <c r="F13" s="82"/>
      <c r="G13" s="82"/>
      <c r="H13" s="89"/>
      <c r="I13" s="91"/>
      <c r="J13" s="89">
        <v>3.62426</v>
      </c>
      <c r="K13" s="89">
        <v>15902.892600000103</v>
      </c>
      <c r="L13" s="82"/>
      <c r="M13" s="90">
        <v>1.0000000000000002</v>
      </c>
      <c r="N13" s="90">
        <f>K13/'סכום נכסי הקרן'!$C$42</f>
        <v>4.3102145214843172E-3</v>
      </c>
    </row>
    <row r="14" spans="2:63" s="138" customFormat="1">
      <c r="B14" s="85" t="s">
        <v>1165</v>
      </c>
      <c r="C14" s="80" t="s">
        <v>1166</v>
      </c>
      <c r="D14" s="92" t="s">
        <v>27</v>
      </c>
      <c r="E14" s="80"/>
      <c r="F14" s="92" t="s">
        <v>1167</v>
      </c>
      <c r="G14" s="92" t="s">
        <v>172</v>
      </c>
      <c r="H14" s="86">
        <v>5096</v>
      </c>
      <c r="I14" s="88">
        <v>3252</v>
      </c>
      <c r="J14" s="80"/>
      <c r="K14" s="86">
        <v>584.83266000000003</v>
      </c>
      <c r="L14" s="87">
        <v>5.7522331668165684E-4</v>
      </c>
      <c r="M14" s="87">
        <v>3.6775237984063118E-2</v>
      </c>
      <c r="N14" s="87">
        <f>K14/'סכום נכסי הקרן'!$C$42</f>
        <v>1.5850916478995049E-4</v>
      </c>
    </row>
    <row r="15" spans="2:63" s="138" customFormat="1">
      <c r="B15" s="85" t="s">
        <v>1168</v>
      </c>
      <c r="C15" s="80" t="s">
        <v>1169</v>
      </c>
      <c r="D15" s="92" t="s">
        <v>942</v>
      </c>
      <c r="E15" s="80"/>
      <c r="F15" s="92" t="s">
        <v>1167</v>
      </c>
      <c r="G15" s="92" t="s">
        <v>172</v>
      </c>
      <c r="H15" s="86">
        <v>974</v>
      </c>
      <c r="I15" s="88">
        <v>9008</v>
      </c>
      <c r="J15" s="80"/>
      <c r="K15" s="86">
        <v>309.62711999999999</v>
      </c>
      <c r="L15" s="87">
        <v>7.6002753328491418E-6</v>
      </c>
      <c r="M15" s="87">
        <v>1.946986172817378E-2</v>
      </c>
      <c r="N15" s="87">
        <f>K15/'סכום נכסי הקרן'!$C$42</f>
        <v>8.3919280752066364E-5</v>
      </c>
    </row>
    <row r="16" spans="2:63" s="138" customFormat="1" ht="20.25">
      <c r="B16" s="85" t="s">
        <v>1170</v>
      </c>
      <c r="C16" s="80" t="s">
        <v>1171</v>
      </c>
      <c r="D16" s="92" t="s">
        <v>134</v>
      </c>
      <c r="E16" s="80"/>
      <c r="F16" s="92" t="s">
        <v>1167</v>
      </c>
      <c r="G16" s="92" t="s">
        <v>182</v>
      </c>
      <c r="H16" s="86">
        <v>22906</v>
      </c>
      <c r="I16" s="88">
        <v>1747</v>
      </c>
      <c r="J16" s="80"/>
      <c r="K16" s="86">
        <v>1253.68577</v>
      </c>
      <c r="L16" s="87">
        <v>1.403703733397777E-5</v>
      </c>
      <c r="M16" s="87">
        <v>7.8833819829732865E-2</v>
      </c>
      <c r="N16" s="87">
        <f>K16/'סכום נכסי הקרן'!$C$42</f>
        <v>3.397906750141929E-4</v>
      </c>
      <c r="BH16" s="133"/>
    </row>
    <row r="17" spans="2:14" s="138" customFormat="1">
      <c r="B17" s="85" t="s">
        <v>1172</v>
      </c>
      <c r="C17" s="80" t="s">
        <v>1173</v>
      </c>
      <c r="D17" s="92" t="s">
        <v>27</v>
      </c>
      <c r="E17" s="80"/>
      <c r="F17" s="92" t="s">
        <v>1167</v>
      </c>
      <c r="G17" s="92" t="s">
        <v>174</v>
      </c>
      <c r="H17" s="86">
        <v>2769</v>
      </c>
      <c r="I17" s="88">
        <v>970</v>
      </c>
      <c r="J17" s="80"/>
      <c r="K17" s="86">
        <v>111.65142999999999</v>
      </c>
      <c r="L17" s="87">
        <v>9.8365896980461814E-5</v>
      </c>
      <c r="M17" s="87">
        <v>7.0208252554003463E-3</v>
      </c>
      <c r="N17" s="87">
        <f>K17/'סכום נכסי הקרן'!$C$42</f>
        <v>3.0261262968630409E-5</v>
      </c>
    </row>
    <row r="18" spans="2:14">
      <c r="B18" s="85" t="s">
        <v>1174</v>
      </c>
      <c r="C18" s="80" t="s">
        <v>1175</v>
      </c>
      <c r="D18" s="92" t="s">
        <v>133</v>
      </c>
      <c r="E18" s="80"/>
      <c r="F18" s="92" t="s">
        <v>1167</v>
      </c>
      <c r="G18" s="92" t="s">
        <v>172</v>
      </c>
      <c r="H18" s="86">
        <v>2963</v>
      </c>
      <c r="I18" s="88">
        <v>4418</v>
      </c>
      <c r="J18" s="80"/>
      <c r="K18" s="86">
        <v>461.96494000009983</v>
      </c>
      <c r="L18" s="87">
        <v>3.7704665198352242E-4</v>
      </c>
      <c r="M18" s="87">
        <v>2.9049113995783186E-2</v>
      </c>
      <c r="N18" s="87">
        <f>K18/'סכום נכסי הקרן'!$C$42</f>
        <v>1.25207912980878E-4</v>
      </c>
    </row>
    <row r="19" spans="2:14">
      <c r="B19" s="85" t="s">
        <v>1176</v>
      </c>
      <c r="C19" s="80" t="s">
        <v>1177</v>
      </c>
      <c r="D19" s="92" t="s">
        <v>27</v>
      </c>
      <c r="E19" s="80"/>
      <c r="F19" s="92" t="s">
        <v>1167</v>
      </c>
      <c r="G19" s="92" t="s">
        <v>174</v>
      </c>
      <c r="H19" s="86">
        <v>600</v>
      </c>
      <c r="I19" s="88">
        <v>6342</v>
      </c>
      <c r="J19" s="80"/>
      <c r="K19" s="86">
        <v>158.17836</v>
      </c>
      <c r="L19" s="87">
        <v>4.2483380147658069E-4</v>
      </c>
      <c r="M19" s="87">
        <v>9.9465150132497897E-3</v>
      </c>
      <c r="N19" s="87">
        <f>K19/'סכום נכסי הקרן'!$C$42</f>
        <v>4.2871613448271018E-5</v>
      </c>
    </row>
    <row r="20" spans="2:14">
      <c r="B20" s="85" t="s">
        <v>1178</v>
      </c>
      <c r="C20" s="80" t="s">
        <v>1179</v>
      </c>
      <c r="D20" s="92" t="s">
        <v>942</v>
      </c>
      <c r="E20" s="80"/>
      <c r="F20" s="92" t="s">
        <v>1167</v>
      </c>
      <c r="G20" s="92" t="s">
        <v>172</v>
      </c>
      <c r="H20" s="86">
        <v>3658</v>
      </c>
      <c r="I20" s="88">
        <v>2334</v>
      </c>
      <c r="J20" s="80"/>
      <c r="K20" s="86">
        <v>301.29798</v>
      </c>
      <c r="L20" s="87">
        <v>3.9974647025396687E-4</v>
      </c>
      <c r="M20" s="87">
        <v>1.8946111728126623E-2</v>
      </c>
      <c r="N20" s="87">
        <f>K20/'סכום נכסי הקרן'!$C$42</f>
        <v>8.1661805896235694E-5</v>
      </c>
    </row>
    <row r="21" spans="2:14">
      <c r="B21" s="85" t="s">
        <v>1180</v>
      </c>
      <c r="C21" s="80" t="s">
        <v>1181</v>
      </c>
      <c r="D21" s="92" t="s">
        <v>942</v>
      </c>
      <c r="E21" s="80"/>
      <c r="F21" s="92" t="s">
        <v>1167</v>
      </c>
      <c r="G21" s="92" t="s">
        <v>172</v>
      </c>
      <c r="H21" s="86">
        <v>1846</v>
      </c>
      <c r="I21" s="88">
        <v>6848</v>
      </c>
      <c r="J21" s="80"/>
      <c r="K21" s="86">
        <v>446.11528999999996</v>
      </c>
      <c r="L21" s="87">
        <v>7.636802603959389E-6</v>
      </c>
      <c r="M21" s="87">
        <v>2.8052461977891817E-2</v>
      </c>
      <c r="N21" s="87">
        <f>K21/'סכום נכסי הקרן'!$C$42</f>
        <v>1.2091212898049596E-4</v>
      </c>
    </row>
    <row r="22" spans="2:14">
      <c r="B22" s="85" t="s">
        <v>1182</v>
      </c>
      <c r="C22" s="80" t="s">
        <v>1183</v>
      </c>
      <c r="D22" s="92" t="s">
        <v>942</v>
      </c>
      <c r="E22" s="80"/>
      <c r="F22" s="92" t="s">
        <v>1167</v>
      </c>
      <c r="G22" s="92" t="s">
        <v>172</v>
      </c>
      <c r="H22" s="86">
        <v>2561</v>
      </c>
      <c r="I22" s="88">
        <v>8173</v>
      </c>
      <c r="J22" s="80"/>
      <c r="K22" s="86">
        <v>738.65685999999994</v>
      </c>
      <c r="L22" s="87">
        <v>1.1725367767693808E-5</v>
      </c>
      <c r="M22" s="87">
        <v>4.6447956266773456E-2</v>
      </c>
      <c r="N22" s="87">
        <f>K22/'סכום נכסי הקרן'!$C$42</f>
        <v>2.0020065559431542E-4</v>
      </c>
    </row>
    <row r="23" spans="2:14">
      <c r="B23" s="85" t="s">
        <v>1184</v>
      </c>
      <c r="C23" s="80" t="s">
        <v>1185</v>
      </c>
      <c r="D23" s="92" t="s">
        <v>27</v>
      </c>
      <c r="E23" s="80"/>
      <c r="F23" s="92" t="s">
        <v>1167</v>
      </c>
      <c r="G23" s="92" t="s">
        <v>181</v>
      </c>
      <c r="H23" s="86">
        <v>7209</v>
      </c>
      <c r="I23" s="88">
        <v>3187</v>
      </c>
      <c r="J23" s="80"/>
      <c r="K23" s="86">
        <v>649.8961700000001</v>
      </c>
      <c r="L23" s="87">
        <v>1.4129484959987432E-4</v>
      </c>
      <c r="M23" s="87">
        <v>4.0866538330265524E-2</v>
      </c>
      <c r="N23" s="87">
        <f>K23/'סכום נכסי הקרן'!$C$42</f>
        <v>1.7614354695390591E-4</v>
      </c>
    </row>
    <row r="24" spans="2:14">
      <c r="B24" s="85" t="s">
        <v>1186</v>
      </c>
      <c r="C24" s="80" t="s">
        <v>1187</v>
      </c>
      <c r="D24" s="92" t="s">
        <v>942</v>
      </c>
      <c r="E24" s="80"/>
      <c r="F24" s="92" t="s">
        <v>1167</v>
      </c>
      <c r="G24" s="92" t="s">
        <v>172</v>
      </c>
      <c r="H24" s="86">
        <v>438</v>
      </c>
      <c r="I24" s="88">
        <v>7100</v>
      </c>
      <c r="J24" s="80"/>
      <c r="K24" s="86">
        <v>109.74485</v>
      </c>
      <c r="L24" s="87">
        <v>2.8344744573728691E-6</v>
      </c>
      <c r="M24" s="87">
        <v>6.9009363743045907E-3</v>
      </c>
      <c r="N24" s="87">
        <f>K24/'סכום נכסי הקרן'!$C$42</f>
        <v>2.9744516172366976E-5</v>
      </c>
    </row>
    <row r="25" spans="2:14">
      <c r="B25" s="85" t="s">
        <v>1188</v>
      </c>
      <c r="C25" s="80" t="s">
        <v>1189</v>
      </c>
      <c r="D25" s="92" t="s">
        <v>27</v>
      </c>
      <c r="E25" s="80"/>
      <c r="F25" s="92" t="s">
        <v>1167</v>
      </c>
      <c r="G25" s="92" t="s">
        <v>174</v>
      </c>
      <c r="H25" s="86">
        <v>649</v>
      </c>
      <c r="I25" s="88">
        <v>5607</v>
      </c>
      <c r="J25" s="80"/>
      <c r="K25" s="86">
        <v>151.26723000000004</v>
      </c>
      <c r="L25" s="87">
        <v>2.1348684210526316E-4</v>
      </c>
      <c r="M25" s="87">
        <v>9.5119318104430316E-3</v>
      </c>
      <c r="N25" s="87">
        <f>K25/'סכום נכסי הקרן'!$C$42</f>
        <v>4.0998466616740157E-5</v>
      </c>
    </row>
    <row r="26" spans="2:14">
      <c r="B26" s="85" t="s">
        <v>1190</v>
      </c>
      <c r="C26" s="80" t="s">
        <v>1191</v>
      </c>
      <c r="D26" s="92" t="s">
        <v>149</v>
      </c>
      <c r="E26" s="80"/>
      <c r="F26" s="92" t="s">
        <v>1167</v>
      </c>
      <c r="G26" s="92" t="s">
        <v>174</v>
      </c>
      <c r="H26" s="86">
        <v>726</v>
      </c>
      <c r="I26" s="88">
        <v>10817</v>
      </c>
      <c r="J26" s="80"/>
      <c r="K26" s="86">
        <v>326.44726000000003</v>
      </c>
      <c r="L26" s="87">
        <v>1.8723579539893567E-5</v>
      </c>
      <c r="M26" s="87">
        <v>2.0527539750849977E-2</v>
      </c>
      <c r="N26" s="87">
        <f>K26/'סכום נכסי הקרן'!$C$42</f>
        <v>8.847809992446012E-5</v>
      </c>
    </row>
    <row r="27" spans="2:14">
      <c r="B27" s="85" t="s">
        <v>1192</v>
      </c>
      <c r="C27" s="80" t="s">
        <v>1193</v>
      </c>
      <c r="D27" s="92" t="s">
        <v>133</v>
      </c>
      <c r="E27" s="80"/>
      <c r="F27" s="92" t="s">
        <v>1167</v>
      </c>
      <c r="G27" s="92" t="s">
        <v>172</v>
      </c>
      <c r="H27" s="86">
        <v>140</v>
      </c>
      <c r="I27" s="88">
        <v>24102</v>
      </c>
      <c r="J27" s="80"/>
      <c r="K27" s="86">
        <v>119.07834</v>
      </c>
      <c r="L27" s="87">
        <v>1.4436887799261345E-6</v>
      </c>
      <c r="M27" s="87">
        <v>7.487841551542594E-3</v>
      </c>
      <c r="N27" s="87">
        <f>K27/'סכום נכסי הקרן'!$C$42</f>
        <v>3.2274203390032548E-5</v>
      </c>
    </row>
    <row r="28" spans="2:14">
      <c r="B28" s="85" t="s">
        <v>1194</v>
      </c>
      <c r="C28" s="80" t="s">
        <v>1195</v>
      </c>
      <c r="D28" s="92" t="s">
        <v>942</v>
      </c>
      <c r="E28" s="80"/>
      <c r="F28" s="92" t="s">
        <v>1167</v>
      </c>
      <c r="G28" s="92" t="s">
        <v>172</v>
      </c>
      <c r="H28" s="86">
        <v>38970</v>
      </c>
      <c r="I28" s="88">
        <v>2579</v>
      </c>
      <c r="J28" s="80"/>
      <c r="K28" s="86">
        <v>3546.7730999999999</v>
      </c>
      <c r="L28" s="87">
        <v>2.4742857142857145E-3</v>
      </c>
      <c r="M28" s="87">
        <v>0.22302691649945353</v>
      </c>
      <c r="N28" s="87">
        <f>K28/'סכום נכסי הקרן'!$C$42</f>
        <v>9.6129385417781474E-4</v>
      </c>
    </row>
    <row r="29" spans="2:14">
      <c r="B29" s="85" t="s">
        <v>1196</v>
      </c>
      <c r="C29" s="80" t="s">
        <v>1197</v>
      </c>
      <c r="D29" s="92" t="s">
        <v>942</v>
      </c>
      <c r="E29" s="80"/>
      <c r="F29" s="92" t="s">
        <v>1167</v>
      </c>
      <c r="G29" s="92" t="s">
        <v>172</v>
      </c>
      <c r="H29" s="86">
        <v>681</v>
      </c>
      <c r="I29" s="88">
        <v>3654</v>
      </c>
      <c r="J29" s="80"/>
      <c r="K29" s="86">
        <v>87.814719999999994</v>
      </c>
      <c r="L29" s="87">
        <v>1.4041237113402062E-5</v>
      </c>
      <c r="M29" s="87">
        <v>5.5219337895798552E-3</v>
      </c>
      <c r="N29" s="87">
        <f>K29/'סכום נכסי הקרן'!$C$42</f>
        <v>2.3800719206522014E-5</v>
      </c>
    </row>
    <row r="30" spans="2:14">
      <c r="B30" s="85" t="s">
        <v>1198</v>
      </c>
      <c r="C30" s="80" t="s">
        <v>1199</v>
      </c>
      <c r="D30" s="92" t="s">
        <v>942</v>
      </c>
      <c r="E30" s="80"/>
      <c r="F30" s="92" t="s">
        <v>1167</v>
      </c>
      <c r="G30" s="92" t="s">
        <v>172</v>
      </c>
      <c r="H30" s="86">
        <v>176</v>
      </c>
      <c r="I30" s="88">
        <v>17842</v>
      </c>
      <c r="J30" s="80"/>
      <c r="K30" s="86">
        <v>110.81738</v>
      </c>
      <c r="L30" s="87">
        <v>3.3846153846153848E-5</v>
      </c>
      <c r="M30" s="87">
        <v>6.9683788218502648E-3</v>
      </c>
      <c r="N30" s="87">
        <f>K30/'סכום נכסי הקרן'!$C$42</f>
        <v>3.0035207589142785E-5</v>
      </c>
    </row>
    <row r="31" spans="2:14">
      <c r="B31" s="85" t="s">
        <v>1200</v>
      </c>
      <c r="C31" s="80" t="s">
        <v>1201</v>
      </c>
      <c r="D31" s="92" t="s">
        <v>133</v>
      </c>
      <c r="E31" s="80"/>
      <c r="F31" s="92" t="s">
        <v>1167</v>
      </c>
      <c r="G31" s="92" t="s">
        <v>175</v>
      </c>
      <c r="H31" s="86">
        <v>9301</v>
      </c>
      <c r="I31" s="88">
        <v>727.6</v>
      </c>
      <c r="J31" s="80"/>
      <c r="K31" s="86">
        <v>320.48414000000002</v>
      </c>
      <c r="L31" s="87">
        <v>1.3625448993959385E-5</v>
      </c>
      <c r="M31" s="87">
        <v>2.0152568973521079E-2</v>
      </c>
      <c r="N31" s="87">
        <f>K31/'סכום נכסי הקרן'!$C$42</f>
        <v>8.6861895434884857E-5</v>
      </c>
    </row>
    <row r="32" spans="2:14">
      <c r="B32" s="85" t="s">
        <v>1202</v>
      </c>
      <c r="C32" s="80" t="s">
        <v>1203</v>
      </c>
      <c r="D32" s="92" t="s">
        <v>942</v>
      </c>
      <c r="E32" s="80"/>
      <c r="F32" s="92" t="s">
        <v>1167</v>
      </c>
      <c r="G32" s="92" t="s">
        <v>172</v>
      </c>
      <c r="H32" s="86">
        <v>2329</v>
      </c>
      <c r="I32" s="88">
        <v>4404</v>
      </c>
      <c r="J32" s="80"/>
      <c r="K32" s="86">
        <v>361.96656000000002</v>
      </c>
      <c r="L32" s="87">
        <v>2.9631043256997456E-5</v>
      </c>
      <c r="M32" s="87">
        <v>2.2761051659243282E-2</v>
      </c>
      <c r="N32" s="87">
        <f>K32/'סכום נכסי הקרן'!$C$42</f>
        <v>9.8105015385925102E-5</v>
      </c>
    </row>
    <row r="33" spans="2:14">
      <c r="B33" s="85" t="s">
        <v>1204</v>
      </c>
      <c r="C33" s="80" t="s">
        <v>1205</v>
      </c>
      <c r="D33" s="92" t="s">
        <v>942</v>
      </c>
      <c r="E33" s="80"/>
      <c r="F33" s="92" t="s">
        <v>1167</v>
      </c>
      <c r="G33" s="92" t="s">
        <v>172</v>
      </c>
      <c r="H33" s="86">
        <v>2974</v>
      </c>
      <c r="I33" s="88">
        <v>4169</v>
      </c>
      <c r="J33" s="80"/>
      <c r="K33" s="86">
        <v>437.54680999999999</v>
      </c>
      <c r="L33" s="87">
        <v>1.7639383155397389E-5</v>
      </c>
      <c r="M33" s="87">
        <v>2.7513661885636906E-2</v>
      </c>
      <c r="N33" s="87">
        <f>K33/'סכום נכסי הקרן'!$C$42</f>
        <v>1.1858978499868177E-4</v>
      </c>
    </row>
    <row r="34" spans="2:14">
      <c r="B34" s="85" t="s">
        <v>1206</v>
      </c>
      <c r="C34" s="80" t="s">
        <v>1207</v>
      </c>
      <c r="D34" s="92" t="s">
        <v>133</v>
      </c>
      <c r="E34" s="80"/>
      <c r="F34" s="92" t="s">
        <v>1167</v>
      </c>
      <c r="G34" s="92" t="s">
        <v>174</v>
      </c>
      <c r="H34" s="86">
        <v>782</v>
      </c>
      <c r="I34" s="88">
        <v>19984</v>
      </c>
      <c r="J34" s="80"/>
      <c r="K34" s="86">
        <v>649.61905000000002</v>
      </c>
      <c r="L34" s="87">
        <v>1.511003661961816E-4</v>
      </c>
      <c r="M34" s="87">
        <v>4.0849112569621197E-2</v>
      </c>
      <c r="N34" s="87">
        <f>K34/'סכום נכסי הקרן'!$C$42</f>
        <v>1.760684381873288E-4</v>
      </c>
    </row>
    <row r="35" spans="2:14">
      <c r="B35" s="85" t="s">
        <v>1208</v>
      </c>
      <c r="C35" s="80" t="s">
        <v>1209</v>
      </c>
      <c r="D35" s="92" t="s">
        <v>938</v>
      </c>
      <c r="E35" s="80"/>
      <c r="F35" s="92" t="s">
        <v>1167</v>
      </c>
      <c r="G35" s="92" t="s">
        <v>172</v>
      </c>
      <c r="H35" s="86">
        <v>180</v>
      </c>
      <c r="I35" s="88">
        <v>33359</v>
      </c>
      <c r="J35" s="80"/>
      <c r="K35" s="86">
        <v>211.90304</v>
      </c>
      <c r="L35" s="87">
        <v>5.7692307692307689E-6</v>
      </c>
      <c r="M35" s="87">
        <v>1.3324811110149775E-2</v>
      </c>
      <c r="N35" s="87">
        <f>K35/'סכום נכסי הקרן'!$C$42</f>
        <v>5.7432794343003126E-5</v>
      </c>
    </row>
    <row r="36" spans="2:14">
      <c r="B36" s="85" t="s">
        <v>1210</v>
      </c>
      <c r="C36" s="80" t="s">
        <v>1211</v>
      </c>
      <c r="D36" s="92" t="s">
        <v>942</v>
      </c>
      <c r="E36" s="80"/>
      <c r="F36" s="92" t="s">
        <v>1167</v>
      </c>
      <c r="G36" s="92" t="s">
        <v>172</v>
      </c>
      <c r="H36" s="86">
        <v>486</v>
      </c>
      <c r="I36" s="88">
        <v>6359</v>
      </c>
      <c r="J36" s="80"/>
      <c r="K36" s="86">
        <v>109.06283000000001</v>
      </c>
      <c r="L36" s="87">
        <v>8.2372881355932209E-5</v>
      </c>
      <c r="M36" s="87">
        <v>6.8580498367950566E-3</v>
      </c>
      <c r="N36" s="87">
        <f>K36/'סכום נכסי הקרן'!$C$42</f>
        <v>2.9559665995617202E-5</v>
      </c>
    </row>
    <row r="37" spans="2:14">
      <c r="B37" s="85" t="s">
        <v>1212</v>
      </c>
      <c r="C37" s="80" t="s">
        <v>1213</v>
      </c>
      <c r="D37" s="92" t="s">
        <v>942</v>
      </c>
      <c r="E37" s="80"/>
      <c r="F37" s="92" t="s">
        <v>1167</v>
      </c>
      <c r="G37" s="92" t="s">
        <v>172</v>
      </c>
      <c r="H37" s="86">
        <v>2734</v>
      </c>
      <c r="I37" s="88">
        <v>3509</v>
      </c>
      <c r="J37" s="80"/>
      <c r="K37" s="86">
        <v>338.55835999999999</v>
      </c>
      <c r="L37" s="87">
        <v>7.0102564102564099E-5</v>
      </c>
      <c r="M37" s="87">
        <v>2.1289105605856749E-2</v>
      </c>
      <c r="N37" s="87">
        <f>K37/'סכום נכסי הקרן'!$C$42</f>
        <v>9.1760612131776937E-5</v>
      </c>
    </row>
    <row r="38" spans="2:14">
      <c r="B38" s="85" t="s">
        <v>1214</v>
      </c>
      <c r="C38" s="80" t="s">
        <v>1215</v>
      </c>
      <c r="D38" s="92" t="s">
        <v>27</v>
      </c>
      <c r="E38" s="80"/>
      <c r="F38" s="92" t="s">
        <v>1167</v>
      </c>
      <c r="G38" s="92" t="s">
        <v>174</v>
      </c>
      <c r="H38" s="86">
        <v>1181</v>
      </c>
      <c r="I38" s="88">
        <v>2964</v>
      </c>
      <c r="J38" s="80"/>
      <c r="K38" s="86">
        <v>145.51161999999997</v>
      </c>
      <c r="L38" s="87">
        <v>9.6803278688524584E-5</v>
      </c>
      <c r="M38" s="87">
        <v>9.1500096026554973E-3</v>
      </c>
      <c r="N38" s="87">
        <f>K38/'סכום נכסי הקרן'!$C$42</f>
        <v>3.9438504261086667E-5</v>
      </c>
    </row>
    <row r="39" spans="2:14">
      <c r="B39" s="85" t="s">
        <v>1216</v>
      </c>
      <c r="C39" s="80" t="s">
        <v>1217</v>
      </c>
      <c r="D39" s="92" t="s">
        <v>938</v>
      </c>
      <c r="E39" s="80"/>
      <c r="F39" s="92" t="s">
        <v>1167</v>
      </c>
      <c r="G39" s="92" t="s">
        <v>172</v>
      </c>
      <c r="H39" s="86">
        <v>644</v>
      </c>
      <c r="I39" s="88">
        <v>5692</v>
      </c>
      <c r="J39" s="80"/>
      <c r="K39" s="86">
        <v>129.36071000000001</v>
      </c>
      <c r="L39" s="87">
        <v>3.362924281984334E-5</v>
      </c>
      <c r="M39" s="87">
        <v>8.1344138612870452E-3</v>
      </c>
      <c r="N39" s="87">
        <f>K39/'סכום נכסי הקרן'!$C$42</f>
        <v>3.506106874868274E-5</v>
      </c>
    </row>
    <row r="40" spans="2:14">
      <c r="B40" s="85" t="s">
        <v>1218</v>
      </c>
      <c r="C40" s="80" t="s">
        <v>1219</v>
      </c>
      <c r="D40" s="92" t="s">
        <v>27</v>
      </c>
      <c r="E40" s="80"/>
      <c r="F40" s="92" t="s">
        <v>1167</v>
      </c>
      <c r="G40" s="92" t="s">
        <v>174</v>
      </c>
      <c r="H40" s="86">
        <v>1075</v>
      </c>
      <c r="I40" s="88">
        <v>3946</v>
      </c>
      <c r="J40" s="80"/>
      <c r="K40" s="86">
        <v>176.33362</v>
      </c>
      <c r="L40" s="87">
        <v>1.5372807748238312E-4</v>
      </c>
      <c r="M40" s="87">
        <v>1.1088147573857027E-2</v>
      </c>
      <c r="N40" s="87">
        <f>K40/'סכום נכסי הקרן'!$C$42</f>
        <v>4.7792294689199657E-5</v>
      </c>
    </row>
    <row r="41" spans="2:14">
      <c r="B41" s="85" t="s">
        <v>1220</v>
      </c>
      <c r="C41" s="80" t="s">
        <v>1221</v>
      </c>
      <c r="D41" s="92" t="s">
        <v>27</v>
      </c>
      <c r="E41" s="80"/>
      <c r="F41" s="92" t="s">
        <v>1167</v>
      </c>
      <c r="G41" s="92" t="s">
        <v>174</v>
      </c>
      <c r="H41" s="86">
        <v>886.00000000000011</v>
      </c>
      <c r="I41" s="88">
        <v>5066</v>
      </c>
      <c r="J41" s="80"/>
      <c r="K41" s="86">
        <v>186.58145000000002</v>
      </c>
      <c r="L41" s="87">
        <v>1.6814569083966572E-4</v>
      </c>
      <c r="M41" s="87">
        <v>1.1732547951685143E-2</v>
      </c>
      <c r="N41" s="87">
        <f>K41/'סכום נכסי הקרן'!$C$42</f>
        <v>5.0569798555364382E-5</v>
      </c>
    </row>
    <row r="42" spans="2:14">
      <c r="B42" s="85" t="s">
        <v>1222</v>
      </c>
      <c r="C42" s="80" t="s">
        <v>1223</v>
      </c>
      <c r="D42" s="92" t="s">
        <v>942</v>
      </c>
      <c r="E42" s="80"/>
      <c r="F42" s="92" t="s">
        <v>1167</v>
      </c>
      <c r="G42" s="92" t="s">
        <v>172</v>
      </c>
      <c r="H42" s="86">
        <v>1656</v>
      </c>
      <c r="I42" s="88">
        <v>2607</v>
      </c>
      <c r="J42" s="80"/>
      <c r="K42" s="86">
        <v>152.35370999999998</v>
      </c>
      <c r="L42" s="87">
        <v>3.34472053133067E-5</v>
      </c>
      <c r="M42" s="87">
        <v>9.5802514568952696E-3</v>
      </c>
      <c r="N42" s="87">
        <f>K42/'סכום נכסי הקרן'!$C$42</f>
        <v>4.1292938948981273E-5</v>
      </c>
    </row>
    <row r="43" spans="2:14">
      <c r="B43" s="85" t="s">
        <v>1224</v>
      </c>
      <c r="C43" s="80" t="s">
        <v>1225</v>
      </c>
      <c r="D43" s="92" t="s">
        <v>942</v>
      </c>
      <c r="E43" s="80"/>
      <c r="F43" s="92" t="s">
        <v>1167</v>
      </c>
      <c r="G43" s="92" t="s">
        <v>172</v>
      </c>
      <c r="H43" s="86">
        <v>268</v>
      </c>
      <c r="I43" s="88">
        <v>9332</v>
      </c>
      <c r="J43" s="80"/>
      <c r="K43" s="86">
        <v>88.259439999999998</v>
      </c>
      <c r="L43" s="87">
        <v>2.5966634618542872E-5</v>
      </c>
      <c r="M43" s="87">
        <v>5.5498985134314139E-3</v>
      </c>
      <c r="N43" s="87">
        <f>K43/'סכום נכסי הקרן'!$C$42</f>
        <v>2.3921253165356304E-5</v>
      </c>
    </row>
    <row r="44" spans="2:14">
      <c r="B44" s="85" t="s">
        <v>1226</v>
      </c>
      <c r="C44" s="80" t="s">
        <v>1227</v>
      </c>
      <c r="D44" s="92" t="s">
        <v>133</v>
      </c>
      <c r="E44" s="80"/>
      <c r="F44" s="92" t="s">
        <v>1167</v>
      </c>
      <c r="G44" s="92" t="s">
        <v>172</v>
      </c>
      <c r="H44" s="86">
        <v>183</v>
      </c>
      <c r="I44" s="88">
        <v>8090.5</v>
      </c>
      <c r="J44" s="80"/>
      <c r="K44" s="86">
        <v>52.249029999999998</v>
      </c>
      <c r="L44" s="87">
        <v>1.4191954325172573E-4</v>
      </c>
      <c r="M44" s="87">
        <v>3.2855048018119461E-3</v>
      </c>
      <c r="N44" s="87">
        <f>K44/'סכום נכסי הקרן'!$C$42</f>
        <v>1.4161230507176303E-5</v>
      </c>
    </row>
    <row r="45" spans="2:14">
      <c r="B45" s="85" t="s">
        <v>1228</v>
      </c>
      <c r="C45" s="80" t="s">
        <v>1229</v>
      </c>
      <c r="D45" s="92" t="s">
        <v>133</v>
      </c>
      <c r="E45" s="80"/>
      <c r="F45" s="92" t="s">
        <v>1167</v>
      </c>
      <c r="G45" s="92" t="s">
        <v>172</v>
      </c>
      <c r="H45" s="86">
        <v>91</v>
      </c>
      <c r="I45" s="88">
        <v>44085.5</v>
      </c>
      <c r="J45" s="80"/>
      <c r="K45" s="86">
        <v>141.57575</v>
      </c>
      <c r="L45" s="87">
        <v>1.5722227290192922E-5</v>
      </c>
      <c r="M45" s="87">
        <v>8.9025156341682836E-3</v>
      </c>
      <c r="N45" s="87">
        <f>K45/'סכום נכסי הקרן'!$C$42</f>
        <v>3.8371752164133294E-5</v>
      </c>
    </row>
    <row r="46" spans="2:14">
      <c r="B46" s="85" t="s">
        <v>1230</v>
      </c>
      <c r="C46" s="80" t="s">
        <v>1231</v>
      </c>
      <c r="D46" s="92" t="s">
        <v>27</v>
      </c>
      <c r="E46" s="80"/>
      <c r="F46" s="92" t="s">
        <v>1167</v>
      </c>
      <c r="G46" s="92" t="s">
        <v>174</v>
      </c>
      <c r="H46" s="86">
        <v>1150</v>
      </c>
      <c r="I46" s="88">
        <v>2822</v>
      </c>
      <c r="J46" s="80"/>
      <c r="K46" s="86">
        <v>134.90388000000002</v>
      </c>
      <c r="L46" s="87">
        <v>3.5233512401277228E-4</v>
      </c>
      <c r="M46" s="87">
        <v>8.4829774930379118E-3</v>
      </c>
      <c r="N46" s="87">
        <f>K46/'סכום נכסי הקרן'!$C$42</f>
        <v>3.6563452775916629E-5</v>
      </c>
    </row>
    <row r="47" spans="2:14">
      <c r="B47" s="85" t="s">
        <v>1232</v>
      </c>
      <c r="C47" s="80" t="s">
        <v>1233</v>
      </c>
      <c r="D47" s="92" t="s">
        <v>27</v>
      </c>
      <c r="E47" s="80"/>
      <c r="F47" s="92" t="s">
        <v>1167</v>
      </c>
      <c r="G47" s="92" t="s">
        <v>174</v>
      </c>
      <c r="H47" s="86">
        <v>87</v>
      </c>
      <c r="I47" s="88">
        <v>17403</v>
      </c>
      <c r="J47" s="80"/>
      <c r="K47" s="86">
        <v>62.938000000000002</v>
      </c>
      <c r="L47" s="87">
        <v>8.0930232558139534E-5</v>
      </c>
      <c r="M47" s="87">
        <v>3.9576447872130887E-3</v>
      </c>
      <c r="N47" s="87">
        <f>K47/'סכום נכסי הקרן'!$C$42</f>
        <v>1.7058298032722563E-5</v>
      </c>
    </row>
    <row r="48" spans="2:14">
      <c r="B48" s="85" t="s">
        <v>1234</v>
      </c>
      <c r="C48" s="80" t="s">
        <v>1235</v>
      </c>
      <c r="D48" s="92" t="s">
        <v>942</v>
      </c>
      <c r="E48" s="80"/>
      <c r="F48" s="92" t="s">
        <v>1167</v>
      </c>
      <c r="G48" s="92" t="s">
        <v>172</v>
      </c>
      <c r="H48" s="86">
        <v>1110</v>
      </c>
      <c r="I48" s="88">
        <v>3982</v>
      </c>
      <c r="J48" s="80"/>
      <c r="K48" s="86">
        <v>155.98249999999999</v>
      </c>
      <c r="L48" s="87">
        <v>4.5398743297345902E-5</v>
      </c>
      <c r="M48" s="87">
        <v>9.8084357307424049E-3</v>
      </c>
      <c r="N48" s="87">
        <f>K48/'סכום נכסי הקרן'!$C$42</f>
        <v>4.2276462119691553E-5</v>
      </c>
    </row>
    <row r="49" spans="2:14">
      <c r="B49" s="85" t="s">
        <v>1236</v>
      </c>
      <c r="C49" s="80" t="s">
        <v>1237</v>
      </c>
      <c r="D49" s="92" t="s">
        <v>145</v>
      </c>
      <c r="E49" s="80"/>
      <c r="F49" s="92" t="s">
        <v>1167</v>
      </c>
      <c r="G49" s="92" t="s">
        <v>176</v>
      </c>
      <c r="H49" s="86">
        <v>1867</v>
      </c>
      <c r="I49" s="88">
        <v>7333</v>
      </c>
      <c r="J49" s="80"/>
      <c r="K49" s="86">
        <v>378.02790999999996</v>
      </c>
      <c r="L49" s="87">
        <v>6.4568114190179755E-5</v>
      </c>
      <c r="M49" s="87">
        <v>2.3771015720749921E-2</v>
      </c>
      <c r="N49" s="87">
        <f>K49/'סכום נכסי הקרן'!$C$42</f>
        <v>1.0245817715000829E-4</v>
      </c>
    </row>
    <row r="50" spans="2:14">
      <c r="B50" s="85" t="s">
        <v>1238</v>
      </c>
      <c r="C50" s="80" t="s">
        <v>1239</v>
      </c>
      <c r="D50" s="92" t="s">
        <v>942</v>
      </c>
      <c r="E50" s="80"/>
      <c r="F50" s="92" t="s">
        <v>1167</v>
      </c>
      <c r="G50" s="92" t="s">
        <v>172</v>
      </c>
      <c r="H50" s="86">
        <v>1233</v>
      </c>
      <c r="I50" s="88">
        <v>15199</v>
      </c>
      <c r="J50" s="86">
        <v>1.8299000000000001</v>
      </c>
      <c r="K50" s="86">
        <v>663.17075</v>
      </c>
      <c r="L50" s="87">
        <v>1.2669965844937005E-5</v>
      </c>
      <c r="M50" s="87">
        <v>4.1701265718162225E-2</v>
      </c>
      <c r="N50" s="87">
        <f>K50/'סכום נכסי הקרן'!$C$42</f>
        <v>1.7974140106269895E-4</v>
      </c>
    </row>
    <row r="51" spans="2:14">
      <c r="B51" s="85" t="s">
        <v>1240</v>
      </c>
      <c r="C51" s="80" t="s">
        <v>1241</v>
      </c>
      <c r="D51" s="92" t="s">
        <v>942</v>
      </c>
      <c r="E51" s="80"/>
      <c r="F51" s="92" t="s">
        <v>1167</v>
      </c>
      <c r="G51" s="92" t="s">
        <v>172</v>
      </c>
      <c r="H51" s="86">
        <v>749</v>
      </c>
      <c r="I51" s="88">
        <v>8309</v>
      </c>
      <c r="J51" s="80"/>
      <c r="K51" s="86">
        <v>219.62523999999999</v>
      </c>
      <c r="L51" s="87">
        <v>1.8246815246788382E-6</v>
      </c>
      <c r="M51" s="87">
        <v>1.3810395726372358E-2</v>
      </c>
      <c r="N51" s="87">
        <f>K51/'סכום נכסי הקרן'!$C$42</f>
        <v>5.9525768207255082E-5</v>
      </c>
    </row>
    <row r="52" spans="2:14">
      <c r="B52" s="85" t="s">
        <v>1242</v>
      </c>
      <c r="C52" s="80" t="s">
        <v>1243</v>
      </c>
      <c r="D52" s="92" t="s">
        <v>942</v>
      </c>
      <c r="E52" s="80"/>
      <c r="F52" s="92" t="s">
        <v>1167</v>
      </c>
      <c r="G52" s="92" t="s">
        <v>172</v>
      </c>
      <c r="H52" s="86">
        <v>510</v>
      </c>
      <c r="I52" s="88">
        <v>23076</v>
      </c>
      <c r="J52" s="80"/>
      <c r="K52" s="86">
        <v>415.31953999999996</v>
      </c>
      <c r="L52" s="87">
        <v>1.5873815887646028E-6</v>
      </c>
      <c r="M52" s="87">
        <v>2.6115974649794045E-2</v>
      </c>
      <c r="N52" s="87">
        <f>K52/'סכום נכסי הקרן'!$C$42</f>
        <v>1.1256545317825858E-4</v>
      </c>
    </row>
    <row r="53" spans="2:14">
      <c r="B53" s="85" t="s">
        <v>1244</v>
      </c>
      <c r="C53" s="80" t="s">
        <v>1245</v>
      </c>
      <c r="D53" s="92" t="s">
        <v>133</v>
      </c>
      <c r="E53" s="80"/>
      <c r="F53" s="92" t="s">
        <v>1167</v>
      </c>
      <c r="G53" s="92" t="s">
        <v>172</v>
      </c>
      <c r="H53" s="86">
        <v>1124</v>
      </c>
      <c r="I53" s="88">
        <v>4775</v>
      </c>
      <c r="J53" s="86">
        <v>0.7213099999999999</v>
      </c>
      <c r="K53" s="86">
        <v>190.1277</v>
      </c>
      <c r="L53" s="87">
        <v>2.7902494910270903E-6</v>
      </c>
      <c r="M53" s="87">
        <v>1.1955541974797642E-2</v>
      </c>
      <c r="N53" s="87">
        <f>K53/'סכום נכסי הקרן'!$C$42</f>
        <v>5.1530950631988075E-5</v>
      </c>
    </row>
    <row r="54" spans="2:14">
      <c r="B54" s="85" t="s">
        <v>1246</v>
      </c>
      <c r="C54" s="80" t="s">
        <v>1247</v>
      </c>
      <c r="D54" s="92" t="s">
        <v>942</v>
      </c>
      <c r="E54" s="80"/>
      <c r="F54" s="92" t="s">
        <v>1167</v>
      </c>
      <c r="G54" s="92" t="s">
        <v>172</v>
      </c>
      <c r="H54" s="86">
        <v>491</v>
      </c>
      <c r="I54" s="88">
        <v>12779</v>
      </c>
      <c r="J54" s="86">
        <v>1.0730500000000001</v>
      </c>
      <c r="K54" s="86">
        <v>222.49582000000001</v>
      </c>
      <c r="L54" s="87">
        <v>5.3353531901125322E-6</v>
      </c>
      <c r="M54" s="87">
        <v>1.3990902510402328E-2</v>
      </c>
      <c r="N54" s="87">
        <f>K54/'סכום נכסי הקרן'!$C$42</f>
        <v>6.0303791169007494E-5</v>
      </c>
    </row>
    <row r="55" spans="2:14">
      <c r="B55" s="85" t="s">
        <v>1248</v>
      </c>
      <c r="C55" s="80" t="s">
        <v>1249</v>
      </c>
      <c r="D55" s="92" t="s">
        <v>942</v>
      </c>
      <c r="E55" s="80"/>
      <c r="F55" s="92" t="s">
        <v>1167</v>
      </c>
      <c r="G55" s="92" t="s">
        <v>172</v>
      </c>
      <c r="H55" s="86">
        <v>1654</v>
      </c>
      <c r="I55" s="88">
        <v>2517</v>
      </c>
      <c r="J55" s="80"/>
      <c r="K55" s="86">
        <v>146.91642999999999</v>
      </c>
      <c r="L55" s="87">
        <v>2.4834834834834834E-5</v>
      </c>
      <c r="M55" s="87">
        <v>9.2383463622208607E-3</v>
      </c>
      <c r="N55" s="87">
        <f>K55/'סכום נכסי הקרן'!$C$42</f>
        <v>3.9819254644946167E-5</v>
      </c>
    </row>
    <row r="56" spans="2:14">
      <c r="B56" s="85" t="s">
        <v>1250</v>
      </c>
      <c r="C56" s="80" t="s">
        <v>1251</v>
      </c>
      <c r="D56" s="92" t="s">
        <v>942</v>
      </c>
      <c r="E56" s="80"/>
      <c r="F56" s="92" t="s">
        <v>1167</v>
      </c>
      <c r="G56" s="92" t="s">
        <v>172</v>
      </c>
      <c r="H56" s="86">
        <v>1300</v>
      </c>
      <c r="I56" s="88">
        <v>7502</v>
      </c>
      <c r="J56" s="80"/>
      <c r="K56" s="86">
        <v>344.16924999999998</v>
      </c>
      <c r="L56" s="87">
        <v>1.6049382716049382E-4</v>
      </c>
      <c r="M56" s="87">
        <v>2.1641927582407103E-2</v>
      </c>
      <c r="N56" s="87">
        <f>K56/'סכום נכסי הקרן'!$C$42</f>
        <v>9.3281350538603058E-5</v>
      </c>
    </row>
    <row r="57" spans="2:14">
      <c r="D57" s="1"/>
      <c r="E57" s="1"/>
      <c r="F57" s="1"/>
      <c r="G57" s="1"/>
    </row>
    <row r="58" spans="2:14">
      <c r="D58" s="1"/>
      <c r="E58" s="1"/>
      <c r="F58" s="1"/>
      <c r="G58" s="1"/>
    </row>
    <row r="59" spans="2:14">
      <c r="D59" s="1"/>
      <c r="E59" s="1"/>
      <c r="F59" s="1"/>
      <c r="G59" s="1"/>
    </row>
    <row r="60" spans="2:14">
      <c r="B60" s="94" t="s">
        <v>261</v>
      </c>
      <c r="D60" s="1"/>
      <c r="E60" s="1"/>
      <c r="F60" s="1"/>
      <c r="G60" s="1"/>
    </row>
    <row r="61" spans="2:14">
      <c r="B61" s="94" t="s">
        <v>121</v>
      </c>
      <c r="D61" s="1"/>
      <c r="E61" s="1"/>
      <c r="F61" s="1"/>
      <c r="G61" s="1"/>
    </row>
    <row r="62" spans="2:14">
      <c r="B62" s="94" t="s">
        <v>246</v>
      </c>
      <c r="D62" s="1"/>
      <c r="E62" s="1"/>
      <c r="F62" s="1"/>
      <c r="G62" s="1"/>
    </row>
    <row r="63" spans="2:14">
      <c r="B63" s="94" t="s">
        <v>256</v>
      </c>
      <c r="D63" s="1"/>
      <c r="E63" s="1"/>
      <c r="F63" s="1"/>
      <c r="G63" s="1"/>
    </row>
    <row r="64" spans="2:14">
      <c r="B64" s="94" t="s">
        <v>254</v>
      </c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11.855468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8" t="s" vm="1">
        <v>262</v>
      </c>
    </row>
    <row r="2" spans="2:65">
      <c r="B2" s="57" t="s">
        <v>187</v>
      </c>
      <c r="C2" s="78" t="s">
        <v>263</v>
      </c>
    </row>
    <row r="3" spans="2:65">
      <c r="B3" s="57" t="s">
        <v>189</v>
      </c>
      <c r="C3" s="78" t="s">
        <v>264</v>
      </c>
    </row>
    <row r="4" spans="2:65">
      <c r="B4" s="57" t="s">
        <v>190</v>
      </c>
      <c r="C4" s="78">
        <v>2207</v>
      </c>
    </row>
    <row r="6" spans="2:65" ht="26.25" customHeight="1">
      <c r="B6" s="199" t="s">
        <v>218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1"/>
    </row>
    <row r="7" spans="2:65" ht="26.25" customHeight="1">
      <c r="B7" s="199" t="s">
        <v>99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1"/>
      <c r="BM7" s="3"/>
    </row>
    <row r="8" spans="2:65" s="3" customFormat="1" ht="78.75">
      <c r="B8" s="22" t="s">
        <v>124</v>
      </c>
      <c r="C8" s="30" t="s">
        <v>48</v>
      </c>
      <c r="D8" s="30" t="s">
        <v>129</v>
      </c>
      <c r="E8" s="30" t="s">
        <v>126</v>
      </c>
      <c r="F8" s="30" t="s">
        <v>68</v>
      </c>
      <c r="G8" s="30" t="s">
        <v>15</v>
      </c>
      <c r="H8" s="30" t="s">
        <v>69</v>
      </c>
      <c r="I8" s="30" t="s">
        <v>109</v>
      </c>
      <c r="J8" s="30" t="s">
        <v>248</v>
      </c>
      <c r="K8" s="30" t="s">
        <v>247</v>
      </c>
      <c r="L8" s="30" t="s">
        <v>65</v>
      </c>
      <c r="M8" s="30" t="s">
        <v>62</v>
      </c>
      <c r="N8" s="30" t="s">
        <v>191</v>
      </c>
      <c r="O8" s="20" t="s">
        <v>193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257</v>
      </c>
      <c r="K9" s="32"/>
      <c r="L9" s="32" t="s">
        <v>251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133" customFormat="1" ht="18" customHeight="1">
      <c r="B11" s="117" t="s">
        <v>31</v>
      </c>
      <c r="C11" s="82"/>
      <c r="D11" s="82"/>
      <c r="E11" s="82"/>
      <c r="F11" s="82"/>
      <c r="G11" s="82"/>
      <c r="H11" s="82"/>
      <c r="I11" s="82"/>
      <c r="J11" s="89"/>
      <c r="K11" s="91"/>
      <c r="L11" s="89">
        <v>3710.0127900000002</v>
      </c>
      <c r="M11" s="82"/>
      <c r="N11" s="90">
        <v>1</v>
      </c>
      <c r="O11" s="90">
        <f>L11/'סכום נכסי הקרן'!$C$42</f>
        <v>1.0055372569359139E-3</v>
      </c>
      <c r="P11" s="141"/>
      <c r="BG11" s="142"/>
      <c r="BH11" s="132"/>
      <c r="BI11" s="142"/>
      <c r="BM11" s="142"/>
    </row>
    <row r="12" spans="2:65" s="133" customFormat="1" ht="18" customHeight="1">
      <c r="B12" s="117" t="s">
        <v>241</v>
      </c>
      <c r="C12" s="82"/>
      <c r="D12" s="82"/>
      <c r="E12" s="82"/>
      <c r="F12" s="82"/>
      <c r="G12" s="82"/>
      <c r="H12" s="82"/>
      <c r="I12" s="82"/>
      <c r="J12" s="89"/>
      <c r="K12" s="91"/>
      <c r="L12" s="89">
        <v>3710.0127900000002</v>
      </c>
      <c r="M12" s="82"/>
      <c r="N12" s="90">
        <v>1</v>
      </c>
      <c r="O12" s="90">
        <f>L12/'סכום נכסי הקרן'!$C$42</f>
        <v>1.0055372569359139E-3</v>
      </c>
      <c r="P12" s="141"/>
      <c r="BG12" s="142"/>
      <c r="BH12" s="132"/>
      <c r="BI12" s="142"/>
      <c r="BM12" s="142"/>
    </row>
    <row r="13" spans="2:65" s="138" customFormat="1">
      <c r="B13" s="117" t="s">
        <v>1252</v>
      </c>
      <c r="C13" s="82"/>
      <c r="D13" s="82"/>
      <c r="E13" s="82"/>
      <c r="F13" s="82"/>
      <c r="G13" s="82"/>
      <c r="H13" s="82"/>
      <c r="I13" s="82"/>
      <c r="J13" s="89"/>
      <c r="K13" s="91"/>
      <c r="L13" s="89">
        <v>3710.0127900000002</v>
      </c>
      <c r="M13" s="82"/>
      <c r="N13" s="90">
        <v>1</v>
      </c>
      <c r="O13" s="90">
        <f>L13/'סכום נכסי הקרן'!$C$42</f>
        <v>1.0055372569359139E-3</v>
      </c>
      <c r="BH13" s="132"/>
    </row>
    <row r="14" spans="2:65" s="138" customFormat="1" ht="20.25">
      <c r="B14" s="79" t="s">
        <v>1253</v>
      </c>
      <c r="C14" s="80" t="s">
        <v>1254</v>
      </c>
      <c r="D14" s="92" t="s">
        <v>27</v>
      </c>
      <c r="E14" s="80"/>
      <c r="F14" s="92" t="s">
        <v>1167</v>
      </c>
      <c r="G14" s="80" t="s">
        <v>1255</v>
      </c>
      <c r="H14" s="80"/>
      <c r="I14" s="92" t="s">
        <v>172</v>
      </c>
      <c r="J14" s="86">
        <v>1500</v>
      </c>
      <c r="K14" s="88">
        <v>2242.46</v>
      </c>
      <c r="L14" s="86">
        <v>118.70461999999999</v>
      </c>
      <c r="M14" s="87">
        <v>6.5890675593802101E-5</v>
      </c>
      <c r="N14" s="87">
        <v>3.1995744144051853E-2</v>
      </c>
      <c r="O14" s="87">
        <f>L14/'סכום נכסי הקרן'!$C$42</f>
        <v>3.2172912800233236E-5</v>
      </c>
      <c r="BH14" s="133"/>
    </row>
    <row r="15" spans="2:65" s="138" customFormat="1">
      <c r="B15" s="79" t="s">
        <v>1256</v>
      </c>
      <c r="C15" s="80" t="s">
        <v>1257</v>
      </c>
      <c r="D15" s="92" t="s">
        <v>27</v>
      </c>
      <c r="E15" s="80"/>
      <c r="F15" s="92" t="s">
        <v>1167</v>
      </c>
      <c r="G15" s="80" t="s">
        <v>1255</v>
      </c>
      <c r="H15" s="80"/>
      <c r="I15" s="92" t="s">
        <v>174</v>
      </c>
      <c r="J15" s="86">
        <v>71</v>
      </c>
      <c r="K15" s="88">
        <v>169671</v>
      </c>
      <c r="L15" s="86">
        <v>500.76682</v>
      </c>
      <c r="M15" s="87">
        <v>3.0452978503604393E-4</v>
      </c>
      <c r="N15" s="87">
        <v>0.13497711418940955</v>
      </c>
      <c r="O15" s="87">
        <f>L15/'סכום נכסי הקרן'!$C$42</f>
        <v>1.3572451715114452E-4</v>
      </c>
    </row>
    <row r="16" spans="2:65" s="138" customFormat="1">
      <c r="B16" s="79" t="s">
        <v>1258</v>
      </c>
      <c r="C16" s="80" t="s">
        <v>1259</v>
      </c>
      <c r="D16" s="92" t="s">
        <v>147</v>
      </c>
      <c r="E16" s="80"/>
      <c r="F16" s="92" t="s">
        <v>1167</v>
      </c>
      <c r="G16" s="80" t="s">
        <v>1255</v>
      </c>
      <c r="H16" s="80"/>
      <c r="I16" s="92" t="s">
        <v>174</v>
      </c>
      <c r="J16" s="86">
        <v>1563</v>
      </c>
      <c r="K16" s="88">
        <v>3804</v>
      </c>
      <c r="L16" s="86">
        <v>247.15479999999999</v>
      </c>
      <c r="M16" s="87">
        <v>5.4664969506244834E-5</v>
      </c>
      <c r="N16" s="87">
        <v>6.6618314811793408E-2</v>
      </c>
      <c r="O16" s="87">
        <f>L16/'סכום נכסי הקרן'!$C$42</f>
        <v>6.69871975375439E-5</v>
      </c>
    </row>
    <row r="17" spans="2:59" s="138" customFormat="1">
      <c r="B17" s="79" t="s">
        <v>1260</v>
      </c>
      <c r="C17" s="80" t="s">
        <v>1261</v>
      </c>
      <c r="D17" s="92" t="s">
        <v>147</v>
      </c>
      <c r="E17" s="80"/>
      <c r="F17" s="92" t="s">
        <v>1167</v>
      </c>
      <c r="G17" s="80" t="s">
        <v>1255</v>
      </c>
      <c r="H17" s="80"/>
      <c r="I17" s="92" t="s">
        <v>174</v>
      </c>
      <c r="J17" s="86">
        <v>1349.0000000000002</v>
      </c>
      <c r="K17" s="88">
        <v>2330</v>
      </c>
      <c r="L17" s="86">
        <v>130.65842999999998</v>
      </c>
      <c r="M17" s="87">
        <v>1.1281652460149069E-5</v>
      </c>
      <c r="N17" s="87">
        <v>3.5217784249202001E-2</v>
      </c>
      <c r="O17" s="87">
        <f>L17/'סכום נכסי הקרן'!$C$42</f>
        <v>3.5412794169303419E-5</v>
      </c>
    </row>
    <row r="18" spans="2:59" s="138" customFormat="1">
      <c r="B18" s="79" t="s">
        <v>1262</v>
      </c>
      <c r="C18" s="80" t="s">
        <v>1263</v>
      </c>
      <c r="D18" s="92" t="s">
        <v>27</v>
      </c>
      <c r="E18" s="80"/>
      <c r="F18" s="92" t="s">
        <v>1167</v>
      </c>
      <c r="G18" s="80" t="s">
        <v>1255</v>
      </c>
      <c r="H18" s="80"/>
      <c r="I18" s="92" t="s">
        <v>174</v>
      </c>
      <c r="J18" s="86">
        <v>184</v>
      </c>
      <c r="K18" s="88">
        <v>123944</v>
      </c>
      <c r="L18" s="86">
        <v>948.00996999999995</v>
      </c>
      <c r="M18" s="87">
        <v>1.3659736978590672E-4</v>
      </c>
      <c r="N18" s="87">
        <v>0.25552741288528008</v>
      </c>
      <c r="O18" s="87">
        <f>L18/'סכום נכסי הקרן'!$C$42</f>
        <v>2.5694233382459521E-4</v>
      </c>
    </row>
    <row r="19" spans="2:59" s="138" customFormat="1" ht="20.25">
      <c r="B19" s="79" t="s">
        <v>1264</v>
      </c>
      <c r="C19" s="80" t="s">
        <v>1265</v>
      </c>
      <c r="D19" s="92" t="s">
        <v>27</v>
      </c>
      <c r="E19" s="80"/>
      <c r="F19" s="92" t="s">
        <v>1167</v>
      </c>
      <c r="G19" s="80" t="s">
        <v>1255</v>
      </c>
      <c r="H19" s="80"/>
      <c r="I19" s="92" t="s">
        <v>172</v>
      </c>
      <c r="J19" s="86">
        <v>2066.08</v>
      </c>
      <c r="K19" s="88">
        <v>1679.65</v>
      </c>
      <c r="L19" s="86">
        <v>122.46628999999999</v>
      </c>
      <c r="M19" s="87">
        <v>3.5127792816642141E-5</v>
      </c>
      <c r="N19" s="87">
        <v>3.3009667872330971E-2</v>
      </c>
      <c r="O19" s="87">
        <f>L19/'סכום נכסי הקרן'!$C$42</f>
        <v>3.3192450884709245E-5</v>
      </c>
      <c r="BG19" s="133"/>
    </row>
    <row r="20" spans="2:59" s="138" customFormat="1">
      <c r="B20" s="79" t="s">
        <v>1266</v>
      </c>
      <c r="C20" s="80" t="s">
        <v>1267</v>
      </c>
      <c r="D20" s="92" t="s">
        <v>27</v>
      </c>
      <c r="E20" s="80"/>
      <c r="F20" s="92" t="s">
        <v>1167</v>
      </c>
      <c r="G20" s="80" t="s">
        <v>1255</v>
      </c>
      <c r="H20" s="80"/>
      <c r="I20" s="92" t="s">
        <v>172</v>
      </c>
      <c r="J20" s="86">
        <v>3979.46</v>
      </c>
      <c r="K20" s="88">
        <v>1714</v>
      </c>
      <c r="L20" s="86">
        <v>240.70581000000001</v>
      </c>
      <c r="M20" s="87">
        <v>1.4474708198301822E-4</v>
      </c>
      <c r="N20" s="87">
        <v>6.4880048567164103E-2</v>
      </c>
      <c r="O20" s="87">
        <f>L20/'סכום נכסי הקרן'!$C$42</f>
        <v>6.5239306066095065E-5</v>
      </c>
      <c r="BG20" s="132"/>
    </row>
    <row r="21" spans="2:59" s="138" customFormat="1">
      <c r="B21" s="79" t="s">
        <v>1268</v>
      </c>
      <c r="C21" s="80" t="s">
        <v>1269</v>
      </c>
      <c r="D21" s="92" t="s">
        <v>27</v>
      </c>
      <c r="E21" s="80"/>
      <c r="F21" s="92" t="s">
        <v>1167</v>
      </c>
      <c r="G21" s="80" t="s">
        <v>1255</v>
      </c>
      <c r="H21" s="80"/>
      <c r="I21" s="92" t="s">
        <v>172</v>
      </c>
      <c r="J21" s="86">
        <v>134</v>
      </c>
      <c r="K21" s="88">
        <v>46376.06</v>
      </c>
      <c r="L21" s="86">
        <v>219.30589000000001</v>
      </c>
      <c r="M21" s="87">
        <v>4.5780569868952122E-5</v>
      </c>
      <c r="N21" s="87">
        <v>5.9111895945781902E-2</v>
      </c>
      <c r="O21" s="87">
        <f>L21/'סכום נכסי הקרן'!$C$42</f>
        <v>5.9439213701602703E-5</v>
      </c>
    </row>
    <row r="22" spans="2:59" s="138" customFormat="1">
      <c r="B22" s="79" t="s">
        <v>1270</v>
      </c>
      <c r="C22" s="80" t="s">
        <v>1271</v>
      </c>
      <c r="D22" s="92" t="s">
        <v>27</v>
      </c>
      <c r="E22" s="80"/>
      <c r="F22" s="92" t="s">
        <v>1167</v>
      </c>
      <c r="G22" s="80" t="s">
        <v>1255</v>
      </c>
      <c r="H22" s="80"/>
      <c r="I22" s="92" t="s">
        <v>172</v>
      </c>
      <c r="J22" s="86">
        <v>4451.0199999999995</v>
      </c>
      <c r="K22" s="88">
        <v>2294.83</v>
      </c>
      <c r="L22" s="86">
        <v>360.46384999999992</v>
      </c>
      <c r="M22" s="87">
        <v>1.8044868826498351E-5</v>
      </c>
      <c r="N22" s="87">
        <v>9.715973243315959E-2</v>
      </c>
      <c r="O22" s="87">
        <f>L22/'סכום נכסי הקרן'!$C$42</f>
        <v>9.7697730835466645E-5</v>
      </c>
    </row>
    <row r="23" spans="2:59" s="138" customFormat="1">
      <c r="B23" s="79" t="s">
        <v>1272</v>
      </c>
      <c r="C23" s="80" t="s">
        <v>1273</v>
      </c>
      <c r="D23" s="92" t="s">
        <v>27</v>
      </c>
      <c r="E23" s="80"/>
      <c r="F23" s="92" t="s">
        <v>1167</v>
      </c>
      <c r="G23" s="80" t="s">
        <v>1255</v>
      </c>
      <c r="H23" s="80"/>
      <c r="I23" s="92" t="s">
        <v>174</v>
      </c>
      <c r="J23" s="86">
        <v>4986.8899999999994</v>
      </c>
      <c r="K23" s="88">
        <v>1316.9</v>
      </c>
      <c r="L23" s="86">
        <v>272.99364000000003</v>
      </c>
      <c r="M23" s="87">
        <v>3.0832204094661007E-4</v>
      </c>
      <c r="N23" s="87">
        <v>7.3582937701947931E-2</v>
      </c>
      <c r="O23" s="87">
        <f>L23/'סכום נכסי הקרן'!$C$42</f>
        <v>7.3990385334102952E-5</v>
      </c>
    </row>
    <row r="24" spans="2:59" s="138" customFormat="1">
      <c r="B24" s="79" t="s">
        <v>1274</v>
      </c>
      <c r="C24" s="80" t="s">
        <v>1275</v>
      </c>
      <c r="D24" s="92" t="s">
        <v>27</v>
      </c>
      <c r="E24" s="80"/>
      <c r="F24" s="92" t="s">
        <v>1167</v>
      </c>
      <c r="G24" s="80" t="s">
        <v>1255</v>
      </c>
      <c r="H24" s="80"/>
      <c r="I24" s="92" t="s">
        <v>182</v>
      </c>
      <c r="J24" s="86">
        <v>1746.2</v>
      </c>
      <c r="K24" s="88">
        <v>10031.39</v>
      </c>
      <c r="L24" s="86">
        <v>548.78267000000005</v>
      </c>
      <c r="M24" s="87">
        <v>1.8136815440861239E-4</v>
      </c>
      <c r="N24" s="87">
        <v>0.14791934719987854</v>
      </c>
      <c r="O24" s="87">
        <f>L24/'סכום נכסי הקרן'!$C$42</f>
        <v>1.4873841463111691E-4</v>
      </c>
    </row>
    <row r="25" spans="2:59" s="138" customFormat="1">
      <c r="B25" s="83"/>
      <c r="C25" s="80"/>
      <c r="D25" s="80"/>
      <c r="E25" s="80"/>
      <c r="F25" s="80"/>
      <c r="G25" s="80"/>
      <c r="H25" s="80"/>
      <c r="I25" s="80"/>
      <c r="J25" s="86"/>
      <c r="K25" s="88"/>
      <c r="L25" s="80"/>
      <c r="M25" s="80"/>
      <c r="N25" s="87"/>
      <c r="O25" s="80"/>
    </row>
    <row r="26" spans="2:59" s="138" customFormat="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59" s="138" customFormat="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59" s="138" customFormat="1">
      <c r="B28" s="140" t="s">
        <v>261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59">
      <c r="B29" s="94" t="s">
        <v>121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59">
      <c r="B30" s="94" t="s">
        <v>246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59">
      <c r="B31" s="94" t="s">
        <v>256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5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AH20:XFD23 D20:AF23 D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2017-12-07T06:17:14+00:00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5E5D46C-A46B-405F-991D-A9B4542F3A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