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65" windowWidth="2172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7" hidden="1">'יתרת התחייבות להשקעה'!$B$17:$D$31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השקעה'!$B$6:$K$33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7" i="84"/>
  <c r="C10" i="84" l="1"/>
  <c r="C43" i="88" s="1"/>
  <c r="O12" i="78"/>
  <c r="O18" i="78"/>
  <c r="O13" i="78"/>
  <c r="O16" i="78"/>
  <c r="J11" i="63"/>
  <c r="J32" i="63"/>
  <c r="J33" i="63"/>
  <c r="K94" i="62"/>
  <c r="K113" i="62"/>
  <c r="M113" i="62" s="1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M145" i="62"/>
  <c r="M144" i="62"/>
  <c r="M143" i="62"/>
  <c r="M142" i="62"/>
  <c r="M141" i="62"/>
  <c r="M140" i="62"/>
  <c r="M139" i="62"/>
  <c r="M138" i="62"/>
  <c r="M137" i="62"/>
  <c r="M136" i="62"/>
  <c r="M135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4" i="62"/>
  <c r="M93" i="62"/>
  <c r="M91" i="62"/>
  <c r="M90" i="62"/>
  <c r="M89" i="62"/>
  <c r="M88" i="62"/>
  <c r="M87" i="62"/>
  <c r="M86" i="62"/>
  <c r="M85" i="62"/>
  <c r="M84" i="62"/>
  <c r="M83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T131" i="61"/>
  <c r="T130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O115" i="61"/>
  <c r="P115" i="61"/>
  <c r="S115" i="61"/>
  <c r="S70" i="61"/>
  <c r="P70" i="61"/>
  <c r="O70" i="61"/>
  <c r="Q13" i="61"/>
  <c r="Q89" i="61"/>
  <c r="Q12" i="61" s="1"/>
  <c r="Q11" i="61" s="1"/>
  <c r="C34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O11" i="78" l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O10" i="78" l="1"/>
  <c r="C11" i="88"/>
  <c r="C10" i="88" l="1"/>
  <c r="P41" i="78"/>
  <c r="P37" i="78"/>
  <c r="P33" i="78"/>
  <c r="P29" i="78"/>
  <c r="P25" i="78"/>
  <c r="P21" i="78"/>
  <c r="C33" i="88"/>
  <c r="P40" i="78"/>
  <c r="P36" i="78"/>
  <c r="P32" i="78"/>
  <c r="P28" i="78"/>
  <c r="P24" i="78"/>
  <c r="P15" i="78"/>
  <c r="P39" i="78"/>
  <c r="P35" i="78"/>
  <c r="P31" i="78"/>
  <c r="P27" i="78"/>
  <c r="P23" i="78"/>
  <c r="P19" i="78"/>
  <c r="P14" i="78"/>
  <c r="P10" i="78"/>
  <c r="P38" i="78"/>
  <c r="P34" i="78"/>
  <c r="P30" i="78"/>
  <c r="P26" i="78"/>
  <c r="P22" i="78"/>
  <c r="P18" i="78"/>
  <c r="P20" i="78"/>
  <c r="P16" i="78"/>
  <c r="P13" i="78"/>
  <c r="P12" i="78"/>
  <c r="P11" i="78"/>
  <c r="C42" i="88"/>
  <c r="O15" i="79" l="1"/>
  <c r="O11" i="79"/>
  <c r="O14" i="79"/>
  <c r="O10" i="79"/>
  <c r="O13" i="79"/>
  <c r="O12" i="79"/>
  <c r="Q41" i="78"/>
  <c r="Q37" i="78"/>
  <c r="Q33" i="78"/>
  <c r="Q29" i="78"/>
  <c r="Q25" i="78"/>
  <c r="Q21" i="78"/>
  <c r="Q16" i="78"/>
  <c r="Q12" i="78"/>
  <c r="Q39" i="78"/>
  <c r="Q35" i="78"/>
  <c r="Q31" i="78"/>
  <c r="Q27" i="78"/>
  <c r="Q23" i="78"/>
  <c r="Q19" i="78"/>
  <c r="Q14" i="78"/>
  <c r="Q10" i="78"/>
  <c r="Q38" i="78"/>
  <c r="Q34" i="78"/>
  <c r="Q26" i="78"/>
  <c r="Q22" i="78"/>
  <c r="Q18" i="78"/>
  <c r="Q40" i="78"/>
  <c r="Q36" i="78"/>
  <c r="Q32" i="78"/>
  <c r="Q28" i="78"/>
  <c r="Q24" i="78"/>
  <c r="Q20" i="78"/>
  <c r="Q15" i="78"/>
  <c r="Q11" i="78"/>
  <c r="Q30" i="78"/>
  <c r="Q13" i="78"/>
  <c r="K34" i="76"/>
  <c r="K30" i="76"/>
  <c r="K26" i="76"/>
  <c r="K21" i="76"/>
  <c r="K17" i="76"/>
  <c r="K13" i="76"/>
  <c r="L12" i="74"/>
  <c r="K25" i="76"/>
  <c r="L11" i="74"/>
  <c r="K32" i="76"/>
  <c r="K28" i="76"/>
  <c r="K24" i="76"/>
  <c r="K19" i="76"/>
  <c r="K15" i="76"/>
  <c r="K11" i="76"/>
  <c r="K29" i="76"/>
  <c r="K12" i="76"/>
  <c r="K31" i="76"/>
  <c r="K27" i="76"/>
  <c r="K23" i="76"/>
  <c r="K18" i="76"/>
  <c r="K14" i="76"/>
  <c r="L13" i="74"/>
  <c r="K33" i="76"/>
  <c r="K20" i="76"/>
  <c r="K16" i="76"/>
  <c r="K25" i="73"/>
  <c r="K21" i="73"/>
  <c r="K15" i="73"/>
  <c r="K11" i="73"/>
  <c r="K24" i="73"/>
  <c r="K18" i="73"/>
  <c r="K14" i="73"/>
  <c r="K20" i="73"/>
  <c r="K13" i="73"/>
  <c r="K22" i="73"/>
  <c r="K12" i="73"/>
  <c r="K23" i="73"/>
  <c r="K19" i="73"/>
  <c r="M16" i="72"/>
  <c r="M15" i="72"/>
  <c r="M11" i="72"/>
  <c r="S24" i="71"/>
  <c r="S19" i="71"/>
  <c r="S15" i="71"/>
  <c r="S11" i="71"/>
  <c r="P36" i="69"/>
  <c r="P32" i="69"/>
  <c r="P28" i="69"/>
  <c r="P24" i="69"/>
  <c r="P20" i="69"/>
  <c r="P16" i="69"/>
  <c r="P12" i="69"/>
  <c r="K17" i="67"/>
  <c r="K13" i="67"/>
  <c r="L13" i="65"/>
  <c r="O26" i="64"/>
  <c r="O22" i="64"/>
  <c r="O18" i="64"/>
  <c r="O14" i="64"/>
  <c r="N87" i="63"/>
  <c r="N83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M17" i="72"/>
  <c r="S27" i="71"/>
  <c r="S13" i="71"/>
  <c r="P34" i="69"/>
  <c r="P26" i="69"/>
  <c r="P18" i="69"/>
  <c r="K19" i="67"/>
  <c r="L11" i="65"/>
  <c r="O20" i="64"/>
  <c r="O12" i="64"/>
  <c r="N81" i="63"/>
  <c r="N72" i="63"/>
  <c r="N64" i="63"/>
  <c r="N56" i="63"/>
  <c r="N52" i="63"/>
  <c r="N44" i="63"/>
  <c r="N36" i="63"/>
  <c r="N27" i="63"/>
  <c r="N18" i="63"/>
  <c r="S16" i="71"/>
  <c r="P25" i="69"/>
  <c r="P13" i="69"/>
  <c r="K14" i="67"/>
  <c r="L14" i="65"/>
  <c r="O23" i="64"/>
  <c r="O19" i="64"/>
  <c r="N88" i="63"/>
  <c r="N80" i="63"/>
  <c r="N71" i="63"/>
  <c r="N67" i="63"/>
  <c r="N63" i="63"/>
  <c r="N55" i="63"/>
  <c r="N47" i="63"/>
  <c r="N39" i="63"/>
  <c r="N30" i="63"/>
  <c r="N22" i="63"/>
  <c r="M14" i="72"/>
  <c r="S28" i="71"/>
  <c r="S23" i="71"/>
  <c r="S18" i="71"/>
  <c r="S14" i="71"/>
  <c r="P39" i="69"/>
  <c r="P35" i="69"/>
  <c r="P31" i="69"/>
  <c r="P27" i="69"/>
  <c r="P23" i="69"/>
  <c r="P19" i="69"/>
  <c r="P15" i="69"/>
  <c r="P11" i="69"/>
  <c r="K16" i="67"/>
  <c r="K12" i="67"/>
  <c r="L12" i="65"/>
  <c r="O25" i="64"/>
  <c r="O21" i="64"/>
  <c r="O17" i="64"/>
  <c r="O13" i="64"/>
  <c r="N86" i="63"/>
  <c r="N82" i="63"/>
  <c r="N77" i="63"/>
  <c r="N73" i="63"/>
  <c r="N69" i="63"/>
  <c r="N65" i="63"/>
  <c r="N61" i="63"/>
  <c r="N57" i="63"/>
  <c r="N53" i="63"/>
  <c r="N49" i="63"/>
  <c r="N45" i="63"/>
  <c r="N41" i="63"/>
  <c r="N37" i="63"/>
  <c r="N33" i="63"/>
  <c r="N28" i="63"/>
  <c r="N24" i="63"/>
  <c r="N20" i="63"/>
  <c r="N15" i="63"/>
  <c r="N11" i="63"/>
  <c r="M13" i="72"/>
  <c r="S22" i="71"/>
  <c r="S17" i="71"/>
  <c r="P38" i="69"/>
  <c r="P30" i="69"/>
  <c r="P22" i="69"/>
  <c r="P14" i="69"/>
  <c r="K15" i="67"/>
  <c r="K11" i="67"/>
  <c r="O24" i="64"/>
  <c r="O16" i="64"/>
  <c r="N85" i="63"/>
  <c r="N76" i="63"/>
  <c r="N68" i="63"/>
  <c r="N60" i="63"/>
  <c r="N48" i="63"/>
  <c r="N40" i="63"/>
  <c r="N32" i="63"/>
  <c r="N23" i="63"/>
  <c r="N14" i="63"/>
  <c r="M12" i="72"/>
  <c r="S26" i="71"/>
  <c r="S21" i="71"/>
  <c r="S12" i="71"/>
  <c r="P37" i="69"/>
  <c r="P33" i="69"/>
  <c r="P29" i="69"/>
  <c r="P21" i="69"/>
  <c r="P17" i="69"/>
  <c r="K18" i="67"/>
  <c r="O27" i="64"/>
  <c r="O15" i="64"/>
  <c r="O11" i="64"/>
  <c r="N84" i="63"/>
  <c r="N75" i="63"/>
  <c r="N59" i="63"/>
  <c r="N51" i="63"/>
  <c r="N43" i="63"/>
  <c r="N35" i="63"/>
  <c r="N26" i="63"/>
  <c r="N17" i="63"/>
  <c r="N13" i="63"/>
  <c r="N189" i="62"/>
  <c r="N185" i="62"/>
  <c r="N181" i="62"/>
  <c r="N177" i="62"/>
  <c r="N173" i="62"/>
  <c r="N169" i="62"/>
  <c r="N165" i="62"/>
  <c r="N160" i="62"/>
  <c r="N156" i="62"/>
  <c r="N152" i="62"/>
  <c r="N148" i="62"/>
  <c r="N144" i="62"/>
  <c r="N140" i="62"/>
  <c r="N136" i="62"/>
  <c r="N132" i="62"/>
  <c r="N128" i="62"/>
  <c r="N124" i="62"/>
  <c r="N120" i="62"/>
  <c r="N116" i="62"/>
  <c r="N111" i="62"/>
  <c r="N107" i="62"/>
  <c r="N103" i="62"/>
  <c r="N100" i="62"/>
  <c r="N96" i="62"/>
  <c r="N91" i="62"/>
  <c r="N87" i="62"/>
  <c r="N83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U131" i="61"/>
  <c r="U126" i="61"/>
  <c r="U122" i="61"/>
  <c r="U118" i="61"/>
  <c r="U114" i="61"/>
  <c r="U110" i="61"/>
  <c r="U106" i="61"/>
  <c r="U102" i="61"/>
  <c r="U98" i="61"/>
  <c r="U94" i="61"/>
  <c r="U90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43" i="59"/>
  <c r="Q39" i="59"/>
  <c r="Q35" i="59"/>
  <c r="Q47" i="59"/>
  <c r="Q29" i="59"/>
  <c r="Q25" i="59"/>
  <c r="Q20" i="59"/>
  <c r="Q16" i="59"/>
  <c r="Q12" i="59"/>
  <c r="N188" i="62"/>
  <c r="N184" i="62"/>
  <c r="N180" i="62"/>
  <c r="N176" i="62"/>
  <c r="N172" i="62"/>
  <c r="N168" i="62"/>
  <c r="N164" i="62"/>
  <c r="N159" i="62"/>
  <c r="N155" i="62"/>
  <c r="N151" i="62"/>
  <c r="N147" i="62"/>
  <c r="N143" i="62"/>
  <c r="N139" i="62"/>
  <c r="N135" i="62"/>
  <c r="N131" i="62"/>
  <c r="N127" i="62"/>
  <c r="N123" i="62"/>
  <c r="N119" i="62"/>
  <c r="N115" i="62"/>
  <c r="N110" i="62"/>
  <c r="N106" i="62"/>
  <c r="N161" i="62"/>
  <c r="N99" i="62"/>
  <c r="N95" i="62"/>
  <c r="N90" i="62"/>
  <c r="N86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2" i="62"/>
  <c r="U130" i="61"/>
  <c r="U125" i="61"/>
  <c r="U121" i="61"/>
  <c r="U117" i="61"/>
  <c r="U113" i="61"/>
  <c r="U109" i="61"/>
  <c r="U105" i="61"/>
  <c r="U101" i="61"/>
  <c r="U97" i="61"/>
  <c r="U93" i="61"/>
  <c r="U89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Q42" i="59"/>
  <c r="Q38" i="59"/>
  <c r="Q34" i="59"/>
  <c r="Q46" i="59"/>
  <c r="Q28" i="59"/>
  <c r="Q23" i="59"/>
  <c r="Q19" i="59"/>
  <c r="Q15" i="59"/>
  <c r="Q11" i="59"/>
  <c r="N187" i="62"/>
  <c r="N171" i="62"/>
  <c r="N186" i="62"/>
  <c r="N182" i="62"/>
  <c r="N178" i="62"/>
  <c r="N174" i="62"/>
  <c r="N170" i="62"/>
  <c r="N166" i="62"/>
  <c r="N162" i="62"/>
  <c r="N157" i="62"/>
  <c r="N153" i="62"/>
  <c r="N149" i="62"/>
  <c r="N145" i="62"/>
  <c r="N141" i="62"/>
  <c r="N137" i="62"/>
  <c r="N133" i="62"/>
  <c r="N129" i="62"/>
  <c r="N125" i="62"/>
  <c r="N121" i="62"/>
  <c r="N117" i="62"/>
  <c r="N113" i="62"/>
  <c r="N108" i="62"/>
  <c r="N104" i="62"/>
  <c r="N101" i="62"/>
  <c r="N97" i="62"/>
  <c r="N93" i="62"/>
  <c r="N88" i="62"/>
  <c r="N84" i="62"/>
  <c r="N79" i="62"/>
  <c r="N75" i="62"/>
  <c r="N71" i="62"/>
  <c r="N67" i="62"/>
  <c r="N63" i="62"/>
  <c r="N59" i="62"/>
  <c r="N55" i="62"/>
  <c r="N51" i="62"/>
  <c r="N47" i="62"/>
  <c r="N42" i="62"/>
  <c r="N38" i="62"/>
  <c r="N34" i="62"/>
  <c r="N30" i="62"/>
  <c r="N26" i="62"/>
  <c r="N22" i="62"/>
  <c r="N18" i="62"/>
  <c r="N14" i="62"/>
  <c r="U127" i="61"/>
  <c r="U123" i="61"/>
  <c r="U119" i="61"/>
  <c r="U115" i="61"/>
  <c r="U111" i="61"/>
  <c r="U107" i="61"/>
  <c r="U103" i="61"/>
  <c r="U99" i="61"/>
  <c r="U95" i="61"/>
  <c r="U91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Q44" i="59"/>
  <c r="Q40" i="59"/>
  <c r="Q36" i="59"/>
  <c r="Q48" i="59"/>
  <c r="Q30" i="59"/>
  <c r="Q26" i="59"/>
  <c r="Q21" i="59"/>
  <c r="Q17" i="59"/>
  <c r="Q13" i="59"/>
  <c r="N183" i="62"/>
  <c r="N175" i="62"/>
  <c r="N167" i="62"/>
  <c r="N179" i="62"/>
  <c r="N150" i="62"/>
  <c r="N134" i="62"/>
  <c r="N118" i="62"/>
  <c r="N102" i="62"/>
  <c r="N85" i="62"/>
  <c r="N68" i="62"/>
  <c r="N52" i="62"/>
  <c r="N35" i="62"/>
  <c r="N19" i="62"/>
  <c r="U128" i="61"/>
  <c r="U112" i="61"/>
  <c r="U96" i="61"/>
  <c r="U79" i="61"/>
  <c r="U63" i="61"/>
  <c r="U47" i="61"/>
  <c r="U31" i="61"/>
  <c r="U15" i="61"/>
  <c r="Q33" i="59"/>
  <c r="Q18" i="59"/>
  <c r="U75" i="61"/>
  <c r="U59" i="61"/>
  <c r="U27" i="61"/>
  <c r="U11" i="61"/>
  <c r="Q14" i="59"/>
  <c r="N158" i="62"/>
  <c r="N109" i="62"/>
  <c r="N60" i="62"/>
  <c r="N44" i="62"/>
  <c r="N11" i="62"/>
  <c r="U87" i="61"/>
  <c r="U71" i="61"/>
  <c r="U23" i="61"/>
  <c r="Q27" i="59"/>
  <c r="N163" i="62"/>
  <c r="N146" i="62"/>
  <c r="N130" i="62"/>
  <c r="N114" i="62"/>
  <c r="N98" i="62"/>
  <c r="N80" i="62"/>
  <c r="N64" i="62"/>
  <c r="N48" i="62"/>
  <c r="N31" i="62"/>
  <c r="N15" i="62"/>
  <c r="U124" i="61"/>
  <c r="U108" i="61"/>
  <c r="U92" i="61"/>
  <c r="U43" i="61"/>
  <c r="Q31" i="59"/>
  <c r="N142" i="62"/>
  <c r="N94" i="62"/>
  <c r="U120" i="61"/>
  <c r="U39" i="61"/>
  <c r="N154" i="62"/>
  <c r="N138" i="62"/>
  <c r="N122" i="62"/>
  <c r="N105" i="62"/>
  <c r="N89" i="62"/>
  <c r="N72" i="62"/>
  <c r="N56" i="62"/>
  <c r="N39" i="62"/>
  <c r="N23" i="62"/>
  <c r="U116" i="61"/>
  <c r="U100" i="61"/>
  <c r="U83" i="61"/>
  <c r="U67" i="61"/>
  <c r="U51" i="61"/>
  <c r="U35" i="61"/>
  <c r="U19" i="61"/>
  <c r="Q37" i="59"/>
  <c r="Q22" i="59"/>
  <c r="N126" i="62"/>
  <c r="N76" i="62"/>
  <c r="N27" i="62"/>
  <c r="U104" i="61"/>
  <c r="U55" i="61"/>
  <c r="Q41" i="59"/>
  <c r="D10" i="88"/>
  <c r="D42" i="88"/>
  <c r="D31" i="88"/>
  <c r="D26" i="88"/>
  <c r="D19" i="88"/>
  <c r="D15" i="88"/>
  <c r="D38" i="88"/>
  <c r="D29" i="88"/>
  <c r="D24" i="88"/>
  <c r="D18" i="88"/>
  <c r="D13" i="88"/>
  <c r="D34" i="88"/>
  <c r="D28" i="88"/>
  <c r="D23" i="88"/>
  <c r="D17" i="88"/>
  <c r="D12" i="88"/>
  <c r="D33" i="88"/>
  <c r="D27" i="88"/>
  <c r="D21" i="88"/>
  <c r="D16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0930]}"/>
    <s v="{[Medida].[Medida].&amp;[2]}"/>
    <s v="{[Keren].[Keren].[All]}"/>
    <s v="{[Cheshbon KM].[Hie Peilut].[Peilut 7].&amp;[Kod_Peilut_L7_39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<sst xmlns="http://schemas.openxmlformats.org/spreadsheetml/2006/main" count="5091" uniqueCount="1444">
  <si>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</si>
  <si>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</si>
  <si>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</si>
  <si>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</si>
  <si>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</si>
  <si>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</si>
  <si>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</si>
  <si>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</si>
  <si>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</si>
  <si>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</si>
  <si>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</si>
  <si>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</si>
  <si>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</si>
  <si>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</si>
  <si>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</si>
  <si>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</si>
  <si>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</si>
  <si>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</si>
  <si>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</si>
  <si>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</si>
  <si>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</si>
  <si>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</si>
  <si>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</si>
  <si>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</si>
  <si>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</si>
  <si>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</si>
  <si>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</si>
  <si>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</si>
  <si>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</si>
  <si>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</si>
  <si>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</si>
  <si>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</si>
  <si>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</si>
  <si>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</si>
  <si>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</si>
  <si>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</si>
  <si>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</si>
  <si>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</si>
  <si>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</si>
  <si>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</si>
  <si>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</si>
  <si>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</si>
  <si>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</si>
  <si>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</si>
  <si>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</si>
  <si>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</si>
  <si>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</si>
  <si>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</si>
  <si>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</si>
  <si>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</si>
  <si>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</si>
  <si>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</si>
  <si>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</si>
  <si>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</si>
  <si>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</si>
  <si>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</si>
  <si>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</si>
  <si>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</si>
  <si>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</si>
  <si>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</si>
  <si>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</si>
  <si>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</si>
  <si>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</si>
  <si>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</si>
  <si>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</si>
  <si>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</si>
  <si>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</si>
  <si>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</si>
  <si>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</si>
  <si>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</si>
  <si>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</si>
  <si>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</si>
  <si>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</si>
  <si>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</si>
  <si>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</si>
  <si>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</si>
  <si>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</si>
  <si>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</si>
  <si>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</si>
  <si>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</si>
  <si>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</si>
  <si>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</si>
  <si>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</si>
  <si>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</si>
  <si>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</si>
  <si>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</si>
  <si>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</si>
  <si>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</si>
  <si>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</si>
  <si>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</si>
  <si>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</si>
  <si>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</si>
  <si>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</si>
  <si>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</si>
  <si>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</si>
  <si>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</si>
  <si>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</si>
  <si>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</si>
  <si>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</si>
  <si>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</si>
  <si>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</si>
  <si>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</si>
  <si>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</si>
  <si>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</si>
  <si>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</si>
  <si>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</si>
  <si>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</si>
  <si>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</si>
  <si>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</si>
  <si>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</si>
  <si>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</si>
  <si>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</si>
  <si>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</si>
  <si>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</si>
  <si>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</si>
  <si>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</si>
  <si>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</si>
  <si>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</si>
  <si>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</si>
  <si>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</si>
  <si>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</si>
  <si>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</si>
  <si>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</si>
  <si>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</si>
  <si>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</si>
  <si>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</si>
  <si>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</si>
  <si>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</si>
  <si>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</si>
  <si>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</si>
  <si>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</si>
  <si>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</si>
  <si>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</si>
  <si>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</si>
  <si>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</si>
  <si>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</si>
  <si>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</si>
  <si>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</si>
  <si>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</si>
  <si>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</si>
  <si>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</si>
  <si>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</si>
  <si>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</si>
  <si>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</si>
  <si>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</si>
  <si>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</si>
  <si>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</si>
  <si>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</si>
  <si>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</si>
  <si>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</si>
  <si>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</si>
  <si>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</si>
  <si>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</si>
  <si>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</si>
  <si>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</si>
  <si>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</si>
  <si>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</si>
  <si>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</si>
  <si>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</si>
  <si>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</si>
  <si>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</si>
  <si>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</si>
  <si>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</si>
  <si>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</si>
  <si>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</si>
  <si>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</si>
  <si>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</si>
  <si>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</si>
  <si>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</si>
  <si>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</si>
  <si>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</si>
  <si>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</si>
  <si>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</si>
  <si>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</si>
  <si>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</si>
  <si>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</si>
  <si>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</si>
  <si>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</si>
  <si>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</si>
  <si>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</si>
  <si>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</si>
  <si>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</si>
  <si>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</si>
  <si>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</si>
  <si>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</si>
  <si>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</si>
  <si>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</si>
  <si>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</si>
  <si>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</si>
  <si>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</si>
  <si>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</si>
  <si>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</si>
  <si>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</si>
  <si>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</si>
  <si>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</si>
  <si>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</si>
  <si>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</si>
  <si>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</si>
  <si>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</si>
  <si>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</si>
  <si>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</si>
  <si>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</si>
  <si>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</si>
  <si>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</si>
  <si>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</si>
  <si>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</si>
  <si>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</si>
  <si>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</si>
  <si>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</si>
  <si>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</si>
  <si>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</si>
  <si>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</si>
  <si>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</si>
  <si>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</si>
  <si>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</si>
  <si>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</si>
  <si>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</si>
  <si>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</si>
  <si>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</si>
  <si>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</si>
  <si>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</si>
  <si>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</si>
  <si>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</si>
  <si>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</si>
  <si>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</si>
  <si>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</si>
  <si>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</si>
  <si>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</si>
  <si>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</si>
  <si>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</si>
  <si>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</si>
  <si>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</si>
  <si>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</si>
  <si>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</si>
  <si>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</si>
  <si>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</si>
  <si>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</si>
  <si>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</si>
  <si>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</si>
  <si>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</si>
  <si>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</si>
  <si>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</si>
  <si>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</si>
  <si>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</si>
  <si>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</si>
  <si>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</si>
  <si>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</si>
  <si>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</si>
  <si>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</si>
  <si>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</si>
  <si>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</si>
  <si>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</si>
  <si>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</si>
  <si>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</si>
  <si>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</si>
  <si>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</si>
  <si>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</si>
  <si>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</si>
  <si>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אפיק השקעות עד גיל 50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</si>
  <si>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</si>
  <si>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</si>
  <si>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</si>
  <si>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</si>
  <si>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</si>
  <si>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</si>
  <si>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</si>
  <si>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</si>
  <si>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</si>
  <si>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</si>
  <si>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</si>
  <si>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</si>
  <si>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</si>
  <si>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</si>
  <si>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</si>
  <si>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</si>
  <si>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</si>
  <si>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</si>
  <si>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</si>
  <si>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מקמ 428</t>
  </si>
  <si>
    <t>8180424</t>
  </si>
  <si>
    <t>מקמ 618</t>
  </si>
  <si>
    <t>8180614</t>
  </si>
  <si>
    <t>מקמ 718</t>
  </si>
  <si>
    <t>8180713</t>
  </si>
  <si>
    <t>מקמ 828</t>
  </si>
  <si>
    <t>8180820</t>
  </si>
  <si>
    <t>מקמ 918</t>
  </si>
  <si>
    <t>8180911</t>
  </si>
  <si>
    <t>ממשל משתנה 1121</t>
  </si>
  <si>
    <t>1127646</t>
  </si>
  <si>
    <t>ממשלתי משתנה 526</t>
  </si>
  <si>
    <t>1141795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</si>
  <si>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</si>
  <si>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</si>
  <si>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</si>
  <si>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</si>
  <si>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</si>
  <si>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</si>
  <si>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</si>
  <si>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</si>
  <si>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</si>
  <si>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</si>
  <si>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</si>
  <si>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</si>
  <si>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</si>
  <si>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</si>
  <si>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</si>
  <si>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</si>
  <si>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</si>
  <si>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</si>
  <si>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</si>
  <si>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</si>
  <si>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</si>
  <si>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</si>
  <si>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לאומי אגח 177</t>
  </si>
  <si>
    <t>6040315</t>
  </si>
  <si>
    <t>מגמה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</si>
  <si>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</si>
  <si>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</si>
  <si>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</si>
  <si>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</si>
  <si>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</si>
  <si>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</si>
  <si>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</si>
  <si>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</si>
  <si>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</si>
  <si>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</si>
  <si>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</si>
  <si>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</si>
  <si>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</si>
  <si>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</si>
  <si>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</si>
  <si>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</si>
  <si>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</si>
  <si>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</si>
  <si>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</si>
  <si>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</si>
  <si>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</si>
  <si>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</si>
  <si>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</si>
  <si>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</si>
  <si>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</si>
  <si>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</si>
  <si>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</si>
  <si>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</si>
  <si>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</si>
  <si>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</si>
  <si>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</si>
  <si>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</si>
  <si>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</si>
  <si>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</si>
  <si>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</si>
  <si>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</si>
  <si>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</si>
  <si>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</si>
  <si>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</si>
  <si>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</si>
  <si>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</si>
  <si>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</si>
  <si>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</si>
  <si>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</si>
  <si>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</si>
  <si>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</si>
  <si>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</si>
  <si>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</si>
  <si>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</si>
  <si>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</si>
  <si>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</si>
  <si>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</si>
  <si>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</si>
  <si>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</si>
  <si>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</si>
  <si>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</si>
  <si>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</si>
  <si>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</si>
  <si>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</si>
  <si>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</si>
  <si>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</si>
  <si>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</si>
  <si>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</si>
  <si>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</si>
  <si>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</si>
  <si>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</si>
  <si>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</si>
  <si>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</si>
  <si>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</si>
  <si>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</si>
  <si>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</si>
  <si>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</si>
  <si>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</si>
  <si>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</si>
  <si>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</si>
  <si>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</si>
  <si>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</si>
  <si>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</si>
  <si>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</si>
  <si>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</si>
  <si>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</si>
  <si>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</si>
  <si>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</si>
  <si>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</si>
  <si>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</si>
  <si>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</si>
  <si>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</si>
  <si>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</si>
  <si>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</si>
  <si>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</si>
  <si>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</si>
  <si>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</si>
  <si>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</si>
  <si>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דה זראסאי אגח 1</t>
  </si>
  <si>
    <t>1127901</t>
  </si>
  <si>
    <t>1744984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</si>
  <si>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</si>
  <si>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</si>
  <si>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</si>
  <si>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</si>
  <si>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</si>
  <si>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</si>
  <si>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</si>
  <si>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</si>
  <si>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</si>
  <si>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</si>
  <si>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</si>
  <si>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</si>
  <si>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</si>
  <si>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</si>
  <si>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</si>
  <si>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</si>
  <si>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טז*</t>
  </si>
  <si>
    <t>3230265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</si>
  <si>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</si>
  <si>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</si>
  <si>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</si>
  <si>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</si>
  <si>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</si>
  <si>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</si>
  <si>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</si>
  <si>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</si>
  <si>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</si>
  <si>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</si>
  <si>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</si>
  <si>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</si>
  <si>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</si>
  <si>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</si>
  <si>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</si>
  <si>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</si>
  <si>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</si>
  <si>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</si>
  <si>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</si>
  <si>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</si>
  <si>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</si>
  <si>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</si>
  <si>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</si>
  <si>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</si>
  <si>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</si>
  <si>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</si>
  <si>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</si>
  <si>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</si>
  <si>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</si>
  <si>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</si>
  <si>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</si>
  <si>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</si>
  <si>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</si>
  <si>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</si>
  <si>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</si>
  <si>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</si>
  <si>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</si>
  <si>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</si>
  <si>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</si>
  <si>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</si>
  <si>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</si>
  <si>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</si>
  <si>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</si>
  <si>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</si>
  <si>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</si>
  <si>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</si>
  <si>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</si>
  <si>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</si>
  <si>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</si>
  <si>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</si>
  <si>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אשטרום נכסים אגח 10</t>
  </si>
  <si>
    <t>2510204</t>
  </si>
  <si>
    <t>דיסקונט שטר הון 1</t>
  </si>
  <si>
    <t>6910095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</si>
  <si>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</si>
  <si>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</si>
  <si>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</si>
  <si>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</si>
  <si>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</si>
  <si>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</si>
  <si>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</si>
  <si>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</si>
  <si>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</si>
  <si>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</si>
  <si>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</si>
  <si>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</si>
  <si>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</si>
  <si>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</si>
  <si>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</si>
  <si>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</si>
  <si>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</si>
  <si>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</si>
  <si>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</si>
  <si>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</si>
  <si>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</si>
  <si>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</si>
  <si>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</si>
  <si>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</si>
  <si>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</si>
  <si>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</si>
  <si>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</si>
  <si>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</si>
  <si>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</si>
  <si>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</si>
  <si>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</si>
  <si>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</si>
  <si>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</si>
  <si>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</si>
  <si>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</si>
  <si>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</si>
  <si>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</si>
  <si>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</si>
  <si>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</si>
  <si>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</si>
  <si>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</si>
  <si>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</si>
  <si>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</si>
  <si>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</si>
  <si>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</si>
  <si>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</si>
  <si>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</si>
  <si>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</si>
  <si>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</si>
  <si>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</si>
  <si>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</si>
  <si>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</si>
  <si>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ב</t>
  </si>
  <si>
    <t>1131028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</si>
  <si>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</si>
  <si>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</si>
  <si>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</si>
  <si>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</si>
  <si>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</si>
  <si>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</si>
  <si>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</si>
  <si>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</si>
  <si>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</si>
  <si>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</si>
  <si>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</si>
  <si>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</si>
  <si>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</si>
  <si>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</si>
  <si>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</si>
  <si>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</si>
  <si>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</si>
  <si>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</si>
  <si>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</si>
  <si>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</si>
  <si>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</si>
  <si>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</si>
  <si>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</si>
  <si>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</si>
  <si>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</si>
  <si>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</si>
  <si>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</si>
  <si>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</si>
  <si>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</si>
  <si>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</si>
  <si>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</si>
  <si>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</si>
  <si>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</si>
  <si>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</si>
  <si>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</si>
  <si>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</si>
  <si>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</si>
  <si>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</si>
  <si>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</si>
  <si>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</si>
  <si>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</si>
  <si>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</si>
  <si>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</si>
  <si>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</si>
  <si>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</si>
  <si>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</si>
  <si>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</si>
  <si>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</si>
  <si>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</si>
  <si>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</si>
  <si>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</si>
  <si>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</si>
  <si>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</si>
  <si>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</si>
  <si>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</si>
  <si>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</si>
  <si>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</si>
  <si>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</si>
  <si>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</si>
  <si>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</si>
  <si>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</si>
  <si>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</si>
  <si>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</si>
  <si>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</si>
  <si>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</si>
  <si>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</si>
  <si>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</si>
  <si>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</si>
  <si>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</si>
  <si>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</si>
  <si>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</si>
  <si>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</si>
  <si>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</si>
  <si>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</si>
  <si>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</si>
  <si>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</si>
  <si>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</si>
  <si>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</si>
  <si>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</si>
  <si>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</si>
  <si>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</si>
  <si>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</si>
  <si>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</si>
  <si>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</si>
  <si>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</si>
  <si>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</si>
  <si>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</si>
  <si>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</si>
  <si>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</si>
  <si>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</si>
  <si>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</si>
  <si>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</si>
  <si>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</si>
  <si>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</si>
  <si>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</si>
  <si>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</si>
  <si>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</si>
  <si>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</si>
  <si>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</si>
  <si>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</si>
  <si>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</si>
  <si>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</si>
  <si>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</si>
  <si>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</si>
  <si>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</si>
  <si>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</si>
  <si>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</si>
  <si>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</si>
  <si>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</si>
  <si>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</si>
  <si>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</si>
  <si>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</si>
  <si>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</si>
  <si>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</si>
  <si>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</si>
  <si>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</si>
  <si>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</si>
  <si>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</si>
  <si>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</si>
  <si>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</si>
  <si>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</si>
  <si>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</si>
  <si>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</si>
  <si>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</si>
  <si>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</si>
  <si>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</si>
  <si>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</si>
  <si>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</si>
  <si>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</si>
  <si>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</si>
  <si>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</si>
  <si>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</si>
  <si>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</si>
  <si>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</si>
  <si>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</si>
  <si>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</si>
  <si>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</si>
  <si>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</si>
  <si>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</si>
  <si>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</si>
  <si>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</si>
  <si>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</si>
  <si>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</si>
  <si>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</si>
  <si>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</si>
  <si>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</si>
  <si>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</si>
  <si>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</si>
  <si>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</si>
  <si>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</si>
  <si>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</si>
  <si>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</si>
  <si>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</si>
  <si>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</si>
  <si>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</si>
  <si>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</si>
  <si>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</si>
  <si>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</si>
  <si>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</si>
  <si>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</si>
  <si>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</si>
  <si>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</si>
  <si>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</si>
  <si>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</si>
  <si>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</si>
  <si>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</si>
  <si>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</si>
  <si>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</si>
  <si>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</si>
  <si>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</si>
  <si>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</si>
  <si>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</si>
  <si>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</si>
  <si>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</si>
  <si>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</si>
  <si>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</si>
  <si>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</si>
  <si>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</si>
  <si>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</si>
  <si>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</si>
  <si>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</si>
  <si>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</si>
  <si>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</si>
  <si>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</si>
  <si>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</si>
  <si>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</si>
  <si>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</si>
  <si>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</si>
  <si>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</si>
  <si>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</si>
  <si>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</si>
  <si>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</si>
  <si>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</si>
  <si>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</si>
  <si>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</si>
  <si>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</si>
  <si>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</si>
  <si>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</si>
  <si>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</si>
  <si>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</si>
  <si>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</si>
  <si>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</si>
  <si>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</si>
  <si>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</si>
  <si>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</si>
  <si>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</si>
  <si>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</si>
  <si>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</si>
  <si>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</si>
  <si>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</si>
  <si>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</si>
  <si>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</si>
  <si>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</si>
  <si>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</si>
  <si>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</si>
  <si>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</si>
  <si>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</si>
  <si>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</si>
  <si>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</si>
  <si>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</si>
  <si>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</si>
  <si>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</si>
  <si>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</si>
  <si>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</si>
  <si>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</si>
  <si>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</si>
  <si>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</si>
  <si>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</si>
  <si>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</si>
  <si>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</si>
  <si>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</si>
  <si>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</si>
  <si>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</si>
  <si>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</si>
  <si>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</si>
  <si>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</si>
  <si>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</si>
  <si>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</si>
  <si>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</si>
  <si>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</si>
  <si>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</si>
  <si>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</si>
  <si>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</si>
  <si>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</si>
  <si>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</si>
  <si>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</si>
  <si>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</si>
  <si>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</si>
  <si>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</si>
  <si>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</si>
  <si>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</si>
  <si>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 פי סי*</t>
  </si>
  <si>
    <t>1141571</t>
  </si>
  <si>
    <t>אוברסיז*</t>
  </si>
  <si>
    <t>1139617</t>
  </si>
  <si>
    <t>510490071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</si>
  <si>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</si>
  <si>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</si>
  <si>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</si>
  <si>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</si>
  <si>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</si>
  <si>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</si>
  <si>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</si>
  <si>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</si>
  <si>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</si>
  <si>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</si>
  <si>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</si>
  <si>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</si>
  <si>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רבל אי.סי.אס בעמ*</t>
  </si>
  <si>
    <t>1103878</t>
  </si>
  <si>
    <t>513506329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</si>
  <si>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</si>
  <si>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</si>
  <si>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</si>
  <si>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</si>
  <si>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</si>
  <si>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</si>
  <si>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</si>
  <si>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</si>
  <si>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</si>
  <si>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</si>
  <si>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</si>
  <si>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</si>
  <si>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</si>
  <si>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</si>
  <si>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</si>
  <si>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</si>
  <si>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</si>
  <si>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</si>
  <si>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</si>
  <si>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</si>
  <si>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</si>
  <si>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</si>
  <si>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</si>
  <si>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</si>
  <si>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</si>
  <si>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</si>
  <si>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</si>
  <si>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</si>
  <si>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</si>
  <si>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</si>
  <si>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</si>
  <si>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</si>
  <si>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</si>
  <si>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</si>
  <si>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</si>
  <si>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</si>
  <si>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</si>
  <si>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</si>
  <si>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</si>
  <si>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</si>
  <si>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</si>
  <si>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</si>
  <si>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</si>
  <si>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</si>
  <si>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</si>
  <si>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</si>
  <si>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</si>
  <si>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</si>
  <si>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</si>
  <si>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</si>
  <si>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</si>
  <si>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</si>
  <si>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</si>
  <si>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</si>
  <si>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</si>
  <si>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</si>
  <si>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</si>
  <si>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</si>
  <si>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</si>
  <si>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</si>
  <si>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</si>
  <si>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</si>
  <si>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</si>
  <si>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</si>
  <si>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</si>
  <si>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</si>
  <si>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</si>
  <si>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</si>
  <si>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</si>
  <si>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</si>
  <si>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</si>
  <si>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</si>
  <si>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</si>
  <si>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</si>
  <si>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</si>
  <si>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</si>
  <si>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</si>
  <si>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</si>
  <si>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</si>
  <si>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</si>
  <si>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</si>
  <si>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</si>
  <si>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</si>
  <si>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</si>
  <si>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</si>
  <si>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</si>
  <si>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</si>
  <si>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</si>
  <si>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</si>
  <si>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</si>
  <si>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</si>
  <si>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</si>
  <si>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</si>
  <si>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</si>
  <si>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</si>
  <si>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</si>
  <si>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</si>
  <si>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</si>
  <si>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</si>
  <si>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</si>
  <si>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</si>
  <si>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</si>
  <si>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</si>
  <si>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</si>
  <si>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</si>
  <si>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</si>
  <si>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</si>
  <si>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</si>
  <si>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</si>
  <si>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</si>
  <si>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</si>
  <si>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</si>
  <si>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</si>
  <si>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</si>
  <si>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</si>
  <si>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</si>
  <si>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</si>
  <si>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</si>
  <si>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</si>
  <si>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</si>
  <si>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</si>
  <si>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</si>
  <si>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</si>
  <si>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</si>
  <si>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</si>
  <si>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</si>
  <si>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</si>
  <si>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</si>
  <si>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</si>
  <si>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</si>
  <si>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</si>
  <si>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</si>
  <si>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</si>
  <si>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</si>
  <si>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</si>
  <si>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</si>
  <si>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</si>
  <si>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</si>
  <si>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</si>
  <si>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</si>
  <si>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</si>
  <si>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</si>
  <si>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</si>
  <si>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</si>
  <si>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</si>
  <si>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</si>
  <si>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</si>
  <si>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</si>
  <si>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</si>
  <si>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</si>
  <si>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</si>
  <si>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</si>
  <si>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</si>
  <si>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</si>
  <si>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</si>
  <si>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</si>
  <si>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</si>
  <si>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</si>
  <si>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</si>
  <si>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</si>
  <si>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</si>
  <si>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</si>
  <si>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</si>
  <si>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</si>
  <si>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</si>
  <si>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</si>
  <si>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</si>
  <si>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</si>
  <si>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</si>
  <si>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</si>
  <si>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</si>
  <si>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</si>
  <si>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</si>
  <si>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</si>
  <si>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</si>
  <si>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</si>
  <si>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</si>
  <si>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</si>
  <si>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</si>
  <si>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</si>
  <si>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</si>
  <si>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</si>
  <si>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</si>
  <si>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</si>
  <si>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</si>
  <si>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</si>
  <si>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</si>
  <si>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</si>
  <si>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</si>
  <si>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</si>
  <si>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</si>
  <si>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</si>
  <si>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</si>
  <si>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</si>
  <si>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</si>
  <si>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</si>
  <si>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</si>
  <si>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</si>
  <si>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</si>
  <si>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</si>
  <si>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</si>
  <si>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</si>
  <si>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</si>
  <si>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</si>
  <si>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</si>
  <si>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</si>
  <si>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</si>
  <si>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</si>
  <si>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</si>
  <si>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</si>
  <si>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</si>
  <si>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</si>
  <si>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</si>
  <si>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</si>
  <si>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</si>
  <si>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</si>
  <si>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</si>
  <si>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</si>
  <si>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</si>
  <si>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</si>
  <si>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</si>
  <si>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</si>
  <si>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</si>
  <si>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</si>
  <si>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</si>
  <si>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</si>
  <si>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</si>
  <si>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</si>
  <si>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</si>
  <si>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</si>
  <si>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</si>
  <si>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</si>
  <si>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</si>
  <si>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</si>
  <si>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</si>
  <si>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</si>
  <si>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</si>
  <si>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</si>
  <si>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</si>
  <si>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</si>
  <si>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</si>
  <si>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</si>
  <si>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תל בונד 60 סדרה 2</t>
  </si>
  <si>
    <t>1109479</t>
  </si>
  <si>
    <t>פסגות תל בונד 60 סדרה 3</t>
  </si>
  <si>
    <t>1134550</t>
  </si>
  <si>
    <t>קסם תל בונד 60</t>
  </si>
  <si>
    <t>1109248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</si>
  <si>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</si>
  <si>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</si>
  <si>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</si>
  <si>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</si>
  <si>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</si>
  <si>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</si>
  <si>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</si>
  <si>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</si>
  <si>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</si>
  <si>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</si>
  <si>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</si>
  <si>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</si>
  <si>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</si>
  <si>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</si>
  <si>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</si>
  <si>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</si>
  <si>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</si>
  <si>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</si>
  <si>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</si>
  <si>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</si>
  <si>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</si>
  <si>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</si>
  <si>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</si>
  <si>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</si>
  <si>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</si>
  <si>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</si>
  <si>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</si>
  <si>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</si>
  <si>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</si>
  <si>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</si>
  <si>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</si>
  <si>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</si>
  <si>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</si>
  <si>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</si>
  <si>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</si>
  <si>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</si>
  <si>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</si>
  <si>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</si>
  <si>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</si>
  <si>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</si>
  <si>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</si>
  <si>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</si>
  <si>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</si>
  <si>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</si>
  <si>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</si>
  <si>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</si>
  <si>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</si>
  <si>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</si>
  <si>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</si>
  <si>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</si>
  <si>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</si>
  <si>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</si>
  <si>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</si>
  <si>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</si>
  <si>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</si>
  <si>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</si>
  <si>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</si>
  <si>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</si>
  <si>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</si>
  <si>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</si>
  <si>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</si>
  <si>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</si>
  <si>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</si>
  <si>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</si>
  <si>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</si>
  <si>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</si>
  <si>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</si>
  <si>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</si>
  <si>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</si>
  <si>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</si>
  <si>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</si>
  <si>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</si>
  <si>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</si>
  <si>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</si>
  <si>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</si>
  <si>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</si>
  <si>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</si>
  <si>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</si>
  <si>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</si>
  <si>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</si>
  <si>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</si>
  <si>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</si>
  <si>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</si>
  <si>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</si>
  <si>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</si>
  <si>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</si>
  <si>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</si>
  <si>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</si>
  <si>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</si>
  <si>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</si>
  <si>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</si>
  <si>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</si>
  <si>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</si>
  <si>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</si>
  <si>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</si>
  <si>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</si>
  <si>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</si>
  <si>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</si>
  <si>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</si>
  <si>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</si>
  <si>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</si>
  <si>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</si>
  <si>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</si>
  <si>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</si>
  <si>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</si>
  <si>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</si>
  <si>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</si>
  <si>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</si>
  <si>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</si>
  <si>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</si>
  <si>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</si>
  <si>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</si>
  <si>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</si>
  <si>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</si>
  <si>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</si>
  <si>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</si>
  <si>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</si>
  <si>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</si>
  <si>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</si>
  <si>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</si>
  <si>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</si>
  <si>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</si>
  <si>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</si>
  <si>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</si>
  <si>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</si>
  <si>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</si>
  <si>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</si>
  <si>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</si>
  <si>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</si>
  <si>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</si>
  <si>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</si>
  <si>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</si>
  <si>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</si>
  <si>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</si>
  <si>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</si>
  <si>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</si>
  <si>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</si>
  <si>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</si>
  <si>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</si>
  <si>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</si>
  <si>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</si>
  <si>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</si>
  <si>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</si>
  <si>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</si>
  <si>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</si>
  <si>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</si>
  <si>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</si>
  <si>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</si>
  <si>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</si>
  <si>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כתבי אופציה בישראל</t>
  </si>
  <si>
    <t>אלוני חץ אופציה 15*</t>
  </si>
  <si>
    <t>3900396</t>
  </si>
  <si>
    <t>ASX SPI 200 FUTURES DEC17</t>
  </si>
  <si>
    <t>XPZ7</t>
  </si>
  <si>
    <t>ל.ר.</t>
  </si>
  <si>
    <t>EURO STOXX 50 DEC17</t>
  </si>
  <si>
    <t>VGZ7</t>
  </si>
  <si>
    <t>EURO STOXX BANK DEC17</t>
  </si>
  <si>
    <t>CAZ7</t>
  </si>
  <si>
    <t>FTSE 100 IDX FUT DEC17</t>
  </si>
  <si>
    <t>Z Z7</t>
  </si>
  <si>
    <t>RUSSELL 2000 MINI DEC17</t>
  </si>
  <si>
    <t>RTYZ7</t>
  </si>
  <si>
    <t>S&amp;P500 EMINI FUT DEC17</t>
  </si>
  <si>
    <t>ESZ7</t>
  </si>
  <si>
    <t>TOPIX INDX FUTR DEC17</t>
  </si>
  <si>
    <t>TPZ7</t>
  </si>
  <si>
    <t>ערד 8786_1/2027</t>
  </si>
  <si>
    <t>71116487</t>
  </si>
  <si>
    <t>ערד 8790 2027 4.8%</t>
  </si>
  <si>
    <t>ערד 8792</t>
  </si>
  <si>
    <t>8287928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</si>
  <si>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</si>
  <si>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</si>
  <si>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</si>
  <si>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</si>
  <si>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</si>
  <si>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</si>
  <si>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</si>
  <si>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</si>
  <si>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</si>
  <si>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</si>
  <si>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</si>
  <si>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</si>
  <si>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</si>
  <si>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</si>
  <si>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</si>
  <si>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</si>
  <si>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</si>
  <si>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</si>
  <si>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</si>
  <si>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</si>
  <si>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</si>
  <si>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</si>
  <si>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</si>
  <si>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</si>
  <si>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</si>
  <si>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</si>
  <si>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</si>
  <si>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</si>
  <si>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</si>
  <si>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</si>
  <si>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</si>
  <si>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</si>
  <si>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</si>
  <si>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</si>
  <si>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</si>
  <si>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</si>
  <si>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</si>
  <si>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</si>
  <si>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</si>
  <si>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</si>
  <si>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</si>
  <si>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8776 2026 4.8%</t>
  </si>
  <si>
    <t>8287765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</si>
  <si>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</si>
  <si>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</si>
  <si>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</si>
  <si>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</si>
  <si>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</si>
  <si>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</si>
  <si>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</si>
  <si>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</si>
  <si>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</si>
  <si>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</si>
  <si>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</si>
  <si>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</si>
  <si>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</si>
  <si>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</si>
  <si>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</si>
  <si>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</si>
  <si>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</si>
  <si>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</si>
  <si>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</si>
  <si>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</si>
  <si>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</si>
  <si>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</si>
  <si>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</si>
  <si>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</si>
  <si>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</si>
  <si>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</si>
  <si>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</si>
  <si>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</si>
  <si>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</si>
  <si>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</si>
  <si>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</si>
  <si>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Sacramento 353*</t>
  </si>
  <si>
    <t>white oak 2*</t>
  </si>
  <si>
    <t>סה"כ קרנות השקעה</t>
  </si>
  <si>
    <t>סה"כ קרנות השקעה בחו"ל</t>
  </si>
  <si>
    <t>Horsley Bridge XII Ventures</t>
  </si>
  <si>
    <t>MAGMA GROWTH EQUITY I</t>
  </si>
  <si>
    <t>Strategic Investors Fund VIII LP</t>
  </si>
  <si>
    <t>Apollo Fund IX</t>
  </si>
  <si>
    <t>Apollo Natural Resources Partners II LP</t>
  </si>
  <si>
    <t>Ares PCS LP*</t>
  </si>
  <si>
    <t>Crescent MPVIIC LP</t>
  </si>
  <si>
    <t>harbourvest part' co inv fund IV</t>
  </si>
  <si>
    <t>Permira CSIII LP</t>
  </si>
  <si>
    <t>Senior Loan Fund I A SLP</t>
  </si>
  <si>
    <t>Warburg Pincus China LP</t>
  </si>
  <si>
    <t>REDHILL WARRANT</t>
  </si>
  <si>
    <t>52290</t>
  </si>
  <si>
    <t>₪ / מט"ח</t>
  </si>
  <si>
    <t>+ILS/-EUR 4.2205 09-11-17 (10) +45</t>
  </si>
  <si>
    <t>10000732</t>
  </si>
  <si>
    <t>+ILS/-USD 3.4993 23-10-17 (10) --167.5</t>
  </si>
  <si>
    <t>10000709</t>
  </si>
  <si>
    <t>+ILS/-USD 3.5057 03-10-17 (10) --143</t>
  </si>
  <si>
    <t>10000695</t>
  </si>
  <si>
    <t>+ILS/-USD 3.5106 29-11-17 (10) --99</t>
  </si>
  <si>
    <t>10000766</t>
  </si>
  <si>
    <t>+USD/-ILS 3.5469 03-10-17 (10) --1</t>
  </si>
  <si>
    <t>10000780</t>
  </si>
  <si>
    <t>+USD/-ILS 3.5763 23-10-17 (10) --87</t>
  </si>
  <si>
    <t>10000737</t>
  </si>
  <si>
    <t>+USD/-ILS 3.6137 03-10-17 (10) --48</t>
  </si>
  <si>
    <t>10000741</t>
  </si>
  <si>
    <t>+USD/-ILS 3.6142 03-10-17 (10) --48</t>
  </si>
  <si>
    <t>10000745</t>
  </si>
  <si>
    <t>+EUR/-USD 1.2012 04-12-17 (10) +52</t>
  </si>
  <si>
    <t>10000768</t>
  </si>
  <si>
    <t>+GBP/-USD 1.2814 02-10-17 (10) +43.9</t>
  </si>
  <si>
    <t>10000697</t>
  </si>
  <si>
    <t>+GBP/-USD 1.29734 02-10-17 (10) +39.4</t>
  </si>
  <si>
    <t>10000723</t>
  </si>
  <si>
    <t>+GBP/-USD 1.3573 02-10-17 (10) +6.1</t>
  </si>
  <si>
    <t>10000774</t>
  </si>
  <si>
    <t>+GBP/-USD 1.3589 09-11-17 (10) +22</t>
  </si>
  <si>
    <t>10000773</t>
  </si>
  <si>
    <t>+USD/-EUR 1.1992 04-12-17 (10) +50</t>
  </si>
  <si>
    <t>10000771</t>
  </si>
  <si>
    <t>+USD/-EUR 1.2062 04-12-17 (10) +52</t>
  </si>
  <si>
    <t>10000763</t>
  </si>
  <si>
    <t>+USD/-GBP 1.2951 02-10-17 (10) +46.4</t>
  </si>
  <si>
    <t>10000688</t>
  </si>
  <si>
    <t>+USD/-GBP 1.305 09-11-17 (10) +44.5</t>
  </si>
  <si>
    <t>10000729</t>
  </si>
  <si>
    <t>+USD/-JPY 111.982 30-11-17 (10) --33.8</t>
  </si>
  <si>
    <t>10000777</t>
  </si>
  <si>
    <t>+USD/-JPY 112.179 10-01-18 (10) --62.1</t>
  </si>
  <si>
    <t>10000779</t>
  </si>
  <si>
    <t/>
  </si>
  <si>
    <t>דולר ניו-זילנד</t>
  </si>
  <si>
    <t>כתר נורבגי</t>
  </si>
  <si>
    <t>בנק לאומי לישראל בע"מ</t>
  </si>
  <si>
    <t>30010000</t>
  </si>
  <si>
    <t>30810000</t>
  </si>
  <si>
    <t>30210000</t>
  </si>
  <si>
    <t>32010000</t>
  </si>
  <si>
    <t>30710000</t>
  </si>
  <si>
    <t>31710000</t>
  </si>
  <si>
    <t>30310000</t>
  </si>
  <si>
    <t>32610000</t>
  </si>
  <si>
    <t>31010000</t>
  </si>
  <si>
    <t>מ.בטחון סחיר לאומי</t>
  </si>
  <si>
    <t>75001121</t>
  </si>
  <si>
    <t>לא</t>
  </si>
  <si>
    <t>455531</t>
  </si>
  <si>
    <t>כן</t>
  </si>
  <si>
    <t>90136004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</si>
  <si>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</si>
  <si>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</si>
  <si>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</si>
  <si>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</si>
  <si>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</si>
  <si>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</si>
  <si>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</si>
  <si>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</si>
  <si>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</si>
  <si>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</si>
  <si>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</si>
  <si>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</si>
  <si>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</si>
  <si>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</si>
  <si>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91050001</t>
  </si>
  <si>
    <t>91050003</t>
  </si>
  <si>
    <t>91050004</t>
  </si>
  <si>
    <t>91050005</t>
  </si>
  <si>
    <t>91050006</t>
  </si>
  <si>
    <t>90840001</t>
  </si>
  <si>
    <t>90840000</t>
  </si>
  <si>
    <t>לאומי 082018</t>
  </si>
  <si>
    <t>475052</t>
  </si>
  <si>
    <t>לאומי 09082018</t>
  </si>
  <si>
    <t>482571</t>
  </si>
  <si>
    <t>לאומי 0918</t>
  </si>
  <si>
    <t>478076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</si>
  <si>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</si>
  <si>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</si>
  <si>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</si>
  <si>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</si>
  <si>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</si>
  <si>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</si>
  <si>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</si>
  <si>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</si>
  <si>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BBB+.IL</t>
  </si>
  <si>
    <t>apollo natural pesources partners II</t>
  </si>
  <si>
    <t>Bluebay SLFI</t>
  </si>
  <si>
    <t>Warburg Pincus China I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</si>
  <si>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</si>
  <si>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</si>
  <si>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</si>
  <si>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</si>
  <si>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</si>
  <si>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</si>
  <si>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SVB</t>
  </si>
  <si>
    <t>סה"כ יתרות התחייבות להשקעה</t>
  </si>
  <si>
    <t>סה"כ בחו"ל</t>
  </si>
  <si>
    <t>גורם 105</t>
  </si>
  <si>
    <t>גורם 38</t>
  </si>
  <si>
    <t>גורם 98</t>
  </si>
  <si>
    <t>גורם 104</t>
  </si>
  <si>
    <t>מובטחות משכנתא - גורם 01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</si>
  <si>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</si>
  <si>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</si>
  <si>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</si>
  <si>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</si>
  <si>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</si>
  <si>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98</t>
  </si>
  <si>
    <t>בבטחונות אחרים - גורם 105</t>
  </si>
  <si>
    <t>קבוצת עזריאלי</t>
  </si>
  <si>
    <t>יואל</t>
  </si>
  <si>
    <t>מזור</t>
  </si>
  <si>
    <t>קמהדע</t>
  </si>
  <si>
    <t>רדהיל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</si>
</sst>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6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208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2" xfId="13" applyFont="1" applyBorder="1" applyAlignment="1">
      <alignment horizontal="right"/>
    </xf>
    <xf numFmtId="10" fontId="7" fillId="0" borderId="32" xfId="14" applyNumberFormat="1" applyFont="1" applyBorder="1" applyAlignment="1">
      <alignment horizontal="center"/>
    </xf>
    <xf numFmtId="2" fontId="7" fillId="0" borderId="32" xfId="7" applyNumberFormat="1" applyFont="1" applyBorder="1" applyAlignment="1">
      <alignment horizontal="right"/>
    </xf>
    <xf numFmtId="168" fontId="7" fillId="0" borderId="32" xfId="7" applyNumberFormat="1" applyFont="1" applyBorder="1" applyAlignment="1">
      <alignment horizontal="center"/>
    </xf>
    <xf numFmtId="10" fontId="7" fillId="0" borderId="32" xfId="13" applyNumberFormat="1" applyFont="1" applyBorder="1" applyAlignment="1">
      <alignment horizontal="right"/>
    </xf>
    <xf numFmtId="9" fontId="7" fillId="0" borderId="32" xfId="14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2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14" fontId="0" fillId="0" borderId="0" xfId="0" applyNumberFormat="1"/>
    <xf numFmtId="43" fontId="0" fillId="0" borderId="0" xfId="0" applyNumberFormat="1"/>
    <xf numFmtId="0" fontId="0" fillId="0" borderId="0" xfId="0" applyBorder="1" applyAlignment="1">
      <alignment horizontal="right"/>
    </xf>
    <xf numFmtId="43" fontId="31" fillId="0" borderId="0" xfId="0" applyNumberFormat="1" applyFont="1" applyFill="1" applyBorder="1" applyAlignment="1">
      <alignment horizontal="right"/>
    </xf>
    <xf numFmtId="0" fontId="32" fillId="0" borderId="33" xfId="0" applyFont="1" applyBorder="1" applyAlignment="1">
      <alignment horizontal="right"/>
    </xf>
    <xf numFmtId="43" fontId="7" fillId="0" borderId="32" xfId="13" applyFont="1" applyFill="1" applyBorder="1" applyAlignment="1">
      <alignment horizontal="right"/>
    </xf>
    <xf numFmtId="168" fontId="7" fillId="0" borderId="32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43" fontId="0" fillId="0" borderId="0" xfId="0" applyNumberFormat="1" applyFill="1"/>
    <xf numFmtId="0" fontId="30" fillId="0" borderId="0" xfId="16" applyFont="1" applyFill="1" applyBorder="1" applyAlignment="1">
      <alignment horizontal="right" indent="3"/>
    </xf>
    <xf numFmtId="0" fontId="30" fillId="0" borderId="0" xfId="17" applyFont="1" applyFill="1" applyBorder="1" applyAlignment="1">
      <alignment horizontal="right" indent="3"/>
    </xf>
    <xf numFmtId="14" fontId="0" fillId="0" borderId="0" xfId="0" applyNumberFormat="1" applyFill="1"/>
    <xf numFmtId="0" fontId="3" fillId="0" borderId="0" xfId="0" applyFont="1" applyFill="1" applyBorder="1" applyAlignment="1">
      <alignment horizontal="right"/>
    </xf>
    <xf numFmtId="43" fontId="23" fillId="0" borderId="0" xfId="0" applyNumberFormat="1" applyFont="1" applyFill="1"/>
    <xf numFmtId="49" fontId="7" fillId="2" borderId="5" xfId="0" applyNumberFormat="1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6">
    <cellStyle name="Comma" xfId="13" builtinId="3"/>
    <cellStyle name="Comma 2" xfId="1"/>
    <cellStyle name="Comma 2 2" xfId="18"/>
    <cellStyle name="Comma 3" xfId="23"/>
    <cellStyle name="Currency [0] _1" xfId="2"/>
    <cellStyle name="Hyperlink 2" xfId="3"/>
    <cellStyle name="Normal" xfId="0" builtinId="0"/>
    <cellStyle name="Normal 10" xfId="17"/>
    <cellStyle name="Normal 11" xfId="4"/>
    <cellStyle name="Normal 11 2" xfId="15"/>
    <cellStyle name="Normal 11 2 2" xfId="25"/>
    <cellStyle name="Normal 11 3" xfId="19"/>
    <cellStyle name="Normal 15" xfId="16"/>
    <cellStyle name="Normal 2" xfId="5"/>
    <cellStyle name="Normal 2 2" xfId="20"/>
    <cellStyle name="Normal 3" xfId="6"/>
    <cellStyle name="Normal 3 2" xfId="21"/>
    <cellStyle name="Normal 4" xfId="12"/>
    <cellStyle name="Normal_2007-16618" xfId="7"/>
    <cellStyle name="Percent" xfId="14" builtinId="5"/>
    <cellStyle name="Percent 2" xfId="8"/>
    <cellStyle name="Percent 2 2" xfId="22"/>
    <cellStyle name="Percent 3" xfId="24"/>
    <cellStyle name="Text" xfId="9"/>
    <cellStyle name="Total" xfId="10"/>
    <cellStyle name="היפר-קישור" xfId="11" builtinId="8"/>
  </cellStyles>
  <dxfs count="3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pane ySplit="9" topLeftCell="A10" activePane="bottomLeft" state="frozen"/>
      <selection pane="bottomLeft" activeCell="H16" sqref="H1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6" t="s">
        <v>185</v>
      </c>
      <c r="C1" s="76" t="s" vm="1">
        <v>256</v>
      </c>
    </row>
    <row r="2" spans="1:22">
      <c r="B2" s="56" t="s">
        <v>184</v>
      </c>
      <c r="C2" s="76" t="s">
        <v>257</v>
      </c>
    </row>
    <row r="3" spans="1:22">
      <c r="B3" s="56" t="s">
        <v>186</v>
      </c>
      <c r="C3" s="76" t="s">
        <v>258</v>
      </c>
    </row>
    <row r="4" spans="1:22">
      <c r="B4" s="56" t="s">
        <v>187</v>
      </c>
      <c r="C4" s="76">
        <v>8801</v>
      </c>
    </row>
    <row r="6" spans="1:22" ht="26.25" customHeight="1">
      <c r="B6" s="191" t="s">
        <v>201</v>
      </c>
      <c r="C6" s="192"/>
      <c r="D6" s="193"/>
    </row>
    <row r="7" spans="1:22" s="10" customFormat="1">
      <c r="B7" s="22"/>
      <c r="C7" s="23" t="s">
        <v>117</v>
      </c>
      <c r="D7" s="24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245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200</v>
      </c>
      <c r="C10" s="117">
        <f>C11+C12+C23+C33+C34</f>
        <v>2290284.4724899996</v>
      </c>
      <c r="D10" s="122">
        <f t="shared" ref="D10:D13" si="0">C10/$C$42</f>
        <v>1</v>
      </c>
    </row>
    <row r="11" spans="1:22">
      <c r="A11" s="44" t="s">
        <v>148</v>
      </c>
      <c r="B11" s="28" t="s">
        <v>202</v>
      </c>
      <c r="C11" s="117">
        <f>מזומנים!J10</f>
        <v>253358.32311</v>
      </c>
      <c r="D11" s="118">
        <f t="shared" si="0"/>
        <v>0.11062308029995443</v>
      </c>
    </row>
    <row r="12" spans="1:22">
      <c r="B12" s="28" t="s">
        <v>203</v>
      </c>
      <c r="C12" s="117">
        <f>C13+C15+C16+C17+C18+C19+C21</f>
        <v>1391432.1080499997</v>
      </c>
      <c r="D12" s="118">
        <f t="shared" si="0"/>
        <v>0.60753680373042629</v>
      </c>
    </row>
    <row r="13" spans="1:22">
      <c r="A13" s="54" t="s">
        <v>148</v>
      </c>
      <c r="B13" s="29" t="s">
        <v>74</v>
      </c>
      <c r="C13" s="117">
        <f>'תעודות התחייבות ממשלתיות'!N11</f>
        <v>340241.36889999994</v>
      </c>
      <c r="D13" s="118">
        <f t="shared" si="0"/>
        <v>0.14855856247852442</v>
      </c>
    </row>
    <row r="14" spans="1:22">
      <c r="A14" s="54" t="s">
        <v>148</v>
      </c>
      <c r="B14" s="29" t="s">
        <v>75</v>
      </c>
      <c r="C14" s="117" t="s" vm="2">
        <v>1360</v>
      </c>
      <c r="D14" s="118" t="s" vm="3">
        <v>1360</v>
      </c>
    </row>
    <row r="15" spans="1:22">
      <c r="A15" s="54" t="s">
        <v>148</v>
      </c>
      <c r="B15" s="29" t="s">
        <v>76</v>
      </c>
      <c r="C15" s="117">
        <f>'אג"ח קונצרני'!R11</f>
        <v>191292.96394999989</v>
      </c>
      <c r="D15" s="118">
        <f t="shared" ref="D15:D19" si="1">C15/$C$42</f>
        <v>8.3523669765802486E-2</v>
      </c>
    </row>
    <row r="16" spans="1:22">
      <c r="A16" s="54" t="s">
        <v>148</v>
      </c>
      <c r="B16" s="29" t="s">
        <v>77</v>
      </c>
      <c r="C16" s="117">
        <f>מניות!K11</f>
        <v>399441.51867999946</v>
      </c>
      <c r="D16" s="118">
        <f t="shared" si="1"/>
        <v>0.17440694528471662</v>
      </c>
    </row>
    <row r="17" spans="1:4">
      <c r="A17" s="54" t="s">
        <v>148</v>
      </c>
      <c r="B17" s="29" t="s">
        <v>78</v>
      </c>
      <c r="C17" s="117">
        <f>'תעודות סל'!K11</f>
        <v>372219.36299000034</v>
      </c>
      <c r="D17" s="118">
        <f t="shared" si="1"/>
        <v>0.16252101756832113</v>
      </c>
    </row>
    <row r="18" spans="1:4">
      <c r="A18" s="54" t="s">
        <v>148</v>
      </c>
      <c r="B18" s="29" t="s">
        <v>79</v>
      </c>
      <c r="C18" s="117">
        <f>'קרנות נאמנות'!L11</f>
        <v>80450.634030000001</v>
      </c>
      <c r="D18" s="118">
        <f t="shared" si="1"/>
        <v>3.5126917636800807E-2</v>
      </c>
    </row>
    <row r="19" spans="1:4">
      <c r="A19" s="54" t="s">
        <v>148</v>
      </c>
      <c r="B19" s="29" t="s">
        <v>80</v>
      </c>
      <c r="C19" s="117">
        <f>'כתבי אופציה'!I11</f>
        <v>13.831200000000001</v>
      </c>
      <c r="D19" s="118">
        <f t="shared" si="1"/>
        <v>6.0390751306813454E-6</v>
      </c>
    </row>
    <row r="20" spans="1:4">
      <c r="A20" s="54" t="s">
        <v>148</v>
      </c>
      <c r="B20" s="29" t="s">
        <v>81</v>
      </c>
      <c r="C20" s="117" t="s" vm="4">
        <v>1360</v>
      </c>
      <c r="D20" s="118" t="s" vm="5">
        <v>1360</v>
      </c>
    </row>
    <row r="21" spans="1:4">
      <c r="A21" s="54" t="s">
        <v>148</v>
      </c>
      <c r="B21" s="29" t="s">
        <v>82</v>
      </c>
      <c r="C21" s="117">
        <f>'חוזים עתידיים'!I11</f>
        <v>7772.4282999999987</v>
      </c>
      <c r="D21" s="118">
        <f>C21/$C$42</f>
        <v>3.3936519211300448E-3</v>
      </c>
    </row>
    <row r="22" spans="1:4">
      <c r="A22" s="54" t="s">
        <v>148</v>
      </c>
      <c r="B22" s="29" t="s">
        <v>83</v>
      </c>
      <c r="C22" s="117" t="s" vm="6">
        <v>1360</v>
      </c>
      <c r="D22" s="118" t="s" vm="7">
        <v>1360</v>
      </c>
    </row>
    <row r="23" spans="1:4">
      <c r="B23" s="28" t="s">
        <v>204</v>
      </c>
      <c r="C23" s="117">
        <f>C24+C26+C27+C28+C29+C31</f>
        <v>619483.8359699999</v>
      </c>
      <c r="D23" s="118">
        <f t="shared" ref="D23:D24" si="2">C23/$C$42</f>
        <v>0.27048335846965615</v>
      </c>
    </row>
    <row r="24" spans="1:4">
      <c r="A24" s="54" t="s">
        <v>148</v>
      </c>
      <c r="B24" s="29" t="s">
        <v>84</v>
      </c>
      <c r="C24" s="117">
        <f>'לא סחיר- תעודות התחייבות ממשלתי'!M11</f>
        <v>598395.19777999993</v>
      </c>
      <c r="D24" s="118">
        <f t="shared" si="2"/>
        <v>0.26127548999597594</v>
      </c>
    </row>
    <row r="25" spans="1:4">
      <c r="A25" s="54" t="s">
        <v>148</v>
      </c>
      <c r="B25" s="29" t="s">
        <v>85</v>
      </c>
      <c r="C25" s="117" t="s" vm="8">
        <v>1360</v>
      </c>
      <c r="D25" s="118" t="s" vm="9">
        <v>1360</v>
      </c>
    </row>
    <row r="26" spans="1:4">
      <c r="A26" s="54" t="s">
        <v>148</v>
      </c>
      <c r="B26" s="29" t="s">
        <v>76</v>
      </c>
      <c r="C26" s="117">
        <f>'לא סחיר - אג"ח קונצרני'!P11</f>
        <v>16564.282359999997</v>
      </c>
      <c r="D26" s="118">
        <f t="shared" ref="D26:D29" si="3">C26/$C$42</f>
        <v>7.2324126364928338E-3</v>
      </c>
    </row>
    <row r="27" spans="1:4">
      <c r="A27" s="54" t="s">
        <v>148</v>
      </c>
      <c r="B27" s="29" t="s">
        <v>86</v>
      </c>
      <c r="C27" s="117">
        <f>'לא סחיר - מניות'!J11</f>
        <v>3611.02783</v>
      </c>
      <c r="D27" s="118">
        <f t="shared" si="3"/>
        <v>1.5766721878326699E-3</v>
      </c>
    </row>
    <row r="28" spans="1:4">
      <c r="A28" s="54" t="s">
        <v>148</v>
      </c>
      <c r="B28" s="29" t="s">
        <v>87</v>
      </c>
      <c r="C28" s="117">
        <f>'לא סחיר - קרנות השקעה'!H11</f>
        <v>1230.82618</v>
      </c>
      <c r="D28" s="118">
        <f t="shared" si="3"/>
        <v>5.3741192187442316E-4</v>
      </c>
    </row>
    <row r="29" spans="1:4">
      <c r="A29" s="54" t="s">
        <v>148</v>
      </c>
      <c r="B29" s="29" t="s">
        <v>88</v>
      </c>
      <c r="C29" s="117">
        <f>'לא סחיר - כתבי אופציה'!I11</f>
        <v>14.09807</v>
      </c>
      <c r="D29" s="118">
        <f t="shared" si="3"/>
        <v>6.1555977737003839E-6</v>
      </c>
    </row>
    <row r="30" spans="1:4">
      <c r="A30" s="54" t="s">
        <v>148</v>
      </c>
      <c r="B30" s="29" t="s">
        <v>227</v>
      </c>
      <c r="C30" s="117" t="s" vm="10">
        <v>1360</v>
      </c>
      <c r="D30" s="118" t="s" vm="11">
        <v>1360</v>
      </c>
    </row>
    <row r="31" spans="1:4">
      <c r="A31" s="54" t="s">
        <v>148</v>
      </c>
      <c r="B31" s="29" t="s">
        <v>111</v>
      </c>
      <c r="C31" s="121">
        <f>'לא סחיר - חוזים עתידיים'!I11</f>
        <v>-331.59624999999988</v>
      </c>
      <c r="D31" s="118">
        <f>C31/$C$42</f>
        <v>-1.4478387029340863E-4</v>
      </c>
    </row>
    <row r="32" spans="1:4">
      <c r="A32" s="54" t="s">
        <v>148</v>
      </c>
      <c r="B32" s="29" t="s">
        <v>89</v>
      </c>
      <c r="C32" s="117" t="s" vm="12">
        <v>1360</v>
      </c>
      <c r="D32" s="118" t="s" vm="13">
        <v>1360</v>
      </c>
    </row>
    <row r="33" spans="1:4">
      <c r="A33" s="54" t="s">
        <v>148</v>
      </c>
      <c r="B33" s="28" t="s">
        <v>205</v>
      </c>
      <c r="C33" s="117">
        <f>הלוואות!O10</f>
        <v>3385.5466800000004</v>
      </c>
      <c r="D33" s="118">
        <f t="shared" ref="D33:D34" si="4">C33/$C$42</f>
        <v>1.4782210335291801E-3</v>
      </c>
    </row>
    <row r="34" spans="1:4">
      <c r="A34" s="54" t="s">
        <v>148</v>
      </c>
      <c r="B34" s="28" t="s">
        <v>206</v>
      </c>
      <c r="C34" s="117">
        <f>'פקדונות מעל 3 חודשים'!M10</f>
        <v>22624.65868</v>
      </c>
      <c r="D34" s="118">
        <f t="shared" si="4"/>
        <v>9.8785364664339924E-3</v>
      </c>
    </row>
    <row r="35" spans="1:4">
      <c r="A35" s="54" t="s">
        <v>148</v>
      </c>
      <c r="B35" s="28" t="s">
        <v>207</v>
      </c>
      <c r="C35" s="117" t="s" vm="14">
        <v>1360</v>
      </c>
      <c r="D35" s="118" t="s" vm="15">
        <v>1360</v>
      </c>
    </row>
    <row r="36" spans="1:4">
      <c r="A36" s="54" t="s">
        <v>148</v>
      </c>
      <c r="B36" s="55" t="s">
        <v>208</v>
      </c>
      <c r="C36" s="117" t="s" vm="16">
        <v>1360</v>
      </c>
      <c r="D36" s="118" t="s" vm="17">
        <v>1360</v>
      </c>
    </row>
    <row r="37" spans="1:4">
      <c r="A37" s="54" t="s">
        <v>148</v>
      </c>
      <c r="B37" s="28" t="s">
        <v>209</v>
      </c>
      <c r="C37" s="117"/>
      <c r="D37" s="118"/>
    </row>
    <row r="38" spans="1:4">
      <c r="A38" s="54"/>
      <c r="B38" s="67" t="s">
        <v>211</v>
      </c>
      <c r="C38" s="117">
        <v>0</v>
      </c>
      <c r="D38" s="118">
        <f>C38/$C$42</f>
        <v>0</v>
      </c>
    </row>
    <row r="39" spans="1:4">
      <c r="A39" s="54" t="s">
        <v>148</v>
      </c>
      <c r="B39" s="68" t="s">
        <v>212</v>
      </c>
      <c r="C39" s="117" t="s" vm="18">
        <v>1360</v>
      </c>
      <c r="D39" s="118" t="s" vm="19">
        <v>1360</v>
      </c>
    </row>
    <row r="40" spans="1:4">
      <c r="A40" s="54" t="s">
        <v>148</v>
      </c>
      <c r="B40" s="68" t="s">
        <v>243</v>
      </c>
      <c r="C40" s="117" t="s" vm="20">
        <v>1360</v>
      </c>
      <c r="D40" s="118" t="s" vm="21">
        <v>1360</v>
      </c>
    </row>
    <row r="41" spans="1:4">
      <c r="A41" s="54" t="s">
        <v>148</v>
      </c>
      <c r="B41" s="68" t="s">
        <v>213</v>
      </c>
      <c r="C41" s="117" t="s" vm="22">
        <v>1360</v>
      </c>
      <c r="D41" s="118" t="s" vm="23">
        <v>1360</v>
      </c>
    </row>
    <row r="42" spans="1:4">
      <c r="B42" s="68" t="s">
        <v>90</v>
      </c>
      <c r="C42" s="117">
        <f>C38+C10</f>
        <v>2290284.4724899996</v>
      </c>
      <c r="D42" s="118">
        <f>C42/C42</f>
        <v>1</v>
      </c>
    </row>
    <row r="43" spans="1:4">
      <c r="A43" s="54" t="s">
        <v>148</v>
      </c>
      <c r="B43" s="68" t="s">
        <v>210</v>
      </c>
      <c r="C43" s="139">
        <f>'יתרת התחייבות להשקעה'!C10</f>
        <v>22648.848980820403</v>
      </c>
      <c r="D43" s="118"/>
    </row>
    <row r="44" spans="1:4">
      <c r="B44" s="6" t="s">
        <v>116</v>
      </c>
    </row>
    <row r="45" spans="1:4">
      <c r="C45" s="74" t="s">
        <v>192</v>
      </c>
      <c r="D45" s="35" t="s">
        <v>110</v>
      </c>
    </row>
    <row r="46" spans="1:4">
      <c r="C46" s="75" t="s">
        <v>1</v>
      </c>
      <c r="D46" s="24" t="s">
        <v>2</v>
      </c>
    </row>
    <row r="47" spans="1:4">
      <c r="C47" s="119" t="s">
        <v>173</v>
      </c>
      <c r="D47" s="140" vm="24">
        <v>2.7612000000000001</v>
      </c>
    </row>
    <row r="48" spans="1:4">
      <c r="C48" s="119" t="s">
        <v>182</v>
      </c>
      <c r="D48" s="140">
        <v>1.1092</v>
      </c>
    </row>
    <row r="49" spans="2:4">
      <c r="C49" s="119" t="s">
        <v>178</v>
      </c>
      <c r="D49" s="140" vm="25">
        <v>2.8287</v>
      </c>
    </row>
    <row r="50" spans="2:4">
      <c r="B50" s="12"/>
      <c r="C50" s="119" t="s">
        <v>870</v>
      </c>
      <c r="D50" s="140" vm="26">
        <v>3.6273</v>
      </c>
    </row>
    <row r="51" spans="2:4">
      <c r="C51" s="119" t="s">
        <v>171</v>
      </c>
      <c r="D51" s="140" vm="27">
        <v>4.1569000000000003</v>
      </c>
    </row>
    <row r="52" spans="2:4">
      <c r="C52" s="119" t="s">
        <v>172</v>
      </c>
      <c r="D52" s="140" vm="28">
        <v>4.7356999999999996</v>
      </c>
    </row>
    <row r="53" spans="2:4">
      <c r="C53" s="119" t="s">
        <v>174</v>
      </c>
      <c r="D53" s="140">
        <v>0.45176404321777863</v>
      </c>
    </row>
    <row r="54" spans="2:4">
      <c r="C54" s="119" t="s">
        <v>179</v>
      </c>
      <c r="D54" s="140" vm="29">
        <v>3.1328999999999998</v>
      </c>
    </row>
    <row r="55" spans="2:4">
      <c r="C55" s="119" t="s">
        <v>180</v>
      </c>
      <c r="D55" s="140">
        <v>0.1943</v>
      </c>
    </row>
    <row r="56" spans="2:4">
      <c r="C56" s="119" t="s">
        <v>177</v>
      </c>
      <c r="D56" s="140" vm="30">
        <v>0.55869999999999997</v>
      </c>
    </row>
    <row r="57" spans="2:4">
      <c r="C57" s="119" t="s">
        <v>1361</v>
      </c>
      <c r="D57" s="140">
        <v>2.5518000000000001</v>
      </c>
    </row>
    <row r="58" spans="2:4">
      <c r="C58" s="119" t="s">
        <v>176</v>
      </c>
      <c r="D58" s="140" vm="31">
        <v>0.43369999999999997</v>
      </c>
    </row>
    <row r="59" spans="2:4">
      <c r="C59" s="119" t="s">
        <v>169</v>
      </c>
      <c r="D59" s="120" vm="32">
        <v>3.5289999999999999</v>
      </c>
    </row>
    <row r="60" spans="2:4">
      <c r="C60" s="119" t="s">
        <v>183</v>
      </c>
      <c r="D60" s="120" vm="33">
        <v>0.26</v>
      </c>
    </row>
    <row r="61" spans="2:4">
      <c r="C61" s="119" t="s">
        <v>1362</v>
      </c>
      <c r="D61" s="120" vm="34">
        <v>0.44369999999999998</v>
      </c>
    </row>
    <row r="62" spans="2:4">
      <c r="C62" s="119" t="s">
        <v>170</v>
      </c>
      <c r="D62" s="12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8.425781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6" t="s" vm="1">
        <v>256</v>
      </c>
    </row>
    <row r="2" spans="2:60">
      <c r="B2" s="56" t="s">
        <v>184</v>
      </c>
      <c r="C2" s="76" t="s">
        <v>257</v>
      </c>
    </row>
    <row r="3" spans="2:60">
      <c r="B3" s="56" t="s">
        <v>186</v>
      </c>
      <c r="C3" s="76" t="s">
        <v>258</v>
      </c>
    </row>
    <row r="4" spans="2:60">
      <c r="B4" s="56" t="s">
        <v>187</v>
      </c>
      <c r="C4" s="76">
        <v>8801</v>
      </c>
    </row>
    <row r="6" spans="2:60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7"/>
    </row>
    <row r="7" spans="2:60" ht="26.25" customHeight="1">
      <c r="B7" s="205" t="s">
        <v>99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BH7" s="3"/>
    </row>
    <row r="8" spans="2:60" s="3" customFormat="1" ht="78.75">
      <c r="B8" s="22" t="s">
        <v>123</v>
      </c>
      <c r="C8" s="30" t="s">
        <v>48</v>
      </c>
      <c r="D8" s="30" t="s">
        <v>126</v>
      </c>
      <c r="E8" s="30" t="s">
        <v>67</v>
      </c>
      <c r="F8" s="30" t="s">
        <v>108</v>
      </c>
      <c r="G8" s="30" t="s">
        <v>242</v>
      </c>
      <c r="H8" s="30" t="s">
        <v>241</v>
      </c>
      <c r="I8" s="30" t="s">
        <v>64</v>
      </c>
      <c r="J8" s="30" t="s">
        <v>61</v>
      </c>
      <c r="K8" s="30" t="s">
        <v>188</v>
      </c>
      <c r="L8" s="30" t="s">
        <v>190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251</v>
      </c>
      <c r="H9" s="16"/>
      <c r="I9" s="16" t="s">
        <v>245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8" t="s">
        <v>51</v>
      </c>
      <c r="C11" s="124"/>
      <c r="D11" s="124"/>
      <c r="E11" s="124"/>
      <c r="F11" s="124"/>
      <c r="G11" s="125"/>
      <c r="H11" s="132"/>
      <c r="I11" s="125">
        <v>13.831200000000001</v>
      </c>
      <c r="J11" s="124"/>
      <c r="K11" s="126">
        <v>1</v>
      </c>
      <c r="L11" s="126">
        <f>I11/'סכום נכסי הקרן'!$C$42</f>
        <v>6.0390751306813454E-6</v>
      </c>
      <c r="BC11" s="98"/>
      <c r="BD11" s="3"/>
      <c r="BE11" s="98"/>
      <c r="BG11" s="98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32"/>
      <c r="I12" s="125">
        <v>13.831200000000001</v>
      </c>
      <c r="J12" s="124"/>
      <c r="K12" s="126">
        <v>1</v>
      </c>
      <c r="L12" s="126">
        <f>I12/'סכום נכסי הקרן'!$C$42</f>
        <v>6.0390751306813454E-6</v>
      </c>
      <c r="BC12" s="98"/>
      <c r="BD12" s="3"/>
      <c r="BE12" s="98"/>
      <c r="BG12" s="98"/>
    </row>
    <row r="13" spans="2:60" s="98" customFormat="1">
      <c r="B13" s="128" t="s">
        <v>1207</v>
      </c>
      <c r="C13" s="124"/>
      <c r="D13" s="124"/>
      <c r="E13" s="124"/>
      <c r="F13" s="124"/>
      <c r="G13" s="125"/>
      <c r="H13" s="132"/>
      <c r="I13" s="125">
        <v>13.831200000000001</v>
      </c>
      <c r="J13" s="124"/>
      <c r="K13" s="126">
        <v>1</v>
      </c>
      <c r="L13" s="126">
        <f>I13/'סכום נכסי הקרן'!$C$42</f>
        <v>6.0390751306813454E-6</v>
      </c>
      <c r="BD13" s="3"/>
    </row>
    <row r="14" spans="2:60" ht="20.25">
      <c r="B14" s="129" t="s">
        <v>1208</v>
      </c>
      <c r="C14" s="82" t="s">
        <v>1209</v>
      </c>
      <c r="D14" s="95" t="s">
        <v>127</v>
      </c>
      <c r="E14" s="95" t="s">
        <v>347</v>
      </c>
      <c r="F14" s="95" t="s">
        <v>170</v>
      </c>
      <c r="G14" s="92">
        <v>7200</v>
      </c>
      <c r="H14" s="94">
        <v>192.1</v>
      </c>
      <c r="I14" s="92">
        <v>13.831200000000001</v>
      </c>
      <c r="J14" s="93">
        <v>1.2944176262286405E-3</v>
      </c>
      <c r="K14" s="93">
        <v>1</v>
      </c>
      <c r="L14" s="93">
        <f>I14/'סכום נכסי הקרן'!$C$42</f>
        <v>6.0390751306813454E-6</v>
      </c>
      <c r="BD14" s="4"/>
    </row>
    <row r="15" spans="2:60">
      <c r="B15" s="81"/>
      <c r="C15" s="82"/>
      <c r="D15" s="82"/>
      <c r="E15" s="82"/>
      <c r="F15" s="82"/>
      <c r="G15" s="92"/>
      <c r="H15" s="94"/>
      <c r="I15" s="82"/>
      <c r="J15" s="82"/>
      <c r="K15" s="93"/>
      <c r="L15" s="82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7" t="s">
        <v>255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119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240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185</v>
      </c>
      <c r="C1" s="76" t="s" vm="1">
        <v>256</v>
      </c>
    </row>
    <row r="2" spans="2:61">
      <c r="B2" s="56" t="s">
        <v>184</v>
      </c>
      <c r="C2" s="76" t="s">
        <v>257</v>
      </c>
    </row>
    <row r="3" spans="2:61">
      <c r="B3" s="56" t="s">
        <v>186</v>
      </c>
      <c r="C3" s="76" t="s">
        <v>258</v>
      </c>
    </row>
    <row r="4" spans="2:61">
      <c r="B4" s="56" t="s">
        <v>187</v>
      </c>
      <c r="C4" s="76">
        <v>8801</v>
      </c>
    </row>
    <row r="6" spans="2:61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7"/>
    </row>
    <row r="7" spans="2:61" ht="26.25" customHeight="1">
      <c r="B7" s="205" t="s">
        <v>100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BI7" s="3"/>
    </row>
    <row r="8" spans="2:61" s="3" customFormat="1" ht="78.75">
      <c r="B8" s="22" t="s">
        <v>123</v>
      </c>
      <c r="C8" s="30" t="s">
        <v>48</v>
      </c>
      <c r="D8" s="30" t="s">
        <v>126</v>
      </c>
      <c r="E8" s="30" t="s">
        <v>67</v>
      </c>
      <c r="F8" s="30" t="s">
        <v>108</v>
      </c>
      <c r="G8" s="30" t="s">
        <v>242</v>
      </c>
      <c r="H8" s="30" t="s">
        <v>241</v>
      </c>
      <c r="I8" s="30" t="s">
        <v>64</v>
      </c>
      <c r="J8" s="30" t="s">
        <v>61</v>
      </c>
      <c r="K8" s="30" t="s">
        <v>188</v>
      </c>
      <c r="L8" s="31" t="s">
        <v>190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251</v>
      </c>
      <c r="H9" s="16"/>
      <c r="I9" s="16" t="s">
        <v>245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2" customWidth="1"/>
    <col min="2" max="2" width="3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185</v>
      </c>
      <c r="C1" s="76" t="s" vm="1">
        <v>256</v>
      </c>
    </row>
    <row r="2" spans="1:60">
      <c r="B2" s="56" t="s">
        <v>184</v>
      </c>
      <c r="C2" s="76" t="s">
        <v>257</v>
      </c>
    </row>
    <row r="3" spans="1:60">
      <c r="B3" s="56" t="s">
        <v>186</v>
      </c>
      <c r="C3" s="76" t="s">
        <v>258</v>
      </c>
    </row>
    <row r="4" spans="1:60">
      <c r="B4" s="56" t="s">
        <v>187</v>
      </c>
      <c r="C4" s="76">
        <v>8801</v>
      </c>
    </row>
    <row r="6" spans="1:60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7"/>
      <c r="BD6" s="1" t="s">
        <v>127</v>
      </c>
      <c r="BF6" s="1" t="s">
        <v>193</v>
      </c>
      <c r="BH6" s="3" t="s">
        <v>170</v>
      </c>
    </row>
    <row r="7" spans="1:60" ht="26.25" customHeight="1">
      <c r="B7" s="205" t="s">
        <v>101</v>
      </c>
      <c r="C7" s="206"/>
      <c r="D7" s="206"/>
      <c r="E7" s="206"/>
      <c r="F7" s="206"/>
      <c r="G7" s="206"/>
      <c r="H7" s="206"/>
      <c r="I7" s="206"/>
      <c r="J7" s="206"/>
      <c r="K7" s="207"/>
      <c r="BD7" s="3" t="s">
        <v>129</v>
      </c>
      <c r="BF7" s="1" t="s">
        <v>149</v>
      </c>
      <c r="BH7" s="3" t="s">
        <v>169</v>
      </c>
    </row>
    <row r="8" spans="1:60" s="3" customFormat="1" ht="78.75">
      <c r="A8" s="2"/>
      <c r="B8" s="22" t="s">
        <v>123</v>
      </c>
      <c r="C8" s="30" t="s">
        <v>48</v>
      </c>
      <c r="D8" s="30" t="s">
        <v>126</v>
      </c>
      <c r="E8" s="30" t="s">
        <v>67</v>
      </c>
      <c r="F8" s="30" t="s">
        <v>108</v>
      </c>
      <c r="G8" s="30" t="s">
        <v>242</v>
      </c>
      <c r="H8" s="30" t="s">
        <v>241</v>
      </c>
      <c r="I8" s="30" t="s">
        <v>64</v>
      </c>
      <c r="J8" s="30" t="s">
        <v>188</v>
      </c>
      <c r="K8" s="30" t="s">
        <v>190</v>
      </c>
      <c r="BC8" s="1" t="s">
        <v>142</v>
      </c>
      <c r="BD8" s="1" t="s">
        <v>143</v>
      </c>
      <c r="BE8" s="1" t="s">
        <v>150</v>
      </c>
      <c r="BG8" s="4" t="s">
        <v>171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251</v>
      </c>
      <c r="H9" s="16"/>
      <c r="I9" s="16" t="s">
        <v>245</v>
      </c>
      <c r="J9" s="32" t="s">
        <v>20</v>
      </c>
      <c r="K9" s="57" t="s">
        <v>20</v>
      </c>
      <c r="BC9" s="1" t="s">
        <v>139</v>
      </c>
      <c r="BE9" s="1" t="s">
        <v>151</v>
      </c>
      <c r="BG9" s="4" t="s">
        <v>172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135</v>
      </c>
      <c r="BD10" s="3"/>
      <c r="BE10" s="1" t="s">
        <v>194</v>
      </c>
      <c r="BG10" s="1" t="s">
        <v>178</v>
      </c>
    </row>
    <row r="11" spans="1:60" s="4" customFormat="1" ht="18" customHeight="1">
      <c r="A11" s="116"/>
      <c r="B11" s="123" t="s">
        <v>52</v>
      </c>
      <c r="C11" s="124"/>
      <c r="D11" s="124"/>
      <c r="E11" s="124"/>
      <c r="F11" s="124"/>
      <c r="G11" s="125"/>
      <c r="H11" s="132"/>
      <c r="I11" s="125">
        <v>7772.4282999999987</v>
      </c>
      <c r="J11" s="126">
        <v>1</v>
      </c>
      <c r="K11" s="126">
        <f>I11/'סכום נכסי הקרן'!$C$42</f>
        <v>3.3936519211300448E-3</v>
      </c>
      <c r="L11" s="3"/>
      <c r="M11" s="3"/>
      <c r="N11" s="3"/>
      <c r="O11" s="3"/>
      <c r="BC11" s="98" t="s">
        <v>134</v>
      </c>
      <c r="BD11" s="3"/>
      <c r="BE11" s="98" t="s">
        <v>152</v>
      </c>
      <c r="BG11" s="98" t="s">
        <v>173</v>
      </c>
    </row>
    <row r="12" spans="1:60" s="98" customFormat="1" ht="20.25">
      <c r="A12" s="116"/>
      <c r="B12" s="127" t="s">
        <v>239</v>
      </c>
      <c r="C12" s="124"/>
      <c r="D12" s="124"/>
      <c r="E12" s="124"/>
      <c r="F12" s="124"/>
      <c r="G12" s="125"/>
      <c r="H12" s="132"/>
      <c r="I12" s="125">
        <v>7772.4282999999987</v>
      </c>
      <c r="J12" s="126">
        <v>1</v>
      </c>
      <c r="K12" s="126">
        <f>I12/'סכום נכסי הקרן'!$C$42</f>
        <v>3.3936519211300448E-3</v>
      </c>
      <c r="L12" s="3"/>
      <c r="M12" s="3"/>
      <c r="N12" s="3"/>
      <c r="O12" s="3"/>
      <c r="BC12" s="98" t="s">
        <v>132</v>
      </c>
      <c r="BD12" s="4"/>
      <c r="BE12" s="98" t="s">
        <v>153</v>
      </c>
      <c r="BG12" s="98" t="s">
        <v>174</v>
      </c>
    </row>
    <row r="13" spans="1:60">
      <c r="B13" s="81" t="s">
        <v>1210</v>
      </c>
      <c r="C13" s="82" t="s">
        <v>1211</v>
      </c>
      <c r="D13" s="95" t="s">
        <v>30</v>
      </c>
      <c r="E13" s="95" t="s">
        <v>1212</v>
      </c>
      <c r="F13" s="95" t="s">
        <v>173</v>
      </c>
      <c r="G13" s="92">
        <v>6</v>
      </c>
      <c r="H13" s="94">
        <v>566800</v>
      </c>
      <c r="I13" s="92">
        <v>-1.4609000000000001</v>
      </c>
      <c r="J13" s="93">
        <v>-1.8795927651079139E-4</v>
      </c>
      <c r="K13" s="93">
        <f>I13/'סכום נכסי הקרן'!$C$42</f>
        <v>-6.3786835982506055E-7</v>
      </c>
      <c r="P13" s="1"/>
      <c r="BC13" s="1" t="s">
        <v>136</v>
      </c>
      <c r="BE13" s="1" t="s">
        <v>154</v>
      </c>
      <c r="BG13" s="1" t="s">
        <v>175</v>
      </c>
    </row>
    <row r="14" spans="1:60">
      <c r="B14" s="81" t="s">
        <v>1213</v>
      </c>
      <c r="C14" s="82" t="s">
        <v>1214</v>
      </c>
      <c r="D14" s="95" t="s">
        <v>30</v>
      </c>
      <c r="E14" s="95" t="s">
        <v>1212</v>
      </c>
      <c r="F14" s="95" t="s">
        <v>171</v>
      </c>
      <c r="G14" s="92">
        <v>288</v>
      </c>
      <c r="H14" s="94">
        <v>357600</v>
      </c>
      <c r="I14" s="92">
        <v>1706.45651</v>
      </c>
      <c r="J14" s="93">
        <v>0.2195525573391266</v>
      </c>
      <c r="K14" s="93">
        <f>I14/'סכום נכסי הקרן'!$C$42</f>
        <v>7.4508495800294132E-4</v>
      </c>
      <c r="P14" s="1"/>
      <c r="BC14" s="1" t="s">
        <v>133</v>
      </c>
      <c r="BE14" s="1" t="s">
        <v>155</v>
      </c>
      <c r="BG14" s="1" t="s">
        <v>177</v>
      </c>
    </row>
    <row r="15" spans="1:60">
      <c r="B15" s="81" t="s">
        <v>1215</v>
      </c>
      <c r="C15" s="82" t="s">
        <v>1216</v>
      </c>
      <c r="D15" s="95" t="s">
        <v>30</v>
      </c>
      <c r="E15" s="95" t="s">
        <v>1212</v>
      </c>
      <c r="F15" s="95" t="s">
        <v>171</v>
      </c>
      <c r="G15" s="92">
        <v>95</v>
      </c>
      <c r="H15" s="94">
        <v>13760</v>
      </c>
      <c r="I15" s="92">
        <v>157.18905999999998</v>
      </c>
      <c r="J15" s="93">
        <v>2.0223931818065147E-2</v>
      </c>
      <c r="K15" s="93">
        <f>I15/'סכום נכסי הקרן'!$C$42</f>
        <v>6.8632985067179834E-5</v>
      </c>
      <c r="P15" s="1"/>
      <c r="BC15" s="1" t="s">
        <v>144</v>
      </c>
      <c r="BE15" s="1" t="s">
        <v>195</v>
      </c>
      <c r="BG15" s="1" t="s">
        <v>179</v>
      </c>
    </row>
    <row r="16" spans="1:60" ht="20.25">
      <c r="B16" s="81" t="s">
        <v>1217</v>
      </c>
      <c r="C16" s="82" t="s">
        <v>1218</v>
      </c>
      <c r="D16" s="95" t="s">
        <v>30</v>
      </c>
      <c r="E16" s="95" t="s">
        <v>1212</v>
      </c>
      <c r="F16" s="95" t="s">
        <v>172</v>
      </c>
      <c r="G16" s="92">
        <v>55</v>
      </c>
      <c r="H16" s="94">
        <v>732950</v>
      </c>
      <c r="I16" s="92">
        <v>-133.17973000000001</v>
      </c>
      <c r="J16" s="93">
        <v>-1.7134893351155138E-2</v>
      </c>
      <c r="K16" s="93">
        <f>I16/'סכום נכסי הקרן'!$C$42</f>
        <v>-5.8149863739506068E-5</v>
      </c>
      <c r="P16" s="1"/>
      <c r="BC16" s="4" t="s">
        <v>130</v>
      </c>
      <c r="BD16" s="1" t="s">
        <v>145</v>
      </c>
      <c r="BE16" s="1" t="s">
        <v>156</v>
      </c>
      <c r="BG16" s="1" t="s">
        <v>180</v>
      </c>
    </row>
    <row r="17" spans="2:60">
      <c r="B17" s="81" t="s">
        <v>1219</v>
      </c>
      <c r="C17" s="82" t="s">
        <v>1220</v>
      </c>
      <c r="D17" s="95" t="s">
        <v>30</v>
      </c>
      <c r="E17" s="95" t="s">
        <v>1212</v>
      </c>
      <c r="F17" s="95" t="s">
        <v>169</v>
      </c>
      <c r="G17" s="92">
        <v>40</v>
      </c>
      <c r="H17" s="94">
        <v>149290</v>
      </c>
      <c r="I17" s="92">
        <v>512.57665999999995</v>
      </c>
      <c r="J17" s="93">
        <v>6.5948071852911141E-2</v>
      </c>
      <c r="K17" s="93">
        <f>I17/'סכום נכסי הקרן'!$C$42</f>
        <v>2.2380480073845417E-4</v>
      </c>
      <c r="P17" s="1"/>
      <c r="BC17" s="1" t="s">
        <v>140</v>
      </c>
      <c r="BE17" s="1" t="s">
        <v>157</v>
      </c>
      <c r="BG17" s="1" t="s">
        <v>181</v>
      </c>
    </row>
    <row r="18" spans="2:60">
      <c r="B18" s="81" t="s">
        <v>1221</v>
      </c>
      <c r="C18" s="82" t="s">
        <v>1222</v>
      </c>
      <c r="D18" s="95" t="s">
        <v>30</v>
      </c>
      <c r="E18" s="95" t="s">
        <v>1212</v>
      </c>
      <c r="F18" s="95" t="s">
        <v>169</v>
      </c>
      <c r="G18" s="92">
        <v>402</v>
      </c>
      <c r="H18" s="94">
        <v>251600</v>
      </c>
      <c r="I18" s="92">
        <v>3821.5364599999998</v>
      </c>
      <c r="J18" s="93">
        <v>0.49167857360614065</v>
      </c>
      <c r="K18" s="93">
        <f>I18/'סכום נכסי הקרן'!$C$42</f>
        <v>1.6685859358969593E-3</v>
      </c>
      <c r="BD18" s="1" t="s">
        <v>128</v>
      </c>
      <c r="BF18" s="1" t="s">
        <v>158</v>
      </c>
      <c r="BH18" s="1" t="s">
        <v>30</v>
      </c>
    </row>
    <row r="19" spans="2:60">
      <c r="B19" s="81" t="s">
        <v>1223</v>
      </c>
      <c r="C19" s="82" t="s">
        <v>1224</v>
      </c>
      <c r="D19" s="95" t="s">
        <v>30</v>
      </c>
      <c r="E19" s="95" t="s">
        <v>1212</v>
      </c>
      <c r="F19" s="95" t="s">
        <v>179</v>
      </c>
      <c r="G19" s="92">
        <v>62</v>
      </c>
      <c r="H19" s="94">
        <v>167500</v>
      </c>
      <c r="I19" s="92">
        <v>1709.31024</v>
      </c>
      <c r="J19" s="93">
        <v>0.21991971801142254</v>
      </c>
      <c r="K19" s="93">
        <f>I19/'סכום נכסי הקרן'!$C$42</f>
        <v>7.4633097352384185E-4</v>
      </c>
      <c r="BD19" s="1" t="s">
        <v>141</v>
      </c>
      <c r="BF19" s="1" t="s">
        <v>159</v>
      </c>
    </row>
    <row r="20" spans="2:60">
      <c r="B20" s="108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146</v>
      </c>
      <c r="BF20" s="1" t="s">
        <v>160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131</v>
      </c>
      <c r="BE21" s="1" t="s">
        <v>147</v>
      </c>
      <c r="BF21" s="1" t="s">
        <v>161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137</v>
      </c>
      <c r="BF22" s="1" t="s">
        <v>162</v>
      </c>
    </row>
    <row r="23" spans="2:60">
      <c r="B23" s="97" t="s">
        <v>255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138</v>
      </c>
      <c r="BF23" s="1" t="s">
        <v>196</v>
      </c>
    </row>
    <row r="24" spans="2:60">
      <c r="B24" s="97" t="s">
        <v>119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199</v>
      </c>
    </row>
    <row r="25" spans="2:60">
      <c r="B25" s="97" t="s">
        <v>240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163</v>
      </c>
    </row>
    <row r="26" spans="2:60">
      <c r="B26" s="97" t="s">
        <v>250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164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198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165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166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197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185</v>
      </c>
      <c r="C1" s="76" t="s" vm="1">
        <v>256</v>
      </c>
    </row>
    <row r="2" spans="2:81">
      <c r="B2" s="56" t="s">
        <v>184</v>
      </c>
      <c r="C2" s="76" t="s">
        <v>257</v>
      </c>
    </row>
    <row r="3" spans="2:81">
      <c r="B3" s="56" t="s">
        <v>186</v>
      </c>
      <c r="C3" s="76" t="s">
        <v>258</v>
      </c>
      <c r="E3" s="2"/>
    </row>
    <row r="4" spans="2:81">
      <c r="B4" s="56" t="s">
        <v>187</v>
      </c>
      <c r="C4" s="76">
        <v>8801</v>
      </c>
    </row>
    <row r="6" spans="2:81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7"/>
    </row>
    <row r="7" spans="2:81" ht="26.25" customHeight="1">
      <c r="B7" s="205" t="s">
        <v>102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7"/>
    </row>
    <row r="8" spans="2:81" s="3" customFormat="1" ht="47.25">
      <c r="B8" s="22" t="s">
        <v>123</v>
      </c>
      <c r="C8" s="30" t="s">
        <v>48</v>
      </c>
      <c r="D8" s="13" t="s">
        <v>53</v>
      </c>
      <c r="E8" s="30" t="s">
        <v>15</v>
      </c>
      <c r="F8" s="30" t="s">
        <v>68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242</v>
      </c>
      <c r="M8" s="30" t="s">
        <v>241</v>
      </c>
      <c r="N8" s="30" t="s">
        <v>64</v>
      </c>
      <c r="O8" s="30" t="s">
        <v>61</v>
      </c>
      <c r="P8" s="30" t="s">
        <v>188</v>
      </c>
      <c r="Q8" s="31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251</v>
      </c>
      <c r="M9" s="32"/>
      <c r="N9" s="32" t="s">
        <v>245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O52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6" t="s">
        <v>185</v>
      </c>
      <c r="C1" s="76" t="s" vm="1">
        <v>256</v>
      </c>
    </row>
    <row r="2" spans="2:67">
      <c r="B2" s="56" t="s">
        <v>184</v>
      </c>
      <c r="C2" s="76" t="s">
        <v>257</v>
      </c>
    </row>
    <row r="3" spans="2:67">
      <c r="B3" s="56" t="s">
        <v>186</v>
      </c>
      <c r="C3" s="76" t="s">
        <v>258</v>
      </c>
    </row>
    <row r="4" spans="2:67">
      <c r="B4" s="56" t="s">
        <v>187</v>
      </c>
      <c r="C4" s="76">
        <v>8801</v>
      </c>
    </row>
    <row r="6" spans="2:67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7"/>
    </row>
    <row r="7" spans="2:67" ht="26.25" customHeight="1">
      <c r="B7" s="205" t="s">
        <v>93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7"/>
    </row>
    <row r="8" spans="2:67" s="3" customFormat="1" ht="78.75">
      <c r="B8" s="22" t="s">
        <v>123</v>
      </c>
      <c r="C8" s="30" t="s">
        <v>48</v>
      </c>
      <c r="D8" s="30" t="s">
        <v>15</v>
      </c>
      <c r="E8" s="30" t="s">
        <v>68</v>
      </c>
      <c r="F8" s="30" t="s">
        <v>109</v>
      </c>
      <c r="G8" s="30" t="s">
        <v>18</v>
      </c>
      <c r="H8" s="30" t="s">
        <v>108</v>
      </c>
      <c r="I8" s="30" t="s">
        <v>17</v>
      </c>
      <c r="J8" s="30" t="s">
        <v>19</v>
      </c>
      <c r="K8" s="30" t="s">
        <v>242</v>
      </c>
      <c r="L8" s="30" t="s">
        <v>241</v>
      </c>
      <c r="M8" s="30" t="s">
        <v>117</v>
      </c>
      <c r="N8" s="30" t="s">
        <v>61</v>
      </c>
      <c r="O8" s="30" t="s">
        <v>188</v>
      </c>
      <c r="P8" s="31" t="s">
        <v>190</v>
      </c>
    </row>
    <row r="9" spans="2:67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251</v>
      </c>
      <c r="L9" s="32"/>
      <c r="M9" s="32" t="s">
        <v>245</v>
      </c>
      <c r="N9" s="32" t="s">
        <v>20</v>
      </c>
      <c r="O9" s="32" t="s">
        <v>20</v>
      </c>
      <c r="P9" s="33" t="s">
        <v>20</v>
      </c>
    </row>
    <row r="10" spans="2:6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141" customFormat="1" ht="18" customHeight="1">
      <c r="B11" s="77" t="s">
        <v>29</v>
      </c>
      <c r="C11" s="78"/>
      <c r="D11" s="78"/>
      <c r="E11" s="78"/>
      <c r="F11" s="78"/>
      <c r="G11" s="86">
        <v>10.300462298608055</v>
      </c>
      <c r="H11" s="78"/>
      <c r="I11" s="78"/>
      <c r="J11" s="101">
        <v>4.8506370660428344E-2</v>
      </c>
      <c r="K11" s="86"/>
      <c r="L11" s="78"/>
      <c r="M11" s="86">
        <v>598395.19777999993</v>
      </c>
      <c r="N11" s="78"/>
      <c r="O11" s="87">
        <v>1</v>
      </c>
      <c r="P11" s="87">
        <f>M11/'סכום נכסי הקרן'!$C$42</f>
        <v>0.26127548999597594</v>
      </c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BO11" s="143"/>
    </row>
    <row r="12" spans="2:67" s="143" customFormat="1" ht="21.75" customHeight="1">
      <c r="B12" s="79" t="s">
        <v>237</v>
      </c>
      <c r="C12" s="80"/>
      <c r="D12" s="80"/>
      <c r="E12" s="80"/>
      <c r="F12" s="80"/>
      <c r="G12" s="89">
        <v>10.300462298608055</v>
      </c>
      <c r="H12" s="80"/>
      <c r="I12" s="80"/>
      <c r="J12" s="102">
        <v>4.8506370660428344E-2</v>
      </c>
      <c r="K12" s="89"/>
      <c r="L12" s="80"/>
      <c r="M12" s="89">
        <v>598395.19777999993</v>
      </c>
      <c r="N12" s="80"/>
      <c r="O12" s="90">
        <v>1</v>
      </c>
      <c r="P12" s="90">
        <f>M12/'סכום נכסי הקרן'!$C$42</f>
        <v>0.26127548999597594</v>
      </c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2:67" s="143" customFormat="1">
      <c r="B13" s="100" t="s">
        <v>73</v>
      </c>
      <c r="C13" s="80"/>
      <c r="D13" s="80"/>
      <c r="E13" s="80"/>
      <c r="F13" s="80"/>
      <c r="G13" s="89">
        <v>10.300462298608055</v>
      </c>
      <c r="H13" s="80"/>
      <c r="I13" s="80"/>
      <c r="J13" s="102">
        <v>4.8506370660428344E-2</v>
      </c>
      <c r="K13" s="89"/>
      <c r="L13" s="80"/>
      <c r="M13" s="89">
        <v>598395.19777999993</v>
      </c>
      <c r="N13" s="80"/>
      <c r="O13" s="90">
        <v>1</v>
      </c>
      <c r="P13" s="90">
        <f>M13/'סכום נכסי הקרן'!$C$42</f>
        <v>0.26127548999597594</v>
      </c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2:67" s="143" customFormat="1">
      <c r="B14" s="85" t="s">
        <v>1225</v>
      </c>
      <c r="C14" s="82" t="s">
        <v>1226</v>
      </c>
      <c r="D14" s="82" t="s">
        <v>261</v>
      </c>
      <c r="E14" s="82"/>
      <c r="F14" s="109">
        <v>40909</v>
      </c>
      <c r="G14" s="92">
        <v>7.4999999999999991</v>
      </c>
      <c r="H14" s="95" t="s">
        <v>170</v>
      </c>
      <c r="I14" s="96">
        <v>4.8000000000000001E-2</v>
      </c>
      <c r="J14" s="96">
        <v>4.8599999999999997E-2</v>
      </c>
      <c r="K14" s="92">
        <v>31000</v>
      </c>
      <c r="L14" s="110">
        <v>103.4639</v>
      </c>
      <c r="M14" s="92">
        <v>32.061219999999999</v>
      </c>
      <c r="N14" s="82"/>
      <c r="O14" s="93">
        <v>5.3578671952824242E-5</v>
      </c>
      <c r="P14" s="93">
        <f>M14/'סכום נכסי הקרן'!$C$42</f>
        <v>1.3998793767807807E-5</v>
      </c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</row>
    <row r="15" spans="2:67" s="143" customFormat="1">
      <c r="B15" s="85" t="s">
        <v>1227</v>
      </c>
      <c r="C15" s="82">
        <v>8790</v>
      </c>
      <c r="D15" s="82" t="s">
        <v>261</v>
      </c>
      <c r="E15" s="82"/>
      <c r="F15" s="109">
        <v>41030</v>
      </c>
      <c r="G15" s="92">
        <v>7.65</v>
      </c>
      <c r="H15" s="95" t="s">
        <v>170</v>
      </c>
      <c r="I15" s="96">
        <v>4.8000000000000001E-2</v>
      </c>
      <c r="J15" s="96">
        <v>4.8599999999999997E-2</v>
      </c>
      <c r="K15" s="92">
        <v>3059000</v>
      </c>
      <c r="L15" s="110">
        <v>103.869</v>
      </c>
      <c r="M15" s="92">
        <v>3176.0571800000002</v>
      </c>
      <c r="N15" s="82"/>
      <c r="O15" s="93">
        <v>5.30762478004992E-3</v>
      </c>
      <c r="P15" s="93">
        <f>M15/'סכום נכסי הקרן'!$C$42</f>
        <v>1.3867522651223269E-3</v>
      </c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</row>
    <row r="16" spans="2:67" s="143" customFormat="1">
      <c r="B16" s="85" t="s">
        <v>1228</v>
      </c>
      <c r="C16" s="82" t="s">
        <v>1229</v>
      </c>
      <c r="D16" s="82" t="s">
        <v>261</v>
      </c>
      <c r="E16" s="82"/>
      <c r="F16" s="109">
        <v>41091</v>
      </c>
      <c r="G16" s="92">
        <v>7.81</v>
      </c>
      <c r="H16" s="95" t="s">
        <v>170</v>
      </c>
      <c r="I16" s="96">
        <v>4.8000000000000001E-2</v>
      </c>
      <c r="J16" s="96">
        <v>4.87E-2</v>
      </c>
      <c r="K16" s="92">
        <v>7845000</v>
      </c>
      <c r="L16" s="110">
        <v>102.12990000000001</v>
      </c>
      <c r="M16" s="92">
        <v>8004.7570300000007</v>
      </c>
      <c r="N16" s="82"/>
      <c r="O16" s="93">
        <v>1.3377040891532941E-2</v>
      </c>
      <c r="P16" s="93">
        <f>M16/'סכום נכסי הקרן'!$C$42</f>
        <v>3.495092913631476E-3</v>
      </c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</row>
    <row r="17" spans="2:34" s="143" customFormat="1">
      <c r="B17" s="85" t="s">
        <v>1230</v>
      </c>
      <c r="C17" s="82">
        <v>8805</v>
      </c>
      <c r="D17" s="82" t="s">
        <v>261</v>
      </c>
      <c r="E17" s="82"/>
      <c r="F17" s="109">
        <v>41487</v>
      </c>
      <c r="G17" s="92">
        <v>8.52</v>
      </c>
      <c r="H17" s="95" t="s">
        <v>170</v>
      </c>
      <c r="I17" s="96">
        <v>4.8000000000000001E-2</v>
      </c>
      <c r="J17" s="96">
        <v>4.7899999999999998E-2</v>
      </c>
      <c r="K17" s="92">
        <v>124000</v>
      </c>
      <c r="L17" s="110">
        <v>100.7809</v>
      </c>
      <c r="M17" s="92">
        <v>125.58001</v>
      </c>
      <c r="N17" s="82"/>
      <c r="O17" s="93">
        <v>2.0986132653786688E-4</v>
      </c>
      <c r="P17" s="93">
        <f>M17/'סכום נכסי הקרן'!$C$42</f>
        <v>5.4831620922386679E-5</v>
      </c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</row>
    <row r="18" spans="2:34" s="143" customFormat="1">
      <c r="B18" s="85" t="s">
        <v>1231</v>
      </c>
      <c r="C18" s="82" t="s">
        <v>1232</v>
      </c>
      <c r="D18" s="82" t="s">
        <v>261</v>
      </c>
      <c r="E18" s="82"/>
      <c r="F18" s="109">
        <v>42218</v>
      </c>
      <c r="G18" s="92">
        <v>9.66</v>
      </c>
      <c r="H18" s="95" t="s">
        <v>170</v>
      </c>
      <c r="I18" s="96">
        <v>4.8000000000000001E-2</v>
      </c>
      <c r="J18" s="96">
        <v>4.8500000000000008E-2</v>
      </c>
      <c r="K18" s="92">
        <v>132000</v>
      </c>
      <c r="L18" s="110">
        <v>100.76860000000001</v>
      </c>
      <c r="M18" s="92">
        <v>133.01460999999998</v>
      </c>
      <c r="N18" s="82"/>
      <c r="O18" s="93">
        <v>2.2228555725960691E-4</v>
      </c>
      <c r="P18" s="93">
        <f>M18/'סכום נכסי הקרן'!$C$42</f>
        <v>5.8077767892032363E-5</v>
      </c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r="19" spans="2:34" s="143" customFormat="1">
      <c r="B19" s="85" t="s">
        <v>1233</v>
      </c>
      <c r="C19" s="82" t="s">
        <v>1234</v>
      </c>
      <c r="D19" s="82" t="s">
        <v>261</v>
      </c>
      <c r="E19" s="82"/>
      <c r="F19" s="109">
        <v>42309</v>
      </c>
      <c r="G19" s="92">
        <v>9.68</v>
      </c>
      <c r="H19" s="95" t="s">
        <v>170</v>
      </c>
      <c r="I19" s="96">
        <v>4.8000000000000001E-2</v>
      </c>
      <c r="J19" s="96">
        <v>4.8499999999999995E-2</v>
      </c>
      <c r="K19" s="92">
        <v>757000</v>
      </c>
      <c r="L19" s="110">
        <v>101.9841</v>
      </c>
      <c r="M19" s="92">
        <v>772.01943000000006</v>
      </c>
      <c r="N19" s="82"/>
      <c r="O19" s="93">
        <v>1.2901497753727514E-3</v>
      </c>
      <c r="P19" s="93">
        <f>M19/'סכום נכסי הקרן'!$C$42</f>
        <v>3.3708451472871394E-4</v>
      </c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</row>
    <row r="20" spans="2:34" s="143" customFormat="1">
      <c r="B20" s="85" t="s">
        <v>1235</v>
      </c>
      <c r="C20" s="82" t="s">
        <v>1236</v>
      </c>
      <c r="D20" s="82" t="s">
        <v>261</v>
      </c>
      <c r="E20" s="82"/>
      <c r="F20" s="109">
        <v>42339</v>
      </c>
      <c r="G20" s="92">
        <v>9.76</v>
      </c>
      <c r="H20" s="95" t="s">
        <v>170</v>
      </c>
      <c r="I20" s="96">
        <v>4.8000000000000001E-2</v>
      </c>
      <c r="J20" s="96">
        <v>4.8499999999999995E-2</v>
      </c>
      <c r="K20" s="92">
        <v>978000</v>
      </c>
      <c r="L20" s="110">
        <v>101.58159999999999</v>
      </c>
      <c r="M20" s="92">
        <v>993.46839</v>
      </c>
      <c r="N20" s="82"/>
      <c r="O20" s="93">
        <v>1.6602211944308563E-3</v>
      </c>
      <c r="P20" s="93">
        <f>M20/'סכום נכסי הקרן'!$C$42</f>
        <v>4.3377510607662645E-4</v>
      </c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</row>
    <row r="21" spans="2:34" s="143" customFormat="1">
      <c r="B21" s="85" t="s">
        <v>1237</v>
      </c>
      <c r="C21" s="82" t="s">
        <v>1238</v>
      </c>
      <c r="D21" s="82" t="s">
        <v>261</v>
      </c>
      <c r="E21" s="82"/>
      <c r="F21" s="109">
        <v>42370</v>
      </c>
      <c r="G21" s="92">
        <v>9.8500000000000014</v>
      </c>
      <c r="H21" s="95" t="s">
        <v>170</v>
      </c>
      <c r="I21" s="96">
        <v>4.8000000000000001E-2</v>
      </c>
      <c r="J21" s="96">
        <v>4.8499999999999988E-2</v>
      </c>
      <c r="K21" s="92">
        <v>1624000</v>
      </c>
      <c r="L21" s="110">
        <v>101.1808</v>
      </c>
      <c r="M21" s="92">
        <v>1643.17626</v>
      </c>
      <c r="N21" s="82"/>
      <c r="O21" s="93">
        <v>2.7459716690509169E-3</v>
      </c>
      <c r="P21" s="93">
        <f>M21/'סכום נכסי הקרן'!$C$42</f>
        <v>7.1745509334634626E-4</v>
      </c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</row>
    <row r="22" spans="2:34" s="143" customFormat="1">
      <c r="B22" s="85" t="s">
        <v>1239</v>
      </c>
      <c r="C22" s="82" t="s">
        <v>1240</v>
      </c>
      <c r="D22" s="82" t="s">
        <v>261</v>
      </c>
      <c r="E22" s="82"/>
      <c r="F22" s="109">
        <v>42461</v>
      </c>
      <c r="G22" s="92">
        <v>9.86</v>
      </c>
      <c r="H22" s="95" t="s">
        <v>170</v>
      </c>
      <c r="I22" s="96">
        <v>4.8000000000000001E-2</v>
      </c>
      <c r="J22" s="96">
        <v>4.8499999999999995E-2</v>
      </c>
      <c r="K22" s="92">
        <v>7022000</v>
      </c>
      <c r="L22" s="110">
        <v>103.2188</v>
      </c>
      <c r="M22" s="92">
        <v>7248.0227500000001</v>
      </c>
      <c r="N22" s="82"/>
      <c r="O22" s="93">
        <v>1.2112434686791615E-2</v>
      </c>
      <c r="P22" s="93">
        <f>M22/'סכום נכסי הקרן'!$C$42</f>
        <v>3.1646823078357346E-3</v>
      </c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</row>
    <row r="23" spans="2:34" s="143" customFormat="1">
      <c r="B23" s="85" t="s">
        <v>1241</v>
      </c>
      <c r="C23" s="82" t="s">
        <v>1242</v>
      </c>
      <c r="D23" s="82" t="s">
        <v>261</v>
      </c>
      <c r="E23" s="82"/>
      <c r="F23" s="109">
        <v>42491</v>
      </c>
      <c r="G23" s="92">
        <v>9.9399999999999977</v>
      </c>
      <c r="H23" s="95" t="s">
        <v>170</v>
      </c>
      <c r="I23" s="96">
        <v>4.8000000000000001E-2</v>
      </c>
      <c r="J23" s="96">
        <v>4.8599999999999997E-2</v>
      </c>
      <c r="K23" s="92">
        <v>10289000</v>
      </c>
      <c r="L23" s="110">
        <v>103.0211</v>
      </c>
      <c r="M23" s="92">
        <v>10599.839810000001</v>
      </c>
      <c r="N23" s="82"/>
      <c r="O23" s="93">
        <v>1.7713778200969175E-2</v>
      </c>
      <c r="P23" s="93">
        <f>M23/'סכום נכסי הקרן'!$C$42</f>
        <v>4.6281760791382588E-3</v>
      </c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</row>
    <row r="24" spans="2:34" s="143" customFormat="1">
      <c r="B24" s="85" t="s">
        <v>1243</v>
      </c>
      <c r="C24" s="82" t="s">
        <v>1244</v>
      </c>
      <c r="D24" s="82" t="s">
        <v>261</v>
      </c>
      <c r="E24" s="82"/>
      <c r="F24" s="109">
        <v>42522</v>
      </c>
      <c r="G24" s="92">
        <v>10.029999999999999</v>
      </c>
      <c r="H24" s="95" t="s">
        <v>170</v>
      </c>
      <c r="I24" s="96">
        <v>4.8000000000000001E-2</v>
      </c>
      <c r="J24" s="96">
        <v>4.8499999999999995E-2</v>
      </c>
      <c r="K24" s="92">
        <v>16543000</v>
      </c>
      <c r="L24" s="110">
        <v>102.1979</v>
      </c>
      <c r="M24" s="92">
        <v>16906.59245</v>
      </c>
      <c r="N24" s="82"/>
      <c r="O24" s="93">
        <v>2.8253222139352312E-2</v>
      </c>
      <c r="P24" s="93">
        <f>M24/'סכום נכסי הקרן'!$C$42</f>
        <v>7.3818744584244313E-3</v>
      </c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</row>
    <row r="25" spans="2:34" s="143" customFormat="1">
      <c r="B25" s="85" t="s">
        <v>1245</v>
      </c>
      <c r="C25" s="82" t="s">
        <v>1246</v>
      </c>
      <c r="D25" s="82" t="s">
        <v>261</v>
      </c>
      <c r="E25" s="82"/>
      <c r="F25" s="109">
        <v>42552</v>
      </c>
      <c r="G25" s="92">
        <v>10.11</v>
      </c>
      <c r="H25" s="95" t="s">
        <v>170</v>
      </c>
      <c r="I25" s="96">
        <v>4.8000000000000001E-2</v>
      </c>
      <c r="J25" s="96">
        <v>4.8499999999999995E-2</v>
      </c>
      <c r="K25" s="92">
        <v>15427000</v>
      </c>
      <c r="L25" s="110">
        <v>101.4849</v>
      </c>
      <c r="M25" s="92">
        <v>15656.168240000001</v>
      </c>
      <c r="N25" s="82"/>
      <c r="O25" s="93">
        <v>2.6163592719465629E-2</v>
      </c>
      <c r="P25" s="93">
        <f>M25/'סכום נכסי הקרן'!$C$42</f>
        <v>6.8359055078335311E-3</v>
      </c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</row>
    <row r="26" spans="2:34" s="143" customFormat="1">
      <c r="B26" s="85" t="s">
        <v>1247</v>
      </c>
      <c r="C26" s="82" t="s">
        <v>1248</v>
      </c>
      <c r="D26" s="82" t="s">
        <v>261</v>
      </c>
      <c r="E26" s="82"/>
      <c r="F26" s="109">
        <v>42583</v>
      </c>
      <c r="G26" s="92">
        <v>10.200000000000001</v>
      </c>
      <c r="H26" s="95" t="s">
        <v>170</v>
      </c>
      <c r="I26" s="96">
        <v>4.8000000000000001E-2</v>
      </c>
      <c r="J26" s="96">
        <v>4.8500000000000015E-2</v>
      </c>
      <c r="K26" s="92">
        <v>82714000</v>
      </c>
      <c r="L26" s="110">
        <v>100.79389999999999</v>
      </c>
      <c r="M26" s="92">
        <v>83370.610069999995</v>
      </c>
      <c r="N26" s="82"/>
      <c r="O26" s="93">
        <v>0.13932366165253085</v>
      </c>
      <c r="P26" s="93">
        <f>M26/'סכום נכסי הקרן'!$C$42</f>
        <v>3.6401857966298565E-2</v>
      </c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</row>
    <row r="27" spans="2:34" s="143" customFormat="1">
      <c r="B27" s="85" t="s">
        <v>1249</v>
      </c>
      <c r="C27" s="82" t="s">
        <v>1250</v>
      </c>
      <c r="D27" s="82" t="s">
        <v>261</v>
      </c>
      <c r="E27" s="82"/>
      <c r="F27" s="109">
        <v>42614</v>
      </c>
      <c r="G27" s="92">
        <v>10.280000000000001</v>
      </c>
      <c r="H27" s="95" t="s">
        <v>170</v>
      </c>
      <c r="I27" s="96">
        <v>4.8000000000000001E-2</v>
      </c>
      <c r="J27" s="96">
        <v>4.8499999999999995E-2</v>
      </c>
      <c r="K27" s="92">
        <v>59401000</v>
      </c>
      <c r="L27" s="110">
        <v>100.3844</v>
      </c>
      <c r="M27" s="92">
        <v>59628.831909999994</v>
      </c>
      <c r="N27" s="82"/>
      <c r="O27" s="93">
        <v>9.964791183354807E-2</v>
      </c>
      <c r="P27" s="93">
        <f>M27/'סכום נכסי הקרן'!$C$42</f>
        <v>2.6035556991386082E-2</v>
      </c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</row>
    <row r="28" spans="2:34" s="143" customFormat="1">
      <c r="B28" s="85" t="s">
        <v>1251</v>
      </c>
      <c r="C28" s="82" t="s">
        <v>1252</v>
      </c>
      <c r="D28" s="82" t="s">
        <v>261</v>
      </c>
      <c r="E28" s="82"/>
      <c r="F28" s="109">
        <v>42644</v>
      </c>
      <c r="G28" s="92">
        <v>10.120000000000001</v>
      </c>
      <c r="H28" s="95" t="s">
        <v>170</v>
      </c>
      <c r="I28" s="96">
        <v>4.8000000000000001E-2</v>
      </c>
      <c r="J28" s="96">
        <v>4.8500000000000008E-2</v>
      </c>
      <c r="K28" s="92">
        <v>43869000</v>
      </c>
      <c r="L28" s="110">
        <v>102.38800000000001</v>
      </c>
      <c r="M28" s="92">
        <v>44916.346709999998</v>
      </c>
      <c r="N28" s="82"/>
      <c r="O28" s="93">
        <v>7.506134219765831E-2</v>
      </c>
      <c r="P28" s="93">
        <f>M28/'סכום נכסי הקרן'!$C$42</f>
        <v>1.96116889624488E-2</v>
      </c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</row>
    <row r="29" spans="2:34" s="143" customFormat="1">
      <c r="B29" s="85" t="s">
        <v>1253</v>
      </c>
      <c r="C29" s="82" t="s">
        <v>1254</v>
      </c>
      <c r="D29" s="82" t="s">
        <v>261</v>
      </c>
      <c r="E29" s="82"/>
      <c r="F29" s="109">
        <v>42705</v>
      </c>
      <c r="G29" s="92">
        <v>10.280000000000001</v>
      </c>
      <c r="H29" s="95" t="s">
        <v>170</v>
      </c>
      <c r="I29" s="96">
        <v>4.8000000000000001E-2</v>
      </c>
      <c r="J29" s="96">
        <v>4.8499999999999988E-2</v>
      </c>
      <c r="K29" s="92">
        <v>36720000</v>
      </c>
      <c r="L29" s="110">
        <v>101.581</v>
      </c>
      <c r="M29" s="92">
        <v>37300.543290000001</v>
      </c>
      <c r="N29" s="82"/>
      <c r="O29" s="93">
        <v>6.2334295843920778E-2</v>
      </c>
      <c r="P29" s="93">
        <f>M29/'סכום נכסי הקרן'!$C$42</f>
        <v>1.6286423690174526E-2</v>
      </c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</row>
    <row r="30" spans="2:34" s="143" customFormat="1">
      <c r="B30" s="85" t="s">
        <v>1255</v>
      </c>
      <c r="C30" s="82" t="s">
        <v>1256</v>
      </c>
      <c r="D30" s="82" t="s">
        <v>261</v>
      </c>
      <c r="E30" s="82"/>
      <c r="F30" s="109">
        <v>42736</v>
      </c>
      <c r="G30" s="92">
        <v>10.370000000000001</v>
      </c>
      <c r="H30" s="95" t="s">
        <v>170</v>
      </c>
      <c r="I30" s="96">
        <v>4.8000000000000001E-2</v>
      </c>
      <c r="J30" s="96">
        <v>4.8500000000000008E-2</v>
      </c>
      <c r="K30" s="92">
        <v>36947000</v>
      </c>
      <c r="L30" s="110">
        <v>101.3826</v>
      </c>
      <c r="M30" s="92">
        <v>37457.818209999998</v>
      </c>
      <c r="N30" s="82"/>
      <c r="O30" s="93">
        <v>6.2597123688434689E-2</v>
      </c>
      <c r="P30" s="93">
        <f>M30/'סכום נכסי הקרן'!$C$42</f>
        <v>1.6355094164034488E-2</v>
      </c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2:34" s="143" customFormat="1">
      <c r="B31" s="85" t="s">
        <v>1257</v>
      </c>
      <c r="C31" s="82" t="s">
        <v>1258</v>
      </c>
      <c r="D31" s="82" t="s">
        <v>261</v>
      </c>
      <c r="E31" s="82"/>
      <c r="F31" s="109">
        <v>42767</v>
      </c>
      <c r="G31" s="92">
        <v>10.450000000000001</v>
      </c>
      <c r="H31" s="95" t="s">
        <v>170</v>
      </c>
      <c r="I31" s="96">
        <v>4.8000000000000001E-2</v>
      </c>
      <c r="J31" s="96">
        <v>4.8500000000000008E-2</v>
      </c>
      <c r="K31" s="92">
        <v>30697000</v>
      </c>
      <c r="L31" s="110">
        <v>100.9825</v>
      </c>
      <c r="M31" s="92">
        <v>30998.603739999999</v>
      </c>
      <c r="N31" s="82"/>
      <c r="O31" s="93">
        <v>5.1802895235460493E-2</v>
      </c>
      <c r="P31" s="93">
        <f>M31/'סכום נכסי הקרן'!$C$42</f>
        <v>1.3534826835855149E-2</v>
      </c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</row>
    <row r="32" spans="2:34" s="143" customFormat="1">
      <c r="B32" s="85" t="s">
        <v>1259</v>
      </c>
      <c r="C32" s="82" t="s">
        <v>1260</v>
      </c>
      <c r="D32" s="82" t="s">
        <v>261</v>
      </c>
      <c r="E32" s="82"/>
      <c r="F32" s="109">
        <v>42795</v>
      </c>
      <c r="G32" s="92">
        <v>10.540000000000001</v>
      </c>
      <c r="H32" s="95" t="s">
        <v>170</v>
      </c>
      <c r="I32" s="96">
        <v>4.8000000000000001E-2</v>
      </c>
      <c r="J32" s="96">
        <v>4.8499999999999988E-2</v>
      </c>
      <c r="K32" s="92">
        <v>38223000</v>
      </c>
      <c r="L32" s="110">
        <v>100.78570000000001</v>
      </c>
      <c r="M32" s="92">
        <v>38523.302819999997</v>
      </c>
      <c r="N32" s="82"/>
      <c r="O32" s="93">
        <v>6.4377693809907696E-2</v>
      </c>
      <c r="P32" s="93">
        <f>M32/'סכום נכסי הקרן'!$C$42</f>
        <v>1.6820313494994542E-2</v>
      </c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</row>
    <row r="33" spans="2:34" s="143" customFormat="1">
      <c r="B33" s="85" t="s">
        <v>1261</v>
      </c>
      <c r="C33" s="82" t="s">
        <v>1262</v>
      </c>
      <c r="D33" s="82" t="s">
        <v>261</v>
      </c>
      <c r="E33" s="82"/>
      <c r="F33" s="109">
        <v>42826</v>
      </c>
      <c r="G33" s="92">
        <v>10.37</v>
      </c>
      <c r="H33" s="95" t="s">
        <v>170</v>
      </c>
      <c r="I33" s="96">
        <v>4.8000000000000001E-2</v>
      </c>
      <c r="J33" s="96">
        <v>4.8500000000000008E-2</v>
      </c>
      <c r="K33" s="92">
        <v>26197000</v>
      </c>
      <c r="L33" s="110">
        <v>102.7976</v>
      </c>
      <c r="M33" s="92">
        <v>26929.88363</v>
      </c>
      <c r="N33" s="82"/>
      <c r="O33" s="93">
        <v>4.5003508935078013E-2</v>
      </c>
      <c r="P33" s="93">
        <f>M33/'סכום נכסי הקרן'!$C$42</f>
        <v>1.1758313848550788E-2</v>
      </c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</row>
    <row r="34" spans="2:34" s="143" customFormat="1">
      <c r="B34" s="85" t="s">
        <v>1263</v>
      </c>
      <c r="C34" s="82" t="s">
        <v>1264</v>
      </c>
      <c r="D34" s="82" t="s">
        <v>261</v>
      </c>
      <c r="E34" s="82"/>
      <c r="F34" s="109">
        <v>42856</v>
      </c>
      <c r="G34" s="92">
        <v>10.45</v>
      </c>
      <c r="H34" s="95" t="s">
        <v>170</v>
      </c>
      <c r="I34" s="96">
        <v>4.8000000000000001E-2</v>
      </c>
      <c r="J34" s="96">
        <v>4.8499999999999995E-2</v>
      </c>
      <c r="K34" s="92">
        <v>27980000</v>
      </c>
      <c r="L34" s="110">
        <v>102.08499999999999</v>
      </c>
      <c r="M34" s="92">
        <v>28563.38725</v>
      </c>
      <c r="N34" s="82"/>
      <c r="O34" s="93">
        <v>4.7733316303285797E-2</v>
      </c>
      <c r="P34" s="93">
        <f>M34/'סכום נכסי הקרן'!$C$42</f>
        <v>1.2471545606273903E-2</v>
      </c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</row>
    <row r="35" spans="2:34" s="143" customFormat="1">
      <c r="B35" s="85" t="s">
        <v>1265</v>
      </c>
      <c r="C35" s="82" t="s">
        <v>1266</v>
      </c>
      <c r="D35" s="82" t="s">
        <v>261</v>
      </c>
      <c r="E35" s="82"/>
      <c r="F35" s="109">
        <v>42887</v>
      </c>
      <c r="G35" s="92">
        <v>10.540000000000001</v>
      </c>
      <c r="H35" s="95" t="s">
        <v>170</v>
      </c>
      <c r="I35" s="96">
        <v>4.8000000000000001E-2</v>
      </c>
      <c r="J35" s="96">
        <v>4.8500000000000015E-2</v>
      </c>
      <c r="K35" s="92">
        <v>44781000</v>
      </c>
      <c r="L35" s="110">
        <v>101.58069999999999</v>
      </c>
      <c r="M35" s="92">
        <v>45488.849009999998</v>
      </c>
      <c r="N35" s="82"/>
      <c r="O35" s="93">
        <v>7.6018071633529347E-2</v>
      </c>
      <c r="P35" s="93">
        <f>M35/'סכום נכסי הקרן'!$C$42</f>
        <v>1.9861658914599581E-2</v>
      </c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</row>
    <row r="36" spans="2:34" s="143" customFormat="1">
      <c r="B36" s="85" t="s">
        <v>1267</v>
      </c>
      <c r="C36" s="82" t="s">
        <v>1268</v>
      </c>
      <c r="D36" s="82" t="s">
        <v>261</v>
      </c>
      <c r="E36" s="82"/>
      <c r="F36" s="109">
        <v>42949</v>
      </c>
      <c r="G36" s="92">
        <v>10.709999999999999</v>
      </c>
      <c r="H36" s="95" t="s">
        <v>170</v>
      </c>
      <c r="I36" s="96">
        <v>4.8000000000000001E-2</v>
      </c>
      <c r="J36" s="96">
        <v>4.8500000000000008E-2</v>
      </c>
      <c r="K36" s="92">
        <v>51467000</v>
      </c>
      <c r="L36" s="110">
        <v>100.98220000000001</v>
      </c>
      <c r="M36" s="92">
        <v>51972.490709999998</v>
      </c>
      <c r="N36" s="82"/>
      <c r="O36" s="93">
        <v>8.685312131984671E-2</v>
      </c>
      <c r="P36" s="93">
        <f>M36/'סכום נכסי הקרן'!$C$42</f>
        <v>2.2692591830522892E-2</v>
      </c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</row>
    <row r="37" spans="2:34" s="143" customFormat="1">
      <c r="B37" s="85" t="s">
        <v>1269</v>
      </c>
      <c r="C37" s="82" t="s">
        <v>1270</v>
      </c>
      <c r="D37" s="82" t="s">
        <v>261</v>
      </c>
      <c r="E37" s="82"/>
      <c r="F37" s="109">
        <v>42979</v>
      </c>
      <c r="G37" s="92">
        <v>10.79</v>
      </c>
      <c r="H37" s="95" t="s">
        <v>170</v>
      </c>
      <c r="I37" s="96">
        <v>4.8000000000000001E-2</v>
      </c>
      <c r="J37" s="96">
        <v>4.8500000000000008E-2</v>
      </c>
      <c r="K37" s="92">
        <v>43124000</v>
      </c>
      <c r="L37" s="110">
        <v>100.6978</v>
      </c>
      <c r="M37" s="92">
        <v>43424.90612</v>
      </c>
      <c r="N37" s="82"/>
      <c r="O37" s="93">
        <v>7.2568941530786107E-2</v>
      </c>
      <c r="P37" s="93">
        <f>M37/'סכום נכסי הקרן'!$C$42</f>
        <v>1.8960485756945467E-2</v>
      </c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</row>
    <row r="38" spans="2:34" s="143" customFormat="1">
      <c r="B38" s="85" t="s">
        <v>1271</v>
      </c>
      <c r="C38" s="82" t="s">
        <v>1272</v>
      </c>
      <c r="D38" s="82" t="s">
        <v>261</v>
      </c>
      <c r="E38" s="82"/>
      <c r="F38" s="109">
        <v>40603</v>
      </c>
      <c r="G38" s="92">
        <v>7</v>
      </c>
      <c r="H38" s="95" t="s">
        <v>170</v>
      </c>
      <c r="I38" s="96">
        <v>4.8000000000000001E-2</v>
      </c>
      <c r="J38" s="96">
        <v>4.87E-2</v>
      </c>
      <c r="K38" s="92">
        <v>800000</v>
      </c>
      <c r="L38" s="110">
        <v>104.65560000000001</v>
      </c>
      <c r="M38" s="92">
        <v>836.26400999999998</v>
      </c>
      <c r="N38" s="82"/>
      <c r="O38" s="93">
        <v>1.3975112318789908E-3</v>
      </c>
      <c r="P38" s="93">
        <f>M38/'סכום נכסי הקרן'!$C$42</f>
        <v>3.6513543188406323E-4</v>
      </c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</row>
    <row r="39" spans="2:34" s="143" customFormat="1">
      <c r="B39" s="85" t="s">
        <v>1273</v>
      </c>
      <c r="C39" s="82" t="s">
        <v>1274</v>
      </c>
      <c r="D39" s="82" t="s">
        <v>261</v>
      </c>
      <c r="E39" s="82"/>
      <c r="F39" s="109">
        <v>40969</v>
      </c>
      <c r="G39" s="92">
        <v>7.66</v>
      </c>
      <c r="H39" s="95" t="s">
        <v>170</v>
      </c>
      <c r="I39" s="96">
        <v>4.8000000000000001E-2</v>
      </c>
      <c r="J39" s="96">
        <v>4.8700000000000007E-2</v>
      </c>
      <c r="K39" s="92">
        <v>3600000</v>
      </c>
      <c r="L39" s="110">
        <v>102.6307</v>
      </c>
      <c r="M39" s="92">
        <v>3692.6029199999998</v>
      </c>
      <c r="N39" s="82"/>
      <c r="O39" s="93">
        <v>6.170843171367805E-3</v>
      </c>
      <c r="P39" s="93">
        <f>M39/'סכום נכסי הקרן'!$C$42</f>
        <v>1.6122900732874455E-3</v>
      </c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</row>
    <row r="40" spans="2:34" s="143" customFormat="1">
      <c r="B40" s="146"/>
      <c r="C40" s="146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</row>
    <row r="41" spans="2:34" s="143" customFormat="1">
      <c r="B41" s="146"/>
      <c r="C41" s="146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</row>
    <row r="42" spans="2:34" s="143" customFormat="1">
      <c r="B42" s="146"/>
      <c r="C42" s="146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</row>
    <row r="43" spans="2:34" s="143" customFormat="1">
      <c r="B43" s="148" t="s">
        <v>255</v>
      </c>
      <c r="C43" s="146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</row>
    <row r="44" spans="2:34" s="143" customFormat="1">
      <c r="B44" s="148" t="s">
        <v>119</v>
      </c>
      <c r="C44" s="146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</row>
    <row r="45" spans="2:34" s="143" customFormat="1">
      <c r="B45" s="148" t="s">
        <v>240</v>
      </c>
      <c r="C45" s="146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</row>
    <row r="46" spans="2:34" s="143" customFormat="1">
      <c r="B46" s="148" t="s">
        <v>250</v>
      </c>
      <c r="C46" s="146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</row>
    <row r="47" spans="2:34" s="143" customFormat="1">
      <c r="B47" s="146"/>
      <c r="C47" s="146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</row>
    <row r="48" spans="2:34" s="143" customFormat="1">
      <c r="B48" s="146"/>
      <c r="C48" s="146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</row>
    <row r="49" spans="2:34" s="143" customFormat="1">
      <c r="B49" s="146"/>
      <c r="C49" s="146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</row>
    <row r="50" spans="2:34" s="143" customFormat="1">
      <c r="B50" s="146"/>
      <c r="C50" s="146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</row>
    <row r="51" spans="2:34" s="143" customFormat="1">
      <c r="B51" s="146"/>
      <c r="C51" s="146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</row>
    <row r="52" spans="2:34" s="143" customFormat="1">
      <c r="B52" s="146"/>
      <c r="C52" s="146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</row>
  </sheetData>
  <mergeCells count="2">
    <mergeCell ref="B6:P6"/>
    <mergeCell ref="B7:P7"/>
  </mergeCells>
  <phoneticPr fontId="5" type="noConversion"/>
  <dataValidations count="1">
    <dataValidation allowBlank="1" showInputMessage="1" showErrorMessage="1" sqref="C5:C1048576 AC25:XFD27 B45:B1048576 A1:A1048576 B1:B42 D1:P1048576 Q1:XFD24 Q28:XFD1048576 Q25:AA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185</v>
      </c>
      <c r="C1" s="76" t="s" vm="1">
        <v>256</v>
      </c>
    </row>
    <row r="2" spans="2:65">
      <c r="B2" s="56" t="s">
        <v>184</v>
      </c>
      <c r="C2" s="76" t="s">
        <v>257</v>
      </c>
    </row>
    <row r="3" spans="2:65">
      <c r="B3" s="56" t="s">
        <v>186</v>
      </c>
      <c r="C3" s="76" t="s">
        <v>258</v>
      </c>
    </row>
    <row r="4" spans="2:65">
      <c r="B4" s="56" t="s">
        <v>187</v>
      </c>
      <c r="C4" s="76">
        <v>8801</v>
      </c>
    </row>
    <row r="6" spans="2:65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7"/>
    </row>
    <row r="7" spans="2:65" ht="26.25" customHeight="1">
      <c r="B7" s="205" t="s">
        <v>94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 spans="2:65" s="3" customFormat="1" ht="78.75">
      <c r="B8" s="22" t="s">
        <v>123</v>
      </c>
      <c r="C8" s="30" t="s">
        <v>48</v>
      </c>
      <c r="D8" s="30" t="s">
        <v>125</v>
      </c>
      <c r="E8" s="30" t="s">
        <v>124</v>
      </c>
      <c r="F8" s="30" t="s">
        <v>67</v>
      </c>
      <c r="G8" s="30" t="s">
        <v>15</v>
      </c>
      <c r="H8" s="30" t="s">
        <v>68</v>
      </c>
      <c r="I8" s="30" t="s">
        <v>109</v>
      </c>
      <c r="J8" s="30" t="s">
        <v>18</v>
      </c>
      <c r="K8" s="30" t="s">
        <v>108</v>
      </c>
      <c r="L8" s="30" t="s">
        <v>17</v>
      </c>
      <c r="M8" s="70" t="s">
        <v>19</v>
      </c>
      <c r="N8" s="30" t="s">
        <v>242</v>
      </c>
      <c r="O8" s="30" t="s">
        <v>241</v>
      </c>
      <c r="P8" s="30" t="s">
        <v>117</v>
      </c>
      <c r="Q8" s="30" t="s">
        <v>61</v>
      </c>
      <c r="R8" s="30" t="s">
        <v>188</v>
      </c>
      <c r="S8" s="31" t="s">
        <v>190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251</v>
      </c>
      <c r="O9" s="32"/>
      <c r="P9" s="32" t="s">
        <v>245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20" t="s">
        <v>121</v>
      </c>
      <c r="S10" s="20" t="s">
        <v>191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185</v>
      </c>
      <c r="C1" s="76" t="s" vm="1">
        <v>256</v>
      </c>
    </row>
    <row r="2" spans="2:81">
      <c r="B2" s="56" t="s">
        <v>184</v>
      </c>
      <c r="C2" s="76" t="s">
        <v>257</v>
      </c>
    </row>
    <row r="3" spans="2:81">
      <c r="B3" s="56" t="s">
        <v>186</v>
      </c>
      <c r="C3" s="76" t="s">
        <v>258</v>
      </c>
    </row>
    <row r="4" spans="2:81">
      <c r="B4" s="56" t="s">
        <v>187</v>
      </c>
      <c r="C4" s="76">
        <v>8801</v>
      </c>
    </row>
    <row r="6" spans="2:81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7"/>
    </row>
    <row r="7" spans="2:81" ht="26.25" customHeight="1">
      <c r="B7" s="205" t="s">
        <v>95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 spans="2:81" s="3" customFormat="1" ht="78.75">
      <c r="B8" s="22" t="s">
        <v>123</v>
      </c>
      <c r="C8" s="30" t="s">
        <v>48</v>
      </c>
      <c r="D8" s="30" t="s">
        <v>125</v>
      </c>
      <c r="E8" s="30" t="s">
        <v>124</v>
      </c>
      <c r="F8" s="30" t="s">
        <v>67</v>
      </c>
      <c r="G8" s="30" t="s">
        <v>15</v>
      </c>
      <c r="H8" s="30" t="s">
        <v>68</v>
      </c>
      <c r="I8" s="30" t="s">
        <v>109</v>
      </c>
      <c r="J8" s="30" t="s">
        <v>18</v>
      </c>
      <c r="K8" s="30" t="s">
        <v>108</v>
      </c>
      <c r="L8" s="30" t="s">
        <v>17</v>
      </c>
      <c r="M8" s="70" t="s">
        <v>19</v>
      </c>
      <c r="N8" s="70" t="s">
        <v>242</v>
      </c>
      <c r="O8" s="30" t="s">
        <v>241</v>
      </c>
      <c r="P8" s="30" t="s">
        <v>117</v>
      </c>
      <c r="Q8" s="30" t="s">
        <v>61</v>
      </c>
      <c r="R8" s="30" t="s">
        <v>188</v>
      </c>
      <c r="S8" s="31" t="s">
        <v>190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251</v>
      </c>
      <c r="O9" s="32"/>
      <c r="P9" s="32" t="s">
        <v>245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20" t="s">
        <v>121</v>
      </c>
      <c r="S10" s="20" t="s">
        <v>191</v>
      </c>
      <c r="T10" s="5"/>
      <c r="BZ10" s="1"/>
    </row>
    <row r="11" spans="2:81" s="141" customFormat="1" ht="18" customHeight="1">
      <c r="B11" s="133" t="s">
        <v>54</v>
      </c>
      <c r="C11" s="80"/>
      <c r="D11" s="80"/>
      <c r="E11" s="80"/>
      <c r="F11" s="80"/>
      <c r="G11" s="80"/>
      <c r="H11" s="80"/>
      <c r="I11" s="80"/>
      <c r="J11" s="91">
        <v>6.6528511967360604</v>
      </c>
      <c r="K11" s="80"/>
      <c r="L11" s="80"/>
      <c r="M11" s="90">
        <v>1.7621574270664634E-2</v>
      </c>
      <c r="N11" s="89"/>
      <c r="O11" s="91"/>
      <c r="P11" s="89">
        <v>16564.282359999997</v>
      </c>
      <c r="Q11" s="80"/>
      <c r="R11" s="90">
        <v>1</v>
      </c>
      <c r="S11" s="90">
        <f>P11/'סכום נכסי הקרן'!$C$42</f>
        <v>7.2324126364928338E-3</v>
      </c>
      <c r="T11" s="144"/>
      <c r="BZ11" s="142"/>
      <c r="CC11" s="142"/>
    </row>
    <row r="12" spans="2:81" s="142" customFormat="1" ht="17.25" customHeight="1">
      <c r="B12" s="104" t="s">
        <v>237</v>
      </c>
      <c r="C12" s="80"/>
      <c r="D12" s="80"/>
      <c r="E12" s="80"/>
      <c r="F12" s="80"/>
      <c r="G12" s="80"/>
      <c r="H12" s="80"/>
      <c r="I12" s="80"/>
      <c r="J12" s="91">
        <v>6.6528511967360604</v>
      </c>
      <c r="K12" s="80"/>
      <c r="L12" s="80"/>
      <c r="M12" s="90">
        <v>1.7621574270664634E-2</v>
      </c>
      <c r="N12" s="89"/>
      <c r="O12" s="91"/>
      <c r="P12" s="89">
        <v>16564.282359999997</v>
      </c>
      <c r="Q12" s="80"/>
      <c r="R12" s="90">
        <v>1</v>
      </c>
      <c r="S12" s="90">
        <f>P12/'סכום נכסי הקרן'!$C$42</f>
        <v>7.2324126364928338E-3</v>
      </c>
    </row>
    <row r="13" spans="2:81" s="143" customFormat="1">
      <c r="B13" s="105" t="s">
        <v>62</v>
      </c>
      <c r="C13" s="80"/>
      <c r="D13" s="80"/>
      <c r="E13" s="80"/>
      <c r="F13" s="80"/>
      <c r="G13" s="80"/>
      <c r="H13" s="80"/>
      <c r="I13" s="80"/>
      <c r="J13" s="91">
        <v>7.0035624372066385</v>
      </c>
      <c r="K13" s="80"/>
      <c r="L13" s="80"/>
      <c r="M13" s="90">
        <v>1.3347889550630147E-2</v>
      </c>
      <c r="N13" s="89"/>
      <c r="O13" s="91"/>
      <c r="P13" s="89">
        <v>11142.559179999998</v>
      </c>
      <c r="Q13" s="80"/>
      <c r="R13" s="90">
        <v>0.67268589956588976</v>
      </c>
      <c r="S13" s="90">
        <f>P13/'סכום נכסי הקרן'!$C$42</f>
        <v>4.8651420004108903E-3</v>
      </c>
    </row>
    <row r="14" spans="2:81" s="143" customFormat="1">
      <c r="B14" s="106" t="s">
        <v>1275</v>
      </c>
      <c r="C14" s="82" t="s">
        <v>1276</v>
      </c>
      <c r="D14" s="95" t="s">
        <v>1277</v>
      </c>
      <c r="E14" s="82" t="s">
        <v>1278</v>
      </c>
      <c r="F14" s="95" t="s">
        <v>386</v>
      </c>
      <c r="G14" s="82" t="s">
        <v>1407</v>
      </c>
      <c r="H14" s="82" t="s">
        <v>1406</v>
      </c>
      <c r="I14" s="109">
        <v>42639</v>
      </c>
      <c r="J14" s="94">
        <v>9.17</v>
      </c>
      <c r="K14" s="95" t="s">
        <v>170</v>
      </c>
      <c r="L14" s="96">
        <v>4.9000000000000002E-2</v>
      </c>
      <c r="M14" s="93">
        <v>1.4600000000000002E-2</v>
      </c>
      <c r="N14" s="92">
        <v>784590</v>
      </c>
      <c r="O14" s="94">
        <v>165.87</v>
      </c>
      <c r="P14" s="92">
        <v>1301.3994</v>
      </c>
      <c r="Q14" s="93">
        <v>3.9966973309256588E-4</v>
      </c>
      <c r="R14" s="93">
        <v>7.8566603231943477E-2</v>
      </c>
      <c r="S14" s="93">
        <f>P14/'סכום נכסי הקרן'!$C$42</f>
        <v>5.6822609402102666E-4</v>
      </c>
    </row>
    <row r="15" spans="2:81" s="143" customFormat="1">
      <c r="B15" s="106" t="s">
        <v>1279</v>
      </c>
      <c r="C15" s="82" t="s">
        <v>1280</v>
      </c>
      <c r="D15" s="95" t="s">
        <v>1277</v>
      </c>
      <c r="E15" s="82" t="s">
        <v>1278</v>
      </c>
      <c r="F15" s="95" t="s">
        <v>386</v>
      </c>
      <c r="G15" s="82" t="s">
        <v>1407</v>
      </c>
      <c r="H15" s="82" t="s">
        <v>1406</v>
      </c>
      <c r="I15" s="109">
        <v>42639</v>
      </c>
      <c r="J15" s="94">
        <v>12.25</v>
      </c>
      <c r="K15" s="95" t="s">
        <v>170</v>
      </c>
      <c r="L15" s="96">
        <v>4.0999999999999995E-2</v>
      </c>
      <c r="M15" s="93">
        <v>2.1399999999999995E-2</v>
      </c>
      <c r="N15" s="92">
        <v>2131083.37</v>
      </c>
      <c r="O15" s="94">
        <v>129.04</v>
      </c>
      <c r="P15" s="92">
        <v>2749.9500499999999</v>
      </c>
      <c r="Q15" s="93">
        <v>6.3447952569519177E-4</v>
      </c>
      <c r="R15" s="93">
        <v>0.16601685423092488</v>
      </c>
      <c r="S15" s="93">
        <f>P15/'סכום נכסי הקרן'!$C$42</f>
        <v>1.2007023944105299E-3</v>
      </c>
    </row>
    <row r="16" spans="2:81" s="143" customFormat="1">
      <c r="B16" s="106" t="s">
        <v>1281</v>
      </c>
      <c r="C16" s="82" t="s">
        <v>1282</v>
      </c>
      <c r="D16" s="95" t="s">
        <v>1277</v>
      </c>
      <c r="E16" s="82" t="s">
        <v>1283</v>
      </c>
      <c r="F16" s="95" t="s">
        <v>386</v>
      </c>
      <c r="G16" s="82" t="s">
        <v>1407</v>
      </c>
      <c r="H16" s="82" t="s">
        <v>167</v>
      </c>
      <c r="I16" s="109">
        <v>42796</v>
      </c>
      <c r="J16" s="94">
        <v>8.98</v>
      </c>
      <c r="K16" s="95" t="s">
        <v>170</v>
      </c>
      <c r="L16" s="96">
        <v>2.1400000000000002E-2</v>
      </c>
      <c r="M16" s="93">
        <v>1.5700000000000002E-2</v>
      </c>
      <c r="N16" s="92">
        <v>1078000</v>
      </c>
      <c r="O16" s="94">
        <v>105.71</v>
      </c>
      <c r="P16" s="92">
        <v>1139.5538300000001</v>
      </c>
      <c r="Q16" s="93">
        <v>4.1518066906480362E-3</v>
      </c>
      <c r="R16" s="93">
        <v>6.8795846703980007E-2</v>
      </c>
      <c r="S16" s="93">
        <f>P16/'סכום נכסי הקרן'!$C$42</f>
        <v>4.9755995104008887E-4</v>
      </c>
    </row>
    <row r="17" spans="2:19" s="143" customFormat="1">
      <c r="B17" s="106" t="s">
        <v>1284</v>
      </c>
      <c r="C17" s="82" t="s">
        <v>1285</v>
      </c>
      <c r="D17" s="95" t="s">
        <v>1277</v>
      </c>
      <c r="E17" s="82" t="s">
        <v>385</v>
      </c>
      <c r="F17" s="95" t="s">
        <v>386</v>
      </c>
      <c r="G17" s="82" t="s">
        <v>1409</v>
      </c>
      <c r="H17" s="82" t="s">
        <v>167</v>
      </c>
      <c r="I17" s="109">
        <v>42919</v>
      </c>
      <c r="J17" s="94">
        <v>3.6700000000000004</v>
      </c>
      <c r="K17" s="95" t="s">
        <v>170</v>
      </c>
      <c r="L17" s="96">
        <v>0.06</v>
      </c>
      <c r="M17" s="93">
        <v>8.8000000000000005E-3</v>
      </c>
      <c r="N17" s="92">
        <v>4261965</v>
      </c>
      <c r="O17" s="94">
        <v>126.92</v>
      </c>
      <c r="P17" s="92">
        <v>5409.2860599999995</v>
      </c>
      <c r="Q17" s="93">
        <v>1.1516493672361098E-3</v>
      </c>
      <c r="R17" s="93">
        <v>0.32656326078227998</v>
      </c>
      <c r="S17" s="93">
        <f>P17/'סכום נכסי הקרן'!$C$42</f>
        <v>2.3618402538960665E-3</v>
      </c>
    </row>
    <row r="18" spans="2:19" s="143" customFormat="1">
      <c r="B18" s="106" t="s">
        <v>1286</v>
      </c>
      <c r="C18" s="82" t="s">
        <v>1287</v>
      </c>
      <c r="D18" s="95" t="s">
        <v>1277</v>
      </c>
      <c r="E18" s="82" t="s">
        <v>385</v>
      </c>
      <c r="F18" s="95" t="s">
        <v>386</v>
      </c>
      <c r="G18" s="82" t="s">
        <v>1409</v>
      </c>
      <c r="H18" s="82" t="s">
        <v>1406</v>
      </c>
      <c r="I18" s="109">
        <v>42768</v>
      </c>
      <c r="J18" s="94">
        <v>2.2200000000000002</v>
      </c>
      <c r="K18" s="95" t="s">
        <v>170</v>
      </c>
      <c r="L18" s="96">
        <v>6.8499999999999991E-2</v>
      </c>
      <c r="M18" s="93">
        <v>1.77E-2</v>
      </c>
      <c r="N18" s="92">
        <v>93100</v>
      </c>
      <c r="O18" s="94">
        <v>125.54</v>
      </c>
      <c r="P18" s="92">
        <v>116.87775000000001</v>
      </c>
      <c r="Q18" s="93">
        <v>1.8433781934893703E-4</v>
      </c>
      <c r="R18" s="93">
        <v>7.0560104844771569E-3</v>
      </c>
      <c r="S18" s="93">
        <f>P18/'סכום נכסי הקרן'!$C$42</f>
        <v>5.1031979391158512E-5</v>
      </c>
    </row>
    <row r="19" spans="2:19" s="143" customFormat="1">
      <c r="B19" s="106" t="s">
        <v>1288</v>
      </c>
      <c r="C19" s="82" t="s">
        <v>1289</v>
      </c>
      <c r="D19" s="95" t="s">
        <v>1277</v>
      </c>
      <c r="E19" s="82" t="s">
        <v>1290</v>
      </c>
      <c r="F19" s="95" t="s">
        <v>386</v>
      </c>
      <c r="G19" s="82" t="s">
        <v>1409</v>
      </c>
      <c r="H19" s="82" t="s">
        <v>1406</v>
      </c>
      <c r="I19" s="109">
        <v>42835</v>
      </c>
      <c r="J19" s="94">
        <v>4.87</v>
      </c>
      <c r="K19" s="95" t="s">
        <v>170</v>
      </c>
      <c r="L19" s="96">
        <v>5.5999999999999994E-2</v>
      </c>
      <c r="M19" s="93">
        <v>7.8000000000000005E-3</v>
      </c>
      <c r="N19" s="92">
        <v>280815.81</v>
      </c>
      <c r="O19" s="94">
        <v>151.52000000000001</v>
      </c>
      <c r="P19" s="92">
        <v>425.49209000000002</v>
      </c>
      <c r="Q19" s="93">
        <v>3.0735225517429093E-4</v>
      </c>
      <c r="R19" s="93">
        <v>2.5687324132284358E-2</v>
      </c>
      <c r="S19" s="93">
        <f>P19/'סכום נכסי הקרן'!$C$42</f>
        <v>1.8578132765202071E-4</v>
      </c>
    </row>
    <row r="20" spans="2:19" s="143" customFormat="1">
      <c r="B20" s="107"/>
      <c r="C20" s="82"/>
      <c r="D20" s="82"/>
      <c r="E20" s="82"/>
      <c r="F20" s="82"/>
      <c r="G20" s="82"/>
      <c r="H20" s="82"/>
      <c r="I20" s="82"/>
      <c r="J20" s="94"/>
      <c r="K20" s="82"/>
      <c r="L20" s="82"/>
      <c r="M20" s="93"/>
      <c r="N20" s="92"/>
      <c r="O20" s="94"/>
      <c r="P20" s="82"/>
      <c r="Q20" s="82"/>
      <c r="R20" s="93"/>
      <c r="S20" s="82"/>
    </row>
    <row r="21" spans="2:19" s="143" customFormat="1">
      <c r="B21" s="105" t="s">
        <v>63</v>
      </c>
      <c r="C21" s="80"/>
      <c r="D21" s="80"/>
      <c r="E21" s="80"/>
      <c r="F21" s="80"/>
      <c r="G21" s="80"/>
      <c r="H21" s="80"/>
      <c r="I21" s="80"/>
      <c r="J21" s="91">
        <v>6.3943966524393652</v>
      </c>
      <c r="K21" s="80"/>
      <c r="L21" s="80"/>
      <c r="M21" s="90">
        <v>2.4287296992504603E-2</v>
      </c>
      <c r="N21" s="89"/>
      <c r="O21" s="91"/>
      <c r="P21" s="89">
        <v>4384.2205100000001</v>
      </c>
      <c r="Q21" s="80"/>
      <c r="R21" s="90">
        <v>0.26467917019980097</v>
      </c>
      <c r="S21" s="90">
        <f>P21/'סכום נכסי הקרן'!$C$42</f>
        <v>1.9142689751694779E-3</v>
      </c>
    </row>
    <row r="22" spans="2:19" s="143" customFormat="1">
      <c r="B22" s="106" t="s">
        <v>1291</v>
      </c>
      <c r="C22" s="82" t="s">
        <v>1292</v>
      </c>
      <c r="D22" s="95" t="s">
        <v>1277</v>
      </c>
      <c r="E22" s="82" t="s">
        <v>1283</v>
      </c>
      <c r="F22" s="95" t="s">
        <v>386</v>
      </c>
      <c r="G22" s="82" t="s">
        <v>1407</v>
      </c>
      <c r="H22" s="82" t="s">
        <v>167</v>
      </c>
      <c r="I22" s="109">
        <v>42796</v>
      </c>
      <c r="J22" s="94">
        <v>8.31</v>
      </c>
      <c r="K22" s="95" t="s">
        <v>170</v>
      </c>
      <c r="L22" s="96">
        <v>3.7400000000000003E-2</v>
      </c>
      <c r="M22" s="93">
        <v>3.0100000000000002E-2</v>
      </c>
      <c r="N22" s="92">
        <v>1078000</v>
      </c>
      <c r="O22" s="94">
        <v>106.39</v>
      </c>
      <c r="P22" s="92">
        <v>1146.8842299999999</v>
      </c>
      <c r="Q22" s="93">
        <v>2.0929681705749645E-3</v>
      </c>
      <c r="R22" s="93">
        <v>6.9238389268800174E-2</v>
      </c>
      <c r="S22" s="93">
        <f>P22/'סכום נכסי הקרן'!$C$42</f>
        <v>5.0076060147808017E-4</v>
      </c>
    </row>
    <row r="23" spans="2:19" s="143" customFormat="1">
      <c r="B23" s="106" t="s">
        <v>1293</v>
      </c>
      <c r="C23" s="82" t="s">
        <v>1294</v>
      </c>
      <c r="D23" s="95" t="s">
        <v>1277</v>
      </c>
      <c r="E23" s="82" t="s">
        <v>1283</v>
      </c>
      <c r="F23" s="95" t="s">
        <v>386</v>
      </c>
      <c r="G23" s="82" t="s">
        <v>1407</v>
      </c>
      <c r="H23" s="82" t="s">
        <v>167</v>
      </c>
      <c r="I23" s="109">
        <v>42796</v>
      </c>
      <c r="J23" s="94">
        <v>5.1099999999999994</v>
      </c>
      <c r="K23" s="95" t="s">
        <v>170</v>
      </c>
      <c r="L23" s="96">
        <v>2.5000000000000001E-2</v>
      </c>
      <c r="M23" s="93">
        <v>2.07E-2</v>
      </c>
      <c r="N23" s="92">
        <v>1437000</v>
      </c>
      <c r="O23" s="94">
        <v>102.34</v>
      </c>
      <c r="P23" s="92">
        <v>1470.62582</v>
      </c>
      <c r="Q23" s="93">
        <v>1.9812600648562795E-3</v>
      </c>
      <c r="R23" s="93">
        <v>8.8782948034701353E-2</v>
      </c>
      <c r="S23" s="93">
        <f>P23/'סכום נכסי הקרן'!$C$42</f>
        <v>6.4211491527126064E-4</v>
      </c>
    </row>
    <row r="24" spans="2:19" s="143" customFormat="1">
      <c r="B24" s="106" t="s">
        <v>1295</v>
      </c>
      <c r="C24" s="82" t="s">
        <v>1296</v>
      </c>
      <c r="D24" s="95" t="s">
        <v>1277</v>
      </c>
      <c r="E24" s="82" t="s">
        <v>1297</v>
      </c>
      <c r="F24" s="95" t="s">
        <v>347</v>
      </c>
      <c r="G24" s="82" t="s">
        <v>1409</v>
      </c>
      <c r="H24" s="82" t="s">
        <v>167</v>
      </c>
      <c r="I24" s="109">
        <v>42598</v>
      </c>
      <c r="J24" s="94">
        <v>6.2200000000000006</v>
      </c>
      <c r="K24" s="95" t="s">
        <v>170</v>
      </c>
      <c r="L24" s="96">
        <v>3.1E-2</v>
      </c>
      <c r="M24" s="93">
        <v>2.35E-2</v>
      </c>
      <c r="N24" s="92">
        <v>1697699</v>
      </c>
      <c r="O24" s="94">
        <v>104.84</v>
      </c>
      <c r="P24" s="92">
        <v>1766.71046</v>
      </c>
      <c r="Q24" s="93">
        <v>4.4676289473684211E-3</v>
      </c>
      <c r="R24" s="93">
        <v>0.10665783289629943</v>
      </c>
      <c r="S24" s="93">
        <f>P24/'סכום נכסי הקרן'!$C$42</f>
        <v>7.7139345842013702E-4</v>
      </c>
    </row>
    <row r="25" spans="2:19" s="143" customFormat="1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 s="143" customFormat="1">
      <c r="B26" s="105" t="s">
        <v>50</v>
      </c>
      <c r="C26" s="80"/>
      <c r="D26" s="80"/>
      <c r="E26" s="80"/>
      <c r="F26" s="80"/>
      <c r="G26" s="80"/>
      <c r="H26" s="80"/>
      <c r="I26" s="80"/>
      <c r="J26" s="91">
        <v>3.9784493679423489</v>
      </c>
      <c r="K26" s="80"/>
      <c r="L26" s="80"/>
      <c r="M26" s="90">
        <v>3.5352407328262593E-2</v>
      </c>
      <c r="N26" s="89"/>
      <c r="O26" s="91"/>
      <c r="P26" s="89">
        <v>1037.5026700000001</v>
      </c>
      <c r="Q26" s="80"/>
      <c r="R26" s="90">
        <v>6.26349302343093E-2</v>
      </c>
      <c r="S26" s="90">
        <f>P26/'סכום נכסי הקרן'!$C$42</f>
        <v>4.5300166091246567E-4</v>
      </c>
    </row>
    <row r="27" spans="2:19" s="143" customFormat="1">
      <c r="B27" s="106" t="s">
        <v>1298</v>
      </c>
      <c r="C27" s="82" t="s">
        <v>1299</v>
      </c>
      <c r="D27" s="95" t="s">
        <v>1277</v>
      </c>
      <c r="E27" s="82" t="s">
        <v>607</v>
      </c>
      <c r="F27" s="95" t="s">
        <v>608</v>
      </c>
      <c r="G27" s="82" t="s">
        <v>1410</v>
      </c>
      <c r="H27" s="82" t="s">
        <v>1406</v>
      </c>
      <c r="I27" s="109">
        <v>42954</v>
      </c>
      <c r="J27" s="94">
        <v>2.83</v>
      </c>
      <c r="K27" s="95" t="s">
        <v>169</v>
      </c>
      <c r="L27" s="96">
        <v>3.7000000000000005E-2</v>
      </c>
      <c r="M27" s="93">
        <v>2.92E-2</v>
      </c>
      <c r="N27" s="92">
        <v>90848</v>
      </c>
      <c r="O27" s="94">
        <v>102.39</v>
      </c>
      <c r="P27" s="92">
        <v>328.26499999999999</v>
      </c>
      <c r="Q27" s="93">
        <v>1.3518242961728468E-3</v>
      </c>
      <c r="R27" s="93">
        <v>1.9817640925555921E-2</v>
      </c>
      <c r="S27" s="93">
        <f>P27/'סכום נכסי הקרן'!$C$42</f>
        <v>1.4332935665546819E-4</v>
      </c>
    </row>
    <row r="28" spans="2:19" s="143" customFormat="1">
      <c r="B28" s="106" t="s">
        <v>1300</v>
      </c>
      <c r="C28" s="82" t="s">
        <v>1301</v>
      </c>
      <c r="D28" s="95" t="s">
        <v>1277</v>
      </c>
      <c r="E28" s="82" t="s">
        <v>607</v>
      </c>
      <c r="F28" s="95" t="s">
        <v>608</v>
      </c>
      <c r="G28" s="82" t="s">
        <v>1410</v>
      </c>
      <c r="H28" s="82" t="s">
        <v>1406</v>
      </c>
      <c r="I28" s="109">
        <v>42625</v>
      </c>
      <c r="J28" s="94">
        <v>4.51</v>
      </c>
      <c r="K28" s="95" t="s">
        <v>169</v>
      </c>
      <c r="L28" s="96">
        <v>4.4500000000000005E-2</v>
      </c>
      <c r="M28" s="93">
        <v>3.8199999999999998E-2</v>
      </c>
      <c r="N28" s="92">
        <v>194799</v>
      </c>
      <c r="O28" s="94">
        <v>103.17</v>
      </c>
      <c r="P28" s="92">
        <v>709.23767000000009</v>
      </c>
      <c r="Q28" s="93">
        <v>1.4205612907122796E-3</v>
      </c>
      <c r="R28" s="93">
        <v>4.2817289308753378E-2</v>
      </c>
      <c r="S28" s="93">
        <f>P28/'סכום נכסי הקרן'!$C$42</f>
        <v>3.0967230425699746E-4</v>
      </c>
    </row>
    <row r="29" spans="2:19" s="143" customFormat="1">
      <c r="B29" s="111"/>
      <c r="C29" s="112"/>
      <c r="D29" s="112"/>
      <c r="E29" s="112"/>
      <c r="F29" s="112"/>
      <c r="G29" s="112"/>
      <c r="H29" s="112"/>
      <c r="I29" s="112"/>
      <c r="J29" s="113"/>
      <c r="K29" s="112"/>
      <c r="L29" s="112"/>
      <c r="M29" s="114"/>
      <c r="N29" s="115"/>
      <c r="O29" s="113"/>
      <c r="P29" s="112"/>
      <c r="Q29" s="112"/>
      <c r="R29" s="114"/>
      <c r="S29" s="112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255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119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240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250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mergeCells count="2">
    <mergeCell ref="B6:S6"/>
    <mergeCell ref="B7:S7"/>
  </mergeCells>
  <phoneticPr fontId="5" type="noConversion"/>
  <conditionalFormatting sqref="B12:B31 B36:B128">
    <cfRule type="cellIs" dxfId="33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workbookViewId="0">
      <selection activeCell="A11" sqref="A11:XFD18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185</v>
      </c>
      <c r="C1" s="76" t="s" vm="1">
        <v>256</v>
      </c>
    </row>
    <row r="2" spans="2:98">
      <c r="B2" s="56" t="s">
        <v>184</v>
      </c>
      <c r="C2" s="76" t="s">
        <v>257</v>
      </c>
    </row>
    <row r="3" spans="2:98">
      <c r="B3" s="56" t="s">
        <v>186</v>
      </c>
      <c r="C3" s="76" t="s">
        <v>258</v>
      </c>
    </row>
    <row r="4" spans="2:98">
      <c r="B4" s="56" t="s">
        <v>187</v>
      </c>
      <c r="C4" s="76">
        <v>8801</v>
      </c>
    </row>
    <row r="6" spans="2:98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7"/>
    </row>
    <row r="7" spans="2:98" ht="26.25" customHeight="1">
      <c r="B7" s="205" t="s">
        <v>96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7"/>
    </row>
    <row r="8" spans="2:98" s="3" customFormat="1" ht="63">
      <c r="B8" s="22" t="s">
        <v>123</v>
      </c>
      <c r="C8" s="30" t="s">
        <v>48</v>
      </c>
      <c r="D8" s="30" t="s">
        <v>125</v>
      </c>
      <c r="E8" s="30" t="s">
        <v>124</v>
      </c>
      <c r="F8" s="30" t="s">
        <v>67</v>
      </c>
      <c r="G8" s="30" t="s">
        <v>108</v>
      </c>
      <c r="H8" s="30" t="s">
        <v>242</v>
      </c>
      <c r="I8" s="30" t="s">
        <v>241</v>
      </c>
      <c r="J8" s="30" t="s">
        <v>117</v>
      </c>
      <c r="K8" s="30" t="s">
        <v>61</v>
      </c>
      <c r="L8" s="30" t="s">
        <v>188</v>
      </c>
      <c r="M8" s="31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251</v>
      </c>
      <c r="I9" s="32"/>
      <c r="J9" s="32" t="s">
        <v>245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41" customFormat="1" ht="18" customHeight="1">
      <c r="B11" s="123" t="s">
        <v>32</v>
      </c>
      <c r="C11" s="124"/>
      <c r="D11" s="124"/>
      <c r="E11" s="124"/>
      <c r="F11" s="124"/>
      <c r="G11" s="124"/>
      <c r="H11" s="125"/>
      <c r="I11" s="125"/>
      <c r="J11" s="125">
        <v>3611.02783</v>
      </c>
      <c r="K11" s="124"/>
      <c r="L11" s="126">
        <v>1</v>
      </c>
      <c r="M11" s="126">
        <f>J11/'סכום נכסי הקרן'!$C$42</f>
        <v>1.5766721878326699E-3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CT11" s="142"/>
    </row>
    <row r="12" spans="2:98" s="142" customFormat="1">
      <c r="B12" s="127" t="s">
        <v>236</v>
      </c>
      <c r="C12" s="124"/>
      <c r="D12" s="124"/>
      <c r="E12" s="124"/>
      <c r="F12" s="124"/>
      <c r="G12" s="124"/>
      <c r="H12" s="125"/>
      <c r="I12" s="125"/>
      <c r="J12" s="125">
        <v>3611.0268300000002</v>
      </c>
      <c r="K12" s="124"/>
      <c r="L12" s="126">
        <v>0.99999972307053642</v>
      </c>
      <c r="M12" s="126">
        <f>J12/'סכום נכסי הקרן'!$C$42</f>
        <v>1.5766717512056868E-3</v>
      </c>
    </row>
    <row r="13" spans="2:98" s="143" customFormat="1">
      <c r="B13" s="100" t="s">
        <v>65</v>
      </c>
      <c r="C13" s="80"/>
      <c r="D13" s="80"/>
      <c r="E13" s="80"/>
      <c r="F13" s="80"/>
      <c r="G13" s="80"/>
      <c r="H13" s="89"/>
      <c r="I13" s="89"/>
      <c r="J13" s="89">
        <v>3611.0268300000002</v>
      </c>
      <c r="K13" s="80"/>
      <c r="L13" s="90">
        <v>0.99999972307053642</v>
      </c>
      <c r="M13" s="90">
        <f>J13/'סכום נכסי הקרן'!$C$42</f>
        <v>1.5766717512056868E-3</v>
      </c>
    </row>
    <row r="14" spans="2:98" s="143" customFormat="1">
      <c r="B14" s="85" t="s">
        <v>1302</v>
      </c>
      <c r="C14" s="82">
        <v>5814</v>
      </c>
      <c r="D14" s="95" t="s">
        <v>30</v>
      </c>
      <c r="E14" s="82"/>
      <c r="F14" s="95" t="s">
        <v>347</v>
      </c>
      <c r="G14" s="95" t="s">
        <v>169</v>
      </c>
      <c r="H14" s="92">
        <v>158672.89000000001</v>
      </c>
      <c r="I14" s="92">
        <v>91.075599999999994</v>
      </c>
      <c r="J14" s="92">
        <v>509.98386999999997</v>
      </c>
      <c r="K14" s="93">
        <v>3.727416893974662E-3</v>
      </c>
      <c r="L14" s="93">
        <v>0.14122955956282396</v>
      </c>
      <c r="M14" s="93">
        <f>J14/'סכום נכסי הקרן'!$C$42</f>
        <v>2.2267271866256204E-4</v>
      </c>
    </row>
    <row r="15" spans="2:98" s="143" customFormat="1">
      <c r="B15" s="85" t="s">
        <v>1303</v>
      </c>
      <c r="C15" s="82">
        <v>5771</v>
      </c>
      <c r="D15" s="95" t="s">
        <v>30</v>
      </c>
      <c r="E15" s="82"/>
      <c r="F15" s="95" t="s">
        <v>567</v>
      </c>
      <c r="G15" s="95" t="s">
        <v>171</v>
      </c>
      <c r="H15" s="92">
        <v>498722.16</v>
      </c>
      <c r="I15" s="92">
        <v>83.080200000000005</v>
      </c>
      <c r="J15" s="92">
        <v>1722.36733</v>
      </c>
      <c r="K15" s="93">
        <v>4.798652234848262E-3</v>
      </c>
      <c r="L15" s="93">
        <v>0.47697426081592953</v>
      </c>
      <c r="M15" s="93">
        <f>J15/'סכום נכסי הקרן'!$C$42</f>
        <v>7.5203205134052214E-4</v>
      </c>
    </row>
    <row r="16" spans="2:98" s="143" customFormat="1">
      <c r="B16" s="85" t="s">
        <v>1304</v>
      </c>
      <c r="C16" s="82">
        <v>5691</v>
      </c>
      <c r="D16" s="95" t="s">
        <v>30</v>
      </c>
      <c r="E16" s="82"/>
      <c r="F16" s="95" t="s">
        <v>567</v>
      </c>
      <c r="G16" s="95" t="s">
        <v>169</v>
      </c>
      <c r="H16" s="92">
        <v>237656</v>
      </c>
      <c r="I16" s="92">
        <v>96.398300000000006</v>
      </c>
      <c r="J16" s="92">
        <v>808.48097999999993</v>
      </c>
      <c r="K16" s="93">
        <v>2.7053741159322846E-3</v>
      </c>
      <c r="L16" s="93">
        <v>0.22389220412073088</v>
      </c>
      <c r="M16" s="93">
        <f>J16/'סכום נכסי הקרן'!$C$42</f>
        <v>3.5300461130971148E-4</v>
      </c>
    </row>
    <row r="17" spans="2:13" s="143" customFormat="1">
      <c r="B17" s="85" t="s">
        <v>1305</v>
      </c>
      <c r="C17" s="82">
        <v>5356</v>
      </c>
      <c r="D17" s="95" t="s">
        <v>30</v>
      </c>
      <c r="E17" s="82"/>
      <c r="F17" s="95" t="s">
        <v>567</v>
      </c>
      <c r="G17" s="95" t="s">
        <v>169</v>
      </c>
      <c r="H17" s="92">
        <v>69811</v>
      </c>
      <c r="I17" s="92">
        <v>231.44489999999999</v>
      </c>
      <c r="J17" s="92">
        <v>570.19465000000002</v>
      </c>
      <c r="K17" s="93">
        <v>2.945866245208944E-3</v>
      </c>
      <c r="L17" s="93">
        <v>0.15790369857105199</v>
      </c>
      <c r="M17" s="93">
        <f>J17/'סכום נכסי הקרן'!$C$42</f>
        <v>2.4896236989289098E-4</v>
      </c>
    </row>
    <row r="18" spans="2:13" s="143" customFormat="1">
      <c r="B18" s="81"/>
      <c r="C18" s="82"/>
      <c r="D18" s="82"/>
      <c r="E18" s="82"/>
      <c r="F18" s="82"/>
      <c r="G18" s="82"/>
      <c r="H18" s="92"/>
      <c r="I18" s="92"/>
      <c r="J18" s="82"/>
      <c r="K18" s="82"/>
      <c r="L18" s="93"/>
      <c r="M18" s="82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7" t="s">
        <v>255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7" t="s">
        <v>119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7" t="s">
        <v>240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7" t="s">
        <v>250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3"/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5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2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10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6" t="s">
        <v>185</v>
      </c>
      <c r="C1" s="76" t="s" vm="1">
        <v>256</v>
      </c>
    </row>
    <row r="2" spans="2:45">
      <c r="B2" s="56" t="s">
        <v>184</v>
      </c>
      <c r="C2" s="76" t="s">
        <v>257</v>
      </c>
    </row>
    <row r="3" spans="2:45">
      <c r="B3" s="56" t="s">
        <v>186</v>
      </c>
      <c r="C3" s="76" t="s">
        <v>258</v>
      </c>
    </row>
    <row r="4" spans="2:45">
      <c r="B4" s="56" t="s">
        <v>187</v>
      </c>
      <c r="C4" s="76">
        <v>8801</v>
      </c>
    </row>
    <row r="6" spans="2:45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7"/>
    </row>
    <row r="7" spans="2:45" ht="26.25" customHeight="1">
      <c r="B7" s="205" t="s">
        <v>103</v>
      </c>
      <c r="C7" s="206"/>
      <c r="D7" s="206"/>
      <c r="E7" s="206"/>
      <c r="F7" s="206"/>
      <c r="G7" s="206"/>
      <c r="H7" s="206"/>
      <c r="I7" s="206"/>
      <c r="J7" s="206"/>
      <c r="K7" s="207"/>
    </row>
    <row r="8" spans="2:45" s="3" customFormat="1" ht="78.75">
      <c r="B8" s="22" t="s">
        <v>123</v>
      </c>
      <c r="C8" s="30" t="s">
        <v>48</v>
      </c>
      <c r="D8" s="30" t="s">
        <v>108</v>
      </c>
      <c r="E8" s="30" t="s">
        <v>109</v>
      </c>
      <c r="F8" s="30" t="s">
        <v>242</v>
      </c>
      <c r="G8" s="30" t="s">
        <v>241</v>
      </c>
      <c r="H8" s="30" t="s">
        <v>117</v>
      </c>
      <c r="I8" s="30" t="s">
        <v>61</v>
      </c>
      <c r="J8" s="30" t="s">
        <v>188</v>
      </c>
      <c r="K8" s="31" t="s">
        <v>190</v>
      </c>
      <c r="AS8" s="1"/>
    </row>
    <row r="9" spans="2:45" s="3" customFormat="1" ht="21" customHeight="1">
      <c r="B9" s="15"/>
      <c r="C9" s="16"/>
      <c r="D9" s="16"/>
      <c r="E9" s="32" t="s">
        <v>22</v>
      </c>
      <c r="F9" s="32" t="s">
        <v>251</v>
      </c>
      <c r="G9" s="32"/>
      <c r="H9" s="32" t="s">
        <v>245</v>
      </c>
      <c r="I9" s="32" t="s">
        <v>20</v>
      </c>
      <c r="J9" s="32" t="s">
        <v>20</v>
      </c>
      <c r="K9" s="33" t="s">
        <v>20</v>
      </c>
      <c r="AS9" s="1"/>
    </row>
    <row r="10" spans="2:4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S10" s="1"/>
    </row>
    <row r="11" spans="2:45" s="141" customFormat="1" ht="18" customHeight="1">
      <c r="B11" s="123" t="s">
        <v>1306</v>
      </c>
      <c r="C11" s="124"/>
      <c r="D11" s="124"/>
      <c r="E11" s="124"/>
      <c r="F11" s="125"/>
      <c r="G11" s="132"/>
      <c r="H11" s="125">
        <v>1230.82618</v>
      </c>
      <c r="I11" s="124"/>
      <c r="J11" s="126">
        <v>1</v>
      </c>
      <c r="K11" s="126">
        <f>H11/'סכום נכסי הקרן'!$C$42</f>
        <v>5.3741192187442316E-4</v>
      </c>
      <c r="AS11" s="142"/>
    </row>
    <row r="12" spans="2:45" s="142" customFormat="1" ht="21" customHeight="1">
      <c r="B12" s="123" t="s">
        <v>1307</v>
      </c>
      <c r="C12" s="124"/>
      <c r="D12" s="124"/>
      <c r="E12" s="124"/>
      <c r="F12" s="125"/>
      <c r="G12" s="132"/>
      <c r="H12" s="125">
        <v>1230.82618</v>
      </c>
      <c r="I12" s="124"/>
      <c r="J12" s="126">
        <v>1</v>
      </c>
      <c r="K12" s="126">
        <f>H12/'סכום נכסי הקרן'!$C$42</f>
        <v>5.3741192187442316E-4</v>
      </c>
    </row>
    <row r="13" spans="2:45" s="143" customFormat="1">
      <c r="B13" s="130" t="s">
        <v>233</v>
      </c>
      <c r="C13" s="80"/>
      <c r="D13" s="80"/>
      <c r="E13" s="80"/>
      <c r="F13" s="89"/>
      <c r="G13" s="91"/>
      <c r="H13" s="89">
        <v>56.947720000000004</v>
      </c>
      <c r="I13" s="80"/>
      <c r="J13" s="90">
        <v>4.6267881627282258E-2</v>
      </c>
      <c r="K13" s="90">
        <f>H13/'סכום נכסי הקרן'!$C$42</f>
        <v>2.4864911186376068E-5</v>
      </c>
    </row>
    <row r="14" spans="2:45" s="143" customFormat="1">
      <c r="B14" s="99" t="s">
        <v>1309</v>
      </c>
      <c r="C14" s="82">
        <v>5301</v>
      </c>
      <c r="D14" s="95" t="s">
        <v>169</v>
      </c>
      <c r="E14" s="109">
        <v>42983</v>
      </c>
      <c r="F14" s="92">
        <v>10200.959999999999</v>
      </c>
      <c r="G14" s="94">
        <v>100</v>
      </c>
      <c r="H14" s="92">
        <v>35.999190000000006</v>
      </c>
      <c r="I14" s="93">
        <v>9.3982016443229108E-2</v>
      </c>
      <c r="J14" s="93">
        <v>2.924798853401055E-2</v>
      </c>
      <c r="K14" s="93">
        <f>H14/'סכום נכסי הקרן'!$C$42</f>
        <v>1.5718217729023702E-5</v>
      </c>
    </row>
    <row r="15" spans="2:45" s="143" customFormat="1">
      <c r="B15" s="99" t="s">
        <v>1310</v>
      </c>
      <c r="C15" s="82">
        <v>5288</v>
      </c>
      <c r="D15" s="95" t="s">
        <v>169</v>
      </c>
      <c r="E15" s="109">
        <v>42768</v>
      </c>
      <c r="F15" s="92">
        <v>6776.28</v>
      </c>
      <c r="G15" s="94">
        <v>87.601299999999995</v>
      </c>
      <c r="H15" s="92">
        <v>20.948529999999998</v>
      </c>
      <c r="I15" s="93">
        <v>2.7636363636363636E-2</v>
      </c>
      <c r="J15" s="93">
        <v>1.7019893093271708E-2</v>
      </c>
      <c r="K15" s="93">
        <f>H15/'סכום נכסי הקרן'!$C$42</f>
        <v>9.1466934573523677E-6</v>
      </c>
    </row>
    <row r="16" spans="2:45" s="143" customFormat="1">
      <c r="B16" s="99"/>
      <c r="C16" s="82"/>
      <c r="D16" s="82"/>
      <c r="E16" s="82"/>
      <c r="F16" s="92"/>
      <c r="G16" s="94"/>
      <c r="H16" s="82"/>
      <c r="I16" s="82"/>
      <c r="J16" s="93"/>
      <c r="K16" s="82"/>
    </row>
    <row r="17" spans="2:12" s="143" customFormat="1">
      <c r="B17" s="99"/>
      <c r="C17" s="82"/>
      <c r="D17" s="82"/>
      <c r="E17" s="82"/>
      <c r="F17" s="92"/>
      <c r="G17" s="94"/>
      <c r="H17" s="82"/>
      <c r="I17" s="82"/>
      <c r="J17" s="93"/>
      <c r="K17" s="82"/>
    </row>
    <row r="18" spans="2:12" s="143" customFormat="1">
      <c r="B18" s="130" t="s">
        <v>235</v>
      </c>
      <c r="C18" s="80"/>
      <c r="D18" s="80"/>
      <c r="E18" s="80"/>
      <c r="F18" s="89"/>
      <c r="G18" s="91"/>
      <c r="H18" s="89">
        <v>1173.8784599999999</v>
      </c>
      <c r="I18" s="80"/>
      <c r="J18" s="90">
        <v>0.95373211837271765</v>
      </c>
      <c r="K18" s="90">
        <f>H18/'סכום נכסי הקרן'!$C$42</f>
        <v>5.1254701068804704E-4</v>
      </c>
    </row>
    <row r="19" spans="2:12" s="143" customFormat="1">
      <c r="B19" s="99" t="s">
        <v>1312</v>
      </c>
      <c r="C19" s="82">
        <v>5281</v>
      </c>
      <c r="D19" s="95" t="s">
        <v>169</v>
      </c>
      <c r="E19" s="109">
        <v>42642</v>
      </c>
      <c r="F19" s="92">
        <v>11063.89</v>
      </c>
      <c r="G19" s="94">
        <v>84.783799999999999</v>
      </c>
      <c r="H19" s="92">
        <v>33.103400000000001</v>
      </c>
      <c r="I19" s="93">
        <v>7.5294117647058834E-3</v>
      </c>
      <c r="J19" s="93">
        <v>2.689526802232952E-2</v>
      </c>
      <c r="K19" s="93">
        <f>H19/'סכום נכסי הקרן'!$C$42</f>
        <v>1.4453837677207824E-5</v>
      </c>
    </row>
    <row r="20" spans="2:12" s="143" customFormat="1">
      <c r="B20" s="99" t="s">
        <v>1313</v>
      </c>
      <c r="C20" s="82">
        <v>5291</v>
      </c>
      <c r="D20" s="95" t="s">
        <v>169</v>
      </c>
      <c r="E20" s="109">
        <v>42908</v>
      </c>
      <c r="F20" s="92">
        <v>98042.17</v>
      </c>
      <c r="G20" s="94">
        <v>102.34829999999999</v>
      </c>
      <c r="H20" s="92">
        <v>354.11574000000002</v>
      </c>
      <c r="I20" s="93">
        <v>1.8805427494884518E-2</v>
      </c>
      <c r="J20" s="93">
        <v>0.28770572624641444</v>
      </c>
      <c r="K20" s="93">
        <f>H20/'סכום נכסי הקרן'!$C$42</f>
        <v>1.5461648727636224E-4</v>
      </c>
    </row>
    <row r="21" spans="2:12" s="143" customFormat="1">
      <c r="B21" s="99" t="s">
        <v>1314</v>
      </c>
      <c r="C21" s="82">
        <v>5290</v>
      </c>
      <c r="D21" s="95" t="s">
        <v>169</v>
      </c>
      <c r="E21" s="109">
        <v>42779</v>
      </c>
      <c r="F21" s="92">
        <v>78477.820000000007</v>
      </c>
      <c r="G21" s="94">
        <v>91.4876</v>
      </c>
      <c r="H21" s="92">
        <v>253.37326999999999</v>
      </c>
      <c r="I21" s="93">
        <v>5.7117673913043478E-3</v>
      </c>
      <c r="J21" s="93">
        <v>0.20585625664868454</v>
      </c>
      <c r="K21" s="93">
        <f>H21/'סכום נכסי הקרן'!$C$42</f>
        <v>1.1062960651544404E-4</v>
      </c>
    </row>
    <row r="22" spans="2:12" s="143" customFormat="1" ht="16.5" customHeight="1">
      <c r="B22" s="99" t="s">
        <v>1315</v>
      </c>
      <c r="C22" s="82">
        <v>5297</v>
      </c>
      <c r="D22" s="95" t="s">
        <v>169</v>
      </c>
      <c r="E22" s="109">
        <v>42916</v>
      </c>
      <c r="F22" s="92">
        <v>110035.82</v>
      </c>
      <c r="G22" s="94">
        <v>100</v>
      </c>
      <c r="H22" s="92">
        <v>388.31640999999996</v>
      </c>
      <c r="I22" s="93">
        <v>7.8184285714285717E-3</v>
      </c>
      <c r="J22" s="93">
        <v>0.31549248489335835</v>
      </c>
      <c r="K22" s="93">
        <f>H22/'סכום נכסי הקרן'!$C$42</f>
        <v>1.6954942264347711E-4</v>
      </c>
    </row>
    <row r="23" spans="2:12" s="143" customFormat="1" ht="16.5" customHeight="1">
      <c r="B23" s="99" t="s">
        <v>1316</v>
      </c>
      <c r="C23" s="82">
        <v>5287</v>
      </c>
      <c r="D23" s="95" t="s">
        <v>171</v>
      </c>
      <c r="E23" s="109">
        <v>42809</v>
      </c>
      <c r="F23" s="92">
        <v>20425.88</v>
      </c>
      <c r="G23" s="94">
        <v>98.198099999999997</v>
      </c>
      <c r="H23" s="92">
        <v>83.378389999999996</v>
      </c>
      <c r="I23" s="93">
        <v>1.2085478026791441E-2</v>
      </c>
      <c r="J23" s="93">
        <v>6.7741807376895405E-2</v>
      </c>
      <c r="K23" s="93">
        <f>H23/'סכום נכסי הקרן'!$C$42</f>
        <v>3.6405254893664336E-5</v>
      </c>
    </row>
    <row r="24" spans="2:12" s="143" customFormat="1" ht="16.5" customHeight="1">
      <c r="B24" s="99" t="s">
        <v>1317</v>
      </c>
      <c r="C24" s="82">
        <v>5284</v>
      </c>
      <c r="D24" s="95" t="s">
        <v>171</v>
      </c>
      <c r="E24" s="109">
        <v>42662</v>
      </c>
      <c r="F24" s="92">
        <v>2759.09</v>
      </c>
      <c r="G24" s="94">
        <v>99.120999999999995</v>
      </c>
      <c r="H24" s="92">
        <v>11.368459999999999</v>
      </c>
      <c r="I24" s="93">
        <v>1.9910528333333333E-2</v>
      </c>
      <c r="J24" s="93">
        <v>9.2364463680809899E-3</v>
      </c>
      <c r="K24" s="93">
        <f>H24/'סכום נכסי הקרן'!$C$42</f>
        <v>4.9637763939604397E-6</v>
      </c>
    </row>
    <row r="25" spans="2:12" s="143" customFormat="1">
      <c r="B25" s="99" t="s">
        <v>1318</v>
      </c>
      <c r="C25" s="82">
        <v>5286</v>
      </c>
      <c r="D25" s="95" t="s">
        <v>169</v>
      </c>
      <c r="E25" s="109">
        <v>42727</v>
      </c>
      <c r="F25" s="92">
        <v>14867.97</v>
      </c>
      <c r="G25" s="94">
        <v>95.718800000000002</v>
      </c>
      <c r="H25" s="92">
        <v>50.222790000000003</v>
      </c>
      <c r="I25" s="93">
        <v>6.8333333333333354E-3</v>
      </c>
      <c r="J25" s="93">
        <v>4.0804128816954478E-2</v>
      </c>
      <c r="K25" s="93">
        <f>H25/'סכום נכסי הקרן'!$C$42</f>
        <v>2.1928625287931039E-5</v>
      </c>
    </row>
    <row r="26" spans="2:12" s="143" customFormat="1">
      <c r="B26" s="81"/>
      <c r="C26" s="82"/>
      <c r="D26" s="82"/>
      <c r="E26" s="82"/>
      <c r="F26" s="92"/>
      <c r="G26" s="94"/>
      <c r="H26" s="82"/>
      <c r="I26" s="82"/>
      <c r="J26" s="93"/>
      <c r="K26" s="82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1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1"/>
    </row>
    <row r="29" spans="2:12">
      <c r="B29" s="97" t="s">
        <v>255</v>
      </c>
      <c r="C29" s="99"/>
      <c r="D29" s="99"/>
      <c r="E29" s="99"/>
      <c r="F29" s="99"/>
      <c r="G29" s="99"/>
      <c r="H29" s="99"/>
      <c r="I29" s="99"/>
      <c r="J29" s="99"/>
      <c r="K29" s="99"/>
      <c r="L29" s="1"/>
    </row>
    <row r="30" spans="2:12">
      <c r="B30" s="97" t="s">
        <v>119</v>
      </c>
      <c r="C30" s="99"/>
      <c r="D30" s="99"/>
      <c r="E30" s="99"/>
      <c r="F30" s="99"/>
      <c r="G30" s="99"/>
      <c r="H30" s="99"/>
      <c r="I30" s="99"/>
      <c r="J30" s="99"/>
      <c r="K30" s="99"/>
      <c r="L30" s="1"/>
    </row>
    <row r="31" spans="2:12">
      <c r="B31" s="97" t="s">
        <v>240</v>
      </c>
      <c r="C31" s="99"/>
      <c r="D31" s="99"/>
      <c r="E31" s="99"/>
      <c r="F31" s="99"/>
      <c r="G31" s="99"/>
      <c r="H31" s="99"/>
      <c r="I31" s="99"/>
      <c r="J31" s="99"/>
      <c r="K31" s="99"/>
      <c r="L31" s="1"/>
    </row>
    <row r="32" spans="2:12">
      <c r="B32" s="97" t="s">
        <v>250</v>
      </c>
      <c r="C32" s="99"/>
      <c r="D32" s="99"/>
      <c r="E32" s="99"/>
      <c r="F32" s="99"/>
      <c r="G32" s="99"/>
      <c r="H32" s="99"/>
      <c r="I32" s="99"/>
      <c r="J32" s="99"/>
      <c r="K32" s="99"/>
      <c r="L32" s="1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1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1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1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1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1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X39:XFD41 B31:B1048576 A1:A1048576 C5:C1048576 D1:K1048576 B1:B28 L39:V41 L42:XFD1048576 L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6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185</v>
      </c>
      <c r="C1" s="76" t="s" vm="1">
        <v>256</v>
      </c>
    </row>
    <row r="2" spans="2:59">
      <c r="B2" s="56" t="s">
        <v>184</v>
      </c>
      <c r="C2" s="76" t="s">
        <v>257</v>
      </c>
    </row>
    <row r="3" spans="2:59">
      <c r="B3" s="56" t="s">
        <v>186</v>
      </c>
      <c r="C3" s="76" t="s">
        <v>258</v>
      </c>
    </row>
    <row r="4" spans="2:59">
      <c r="B4" s="56" t="s">
        <v>187</v>
      </c>
      <c r="C4" s="76">
        <v>8801</v>
      </c>
    </row>
    <row r="6" spans="2:59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7"/>
    </row>
    <row r="7" spans="2:59" ht="26.25" customHeight="1">
      <c r="B7" s="205" t="s">
        <v>104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</row>
    <row r="8" spans="2:59" s="3" customFormat="1" ht="78.75">
      <c r="B8" s="22" t="s">
        <v>123</v>
      </c>
      <c r="C8" s="30" t="s">
        <v>48</v>
      </c>
      <c r="D8" s="30" t="s">
        <v>67</v>
      </c>
      <c r="E8" s="30" t="s">
        <v>108</v>
      </c>
      <c r="F8" s="30" t="s">
        <v>109</v>
      </c>
      <c r="G8" s="30" t="s">
        <v>242</v>
      </c>
      <c r="H8" s="30" t="s">
        <v>241</v>
      </c>
      <c r="I8" s="30" t="s">
        <v>117</v>
      </c>
      <c r="J8" s="30" t="s">
        <v>61</v>
      </c>
      <c r="K8" s="30" t="s">
        <v>188</v>
      </c>
      <c r="L8" s="31" t="s">
        <v>190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41" customFormat="1" ht="18" customHeight="1">
      <c r="B11" s="123" t="s">
        <v>51</v>
      </c>
      <c r="C11" s="124"/>
      <c r="D11" s="124"/>
      <c r="E11" s="124"/>
      <c r="F11" s="124"/>
      <c r="G11" s="125"/>
      <c r="H11" s="132"/>
      <c r="I11" s="125">
        <v>14.09807</v>
      </c>
      <c r="J11" s="124"/>
      <c r="K11" s="126">
        <v>1</v>
      </c>
      <c r="L11" s="126">
        <f>I11/'סכום נכסי הקרן'!$C$42</f>
        <v>6.1555977737003839E-6</v>
      </c>
      <c r="M11" s="142"/>
      <c r="N11" s="142"/>
      <c r="O11" s="142"/>
      <c r="P11" s="142"/>
      <c r="BG11" s="142"/>
    </row>
    <row r="12" spans="2:59" s="142" customFormat="1" ht="21" customHeight="1">
      <c r="B12" s="127" t="s">
        <v>238</v>
      </c>
      <c r="C12" s="124"/>
      <c r="D12" s="124"/>
      <c r="E12" s="124"/>
      <c r="F12" s="124"/>
      <c r="G12" s="125"/>
      <c r="H12" s="132"/>
      <c r="I12" s="125">
        <v>14.09807</v>
      </c>
      <c r="J12" s="124"/>
      <c r="K12" s="126">
        <v>1</v>
      </c>
      <c r="L12" s="126">
        <f>I12/'סכום נכסי הקרן'!$C$42</f>
        <v>6.1555977737003839E-6</v>
      </c>
    </row>
    <row r="13" spans="2:59" s="143" customFormat="1">
      <c r="B13" s="81" t="s">
        <v>1319</v>
      </c>
      <c r="C13" s="82" t="s">
        <v>1320</v>
      </c>
      <c r="D13" s="95" t="s">
        <v>775</v>
      </c>
      <c r="E13" s="95" t="s">
        <v>169</v>
      </c>
      <c r="F13" s="109">
        <v>42731</v>
      </c>
      <c r="G13" s="92">
        <v>2070</v>
      </c>
      <c r="H13" s="94">
        <v>192.99</v>
      </c>
      <c r="I13" s="92">
        <v>14.09807</v>
      </c>
      <c r="J13" s="93">
        <v>1.0219910755987041E-4</v>
      </c>
      <c r="K13" s="93">
        <v>1</v>
      </c>
      <c r="L13" s="93">
        <f>I13/'סכום נכסי הקרן'!$C$42</f>
        <v>6.1555977737003839E-6</v>
      </c>
    </row>
    <row r="14" spans="2:59" s="143" customFormat="1">
      <c r="B14" s="99"/>
      <c r="C14" s="82"/>
      <c r="D14" s="82"/>
      <c r="E14" s="82"/>
      <c r="F14" s="82"/>
      <c r="G14" s="92"/>
      <c r="H14" s="94"/>
      <c r="I14" s="82"/>
      <c r="J14" s="82"/>
      <c r="K14" s="93"/>
      <c r="L14" s="82"/>
    </row>
    <row r="15" spans="2:59" s="143" customForma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 s="143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116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7" t="s">
        <v>255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7" t="s">
        <v>119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7" t="s">
        <v>240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7" t="s">
        <v>250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20:B1048576 D42:XFD1048576 D39:AF41 A1:A1048576 B1:B17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91</v>
      </c>
      <c r="C6" s="13" t="s">
        <v>48</v>
      </c>
      <c r="E6" s="13" t="s">
        <v>124</v>
      </c>
      <c r="I6" s="13" t="s">
        <v>15</v>
      </c>
      <c r="J6" s="13" t="s">
        <v>68</v>
      </c>
      <c r="M6" s="13" t="s">
        <v>108</v>
      </c>
      <c r="Q6" s="13" t="s">
        <v>17</v>
      </c>
      <c r="R6" s="13" t="s">
        <v>19</v>
      </c>
      <c r="U6" s="13" t="s">
        <v>64</v>
      </c>
      <c r="W6" s="14" t="s">
        <v>60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93</v>
      </c>
      <c r="C8" s="30" t="s">
        <v>48</v>
      </c>
      <c r="D8" s="30" t="s">
        <v>126</v>
      </c>
      <c r="I8" s="30" t="s">
        <v>15</v>
      </c>
      <c r="J8" s="30" t="s">
        <v>68</v>
      </c>
      <c r="K8" s="30" t="s">
        <v>109</v>
      </c>
      <c r="L8" s="30" t="s">
        <v>18</v>
      </c>
      <c r="M8" s="30" t="s">
        <v>108</v>
      </c>
      <c r="Q8" s="30" t="s">
        <v>17</v>
      </c>
      <c r="R8" s="30" t="s">
        <v>19</v>
      </c>
      <c r="S8" s="30" t="s">
        <v>0</v>
      </c>
      <c r="T8" s="30" t="s">
        <v>112</v>
      </c>
      <c r="U8" s="30" t="s">
        <v>64</v>
      </c>
      <c r="V8" s="30" t="s">
        <v>61</v>
      </c>
      <c r="W8" s="31" t="s">
        <v>118</v>
      </c>
    </row>
    <row r="9" spans="2:25" ht="31.5">
      <c r="B9" s="48" t="str">
        <f>'תעודות חוב מסחריות '!B7:T7</f>
        <v>2. תעודות חוב מסחריות</v>
      </c>
      <c r="C9" s="13" t="s">
        <v>48</v>
      </c>
      <c r="D9" s="13" t="s">
        <v>126</v>
      </c>
      <c r="E9" s="41" t="s">
        <v>124</v>
      </c>
      <c r="G9" s="13" t="s">
        <v>67</v>
      </c>
      <c r="I9" s="13" t="s">
        <v>15</v>
      </c>
      <c r="J9" s="13" t="s">
        <v>68</v>
      </c>
      <c r="K9" s="13" t="s">
        <v>109</v>
      </c>
      <c r="L9" s="13" t="s">
        <v>18</v>
      </c>
      <c r="M9" s="13" t="s">
        <v>108</v>
      </c>
      <c r="Q9" s="13" t="s">
        <v>17</v>
      </c>
      <c r="R9" s="13" t="s">
        <v>19</v>
      </c>
      <c r="S9" s="13" t="s">
        <v>0</v>
      </c>
      <c r="T9" s="13" t="s">
        <v>112</v>
      </c>
      <c r="U9" s="13" t="s">
        <v>64</v>
      </c>
      <c r="V9" s="13" t="s">
        <v>61</v>
      </c>
      <c r="W9" s="38" t="s">
        <v>118</v>
      </c>
    </row>
    <row r="10" spans="2:25" ht="31.5">
      <c r="B10" s="48" t="str">
        <f>'אג"ח קונצרני'!B7:U7</f>
        <v>3. אג"ח קונצרני</v>
      </c>
      <c r="C10" s="30" t="s">
        <v>48</v>
      </c>
      <c r="D10" s="13" t="s">
        <v>126</v>
      </c>
      <c r="E10" s="41" t="s">
        <v>124</v>
      </c>
      <c r="G10" s="30" t="s">
        <v>67</v>
      </c>
      <c r="I10" s="30" t="s">
        <v>15</v>
      </c>
      <c r="J10" s="30" t="s">
        <v>68</v>
      </c>
      <c r="K10" s="30" t="s">
        <v>109</v>
      </c>
      <c r="L10" s="30" t="s">
        <v>18</v>
      </c>
      <c r="M10" s="30" t="s">
        <v>108</v>
      </c>
      <c r="Q10" s="30" t="s">
        <v>17</v>
      </c>
      <c r="R10" s="30" t="s">
        <v>19</v>
      </c>
      <c r="S10" s="30" t="s">
        <v>0</v>
      </c>
      <c r="T10" s="30" t="s">
        <v>112</v>
      </c>
      <c r="U10" s="30" t="s">
        <v>64</v>
      </c>
      <c r="V10" s="13" t="s">
        <v>61</v>
      </c>
      <c r="W10" s="31" t="s">
        <v>118</v>
      </c>
    </row>
    <row r="11" spans="2:25" ht="31.5">
      <c r="B11" s="48" t="str">
        <f>מניות!B7</f>
        <v>4. מניות</v>
      </c>
      <c r="C11" s="30" t="s">
        <v>48</v>
      </c>
      <c r="D11" s="13" t="s">
        <v>126</v>
      </c>
      <c r="E11" s="41" t="s">
        <v>124</v>
      </c>
      <c r="H11" s="30" t="s">
        <v>108</v>
      </c>
      <c r="S11" s="30" t="s">
        <v>0</v>
      </c>
      <c r="T11" s="13" t="s">
        <v>112</v>
      </c>
      <c r="U11" s="13" t="s">
        <v>64</v>
      </c>
      <c r="V11" s="13" t="s">
        <v>61</v>
      </c>
      <c r="W11" s="14" t="s">
        <v>118</v>
      </c>
    </row>
    <row r="12" spans="2:25" ht="31.5">
      <c r="B12" s="48" t="str">
        <f>'תעודות סל'!B7:N7</f>
        <v>5. תעודות סל</v>
      </c>
      <c r="C12" s="30" t="s">
        <v>48</v>
      </c>
      <c r="D12" s="13" t="s">
        <v>126</v>
      </c>
      <c r="E12" s="41" t="s">
        <v>124</v>
      </c>
      <c r="H12" s="30" t="s">
        <v>108</v>
      </c>
      <c r="S12" s="30" t="s">
        <v>0</v>
      </c>
      <c r="T12" s="30" t="s">
        <v>112</v>
      </c>
      <c r="U12" s="30" t="s">
        <v>64</v>
      </c>
      <c r="V12" s="30" t="s">
        <v>61</v>
      </c>
      <c r="W12" s="31" t="s">
        <v>118</v>
      </c>
    </row>
    <row r="13" spans="2:25" ht="31.5">
      <c r="B13" s="48" t="str">
        <f>'קרנות נאמנות'!B7:O7</f>
        <v>6. קרנות נאמנות</v>
      </c>
      <c r="C13" s="30" t="s">
        <v>48</v>
      </c>
      <c r="D13" s="30" t="s">
        <v>126</v>
      </c>
      <c r="G13" s="30" t="s">
        <v>67</v>
      </c>
      <c r="H13" s="30" t="s">
        <v>108</v>
      </c>
      <c r="S13" s="30" t="s">
        <v>0</v>
      </c>
      <c r="T13" s="30" t="s">
        <v>112</v>
      </c>
      <c r="U13" s="30" t="s">
        <v>64</v>
      </c>
      <c r="V13" s="30" t="s">
        <v>61</v>
      </c>
      <c r="W13" s="31" t="s">
        <v>118</v>
      </c>
    </row>
    <row r="14" spans="2:25" ht="31.5">
      <c r="B14" s="48" t="str">
        <f>'כתבי אופציה'!B7:L7</f>
        <v>7. כתבי אופציה</v>
      </c>
      <c r="C14" s="30" t="s">
        <v>48</v>
      </c>
      <c r="D14" s="30" t="s">
        <v>126</v>
      </c>
      <c r="G14" s="30" t="s">
        <v>67</v>
      </c>
      <c r="H14" s="30" t="s">
        <v>108</v>
      </c>
      <c r="S14" s="30" t="s">
        <v>0</v>
      </c>
      <c r="T14" s="30" t="s">
        <v>112</v>
      </c>
      <c r="U14" s="30" t="s">
        <v>64</v>
      </c>
      <c r="V14" s="30" t="s">
        <v>61</v>
      </c>
      <c r="W14" s="31" t="s">
        <v>118</v>
      </c>
    </row>
    <row r="15" spans="2:25" ht="31.5">
      <c r="B15" s="48" t="str">
        <f>אופציות!B7</f>
        <v>8. אופציות</v>
      </c>
      <c r="C15" s="30" t="s">
        <v>48</v>
      </c>
      <c r="D15" s="30" t="s">
        <v>126</v>
      </c>
      <c r="G15" s="30" t="s">
        <v>67</v>
      </c>
      <c r="H15" s="30" t="s">
        <v>108</v>
      </c>
      <c r="S15" s="30" t="s">
        <v>0</v>
      </c>
      <c r="T15" s="30" t="s">
        <v>112</v>
      </c>
      <c r="U15" s="30" t="s">
        <v>64</v>
      </c>
      <c r="V15" s="30" t="s">
        <v>61</v>
      </c>
      <c r="W15" s="31" t="s">
        <v>118</v>
      </c>
    </row>
    <row r="16" spans="2:25" ht="31.5">
      <c r="B16" s="48" t="str">
        <f>'חוזים עתידיים'!B7:I7</f>
        <v>9. חוזים עתידיים</v>
      </c>
      <c r="C16" s="30" t="s">
        <v>48</v>
      </c>
      <c r="D16" s="30" t="s">
        <v>126</v>
      </c>
      <c r="G16" s="30" t="s">
        <v>67</v>
      </c>
      <c r="H16" s="30" t="s">
        <v>108</v>
      </c>
      <c r="S16" s="30" t="s">
        <v>0</v>
      </c>
      <c r="T16" s="31" t="s">
        <v>112</v>
      </c>
    </row>
    <row r="17" spans="2:25" ht="31.5">
      <c r="B17" s="48" t="str">
        <f>'מוצרים מובנים'!B7:Q7</f>
        <v>10. מוצרים מובנים</v>
      </c>
      <c r="C17" s="30" t="s">
        <v>48</v>
      </c>
      <c r="F17" s="13" t="s">
        <v>53</v>
      </c>
      <c r="I17" s="30" t="s">
        <v>15</v>
      </c>
      <c r="J17" s="30" t="s">
        <v>68</v>
      </c>
      <c r="K17" s="30" t="s">
        <v>109</v>
      </c>
      <c r="L17" s="30" t="s">
        <v>18</v>
      </c>
      <c r="M17" s="30" t="s">
        <v>108</v>
      </c>
      <c r="Q17" s="30" t="s">
        <v>17</v>
      </c>
      <c r="R17" s="30" t="s">
        <v>19</v>
      </c>
      <c r="S17" s="30" t="s">
        <v>0</v>
      </c>
      <c r="T17" s="30" t="s">
        <v>112</v>
      </c>
      <c r="U17" s="30" t="s">
        <v>64</v>
      </c>
      <c r="V17" s="30" t="s">
        <v>61</v>
      </c>
      <c r="W17" s="31" t="s">
        <v>118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48</v>
      </c>
      <c r="I19" s="30" t="s">
        <v>15</v>
      </c>
      <c r="J19" s="30" t="s">
        <v>68</v>
      </c>
      <c r="K19" s="30" t="s">
        <v>109</v>
      </c>
      <c r="L19" s="30" t="s">
        <v>18</v>
      </c>
      <c r="M19" s="30" t="s">
        <v>108</v>
      </c>
      <c r="Q19" s="30" t="s">
        <v>17</v>
      </c>
      <c r="R19" s="30" t="s">
        <v>19</v>
      </c>
      <c r="S19" s="30" t="s">
        <v>0</v>
      </c>
      <c r="T19" s="30" t="s">
        <v>112</v>
      </c>
      <c r="U19" s="30" t="s">
        <v>117</v>
      </c>
      <c r="V19" s="30" t="s">
        <v>61</v>
      </c>
      <c r="W19" s="31" t="s">
        <v>118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48</v>
      </c>
      <c r="D20" s="41" t="s">
        <v>125</v>
      </c>
      <c r="E20" s="41" t="s">
        <v>124</v>
      </c>
      <c r="G20" s="30" t="s">
        <v>67</v>
      </c>
      <c r="I20" s="30" t="s">
        <v>15</v>
      </c>
      <c r="J20" s="30" t="s">
        <v>68</v>
      </c>
      <c r="K20" s="30" t="s">
        <v>109</v>
      </c>
      <c r="L20" s="30" t="s">
        <v>18</v>
      </c>
      <c r="M20" s="30" t="s">
        <v>108</v>
      </c>
      <c r="Q20" s="30" t="s">
        <v>17</v>
      </c>
      <c r="R20" s="30" t="s">
        <v>19</v>
      </c>
      <c r="S20" s="30" t="s">
        <v>0</v>
      </c>
      <c r="T20" s="30" t="s">
        <v>112</v>
      </c>
      <c r="U20" s="30" t="s">
        <v>117</v>
      </c>
      <c r="V20" s="30" t="s">
        <v>61</v>
      </c>
      <c r="W20" s="31" t="s">
        <v>118</v>
      </c>
    </row>
    <row r="21" spans="2:25" ht="31.5">
      <c r="B21" s="48" t="str">
        <f>'לא סחיר - אג"ח קונצרני'!B7:S7</f>
        <v>3. אג"ח קונצרני</v>
      </c>
      <c r="C21" s="30" t="s">
        <v>48</v>
      </c>
      <c r="D21" s="41" t="s">
        <v>125</v>
      </c>
      <c r="E21" s="41" t="s">
        <v>124</v>
      </c>
      <c r="G21" s="30" t="s">
        <v>67</v>
      </c>
      <c r="I21" s="30" t="s">
        <v>15</v>
      </c>
      <c r="J21" s="30" t="s">
        <v>68</v>
      </c>
      <c r="K21" s="30" t="s">
        <v>109</v>
      </c>
      <c r="L21" s="30" t="s">
        <v>18</v>
      </c>
      <c r="M21" s="30" t="s">
        <v>108</v>
      </c>
      <c r="Q21" s="30" t="s">
        <v>17</v>
      </c>
      <c r="R21" s="30" t="s">
        <v>19</v>
      </c>
      <c r="S21" s="30" t="s">
        <v>0</v>
      </c>
      <c r="T21" s="30" t="s">
        <v>112</v>
      </c>
      <c r="U21" s="30" t="s">
        <v>117</v>
      </c>
      <c r="V21" s="30" t="s">
        <v>61</v>
      </c>
      <c r="W21" s="31" t="s">
        <v>118</v>
      </c>
    </row>
    <row r="22" spans="2:25" ht="31.5">
      <c r="B22" s="48" t="str">
        <f>'לא סחיר - מניות'!B7:M7</f>
        <v>4. מניות</v>
      </c>
      <c r="C22" s="30" t="s">
        <v>48</v>
      </c>
      <c r="D22" s="41" t="s">
        <v>125</v>
      </c>
      <c r="E22" s="41" t="s">
        <v>124</v>
      </c>
      <c r="G22" s="30" t="s">
        <v>67</v>
      </c>
      <c r="H22" s="30" t="s">
        <v>108</v>
      </c>
      <c r="S22" s="30" t="s">
        <v>0</v>
      </c>
      <c r="T22" s="30" t="s">
        <v>112</v>
      </c>
      <c r="U22" s="30" t="s">
        <v>117</v>
      </c>
      <c r="V22" s="30" t="s">
        <v>61</v>
      </c>
      <c r="W22" s="31" t="s">
        <v>118</v>
      </c>
    </row>
    <row r="23" spans="2:25" ht="31.5">
      <c r="B23" s="48" t="str">
        <f>'לא סחיר - קרנות השקעה'!B7:K7</f>
        <v>5. קרנות השקעה</v>
      </c>
      <c r="C23" s="30" t="s">
        <v>48</v>
      </c>
      <c r="G23" s="30" t="s">
        <v>67</v>
      </c>
      <c r="H23" s="30" t="s">
        <v>108</v>
      </c>
      <c r="K23" s="30" t="s">
        <v>109</v>
      </c>
      <c r="S23" s="30" t="s">
        <v>0</v>
      </c>
      <c r="T23" s="30" t="s">
        <v>112</v>
      </c>
      <c r="U23" s="30" t="s">
        <v>117</v>
      </c>
      <c r="V23" s="30" t="s">
        <v>61</v>
      </c>
      <c r="W23" s="31" t="s">
        <v>118</v>
      </c>
    </row>
    <row r="24" spans="2:25" ht="31.5">
      <c r="B24" s="48" t="str">
        <f>'לא סחיר - כתבי אופציה'!B7:L7</f>
        <v>6. כתבי אופציה</v>
      </c>
      <c r="C24" s="30" t="s">
        <v>48</v>
      </c>
      <c r="G24" s="30" t="s">
        <v>67</v>
      </c>
      <c r="H24" s="30" t="s">
        <v>108</v>
      </c>
      <c r="K24" s="30" t="s">
        <v>109</v>
      </c>
      <c r="S24" s="30" t="s">
        <v>0</v>
      </c>
      <c r="T24" s="30" t="s">
        <v>112</v>
      </c>
      <c r="U24" s="30" t="s">
        <v>117</v>
      </c>
      <c r="V24" s="30" t="s">
        <v>61</v>
      </c>
      <c r="W24" s="31" t="s">
        <v>118</v>
      </c>
    </row>
    <row r="25" spans="2:25" ht="31.5">
      <c r="B25" s="48" t="str">
        <f>'לא סחיר - אופציות'!B7:L7</f>
        <v>7. אופציות</v>
      </c>
      <c r="C25" s="30" t="s">
        <v>48</v>
      </c>
      <c r="G25" s="30" t="s">
        <v>67</v>
      </c>
      <c r="H25" s="30" t="s">
        <v>108</v>
      </c>
      <c r="K25" s="30" t="s">
        <v>109</v>
      </c>
      <c r="S25" s="30" t="s">
        <v>0</v>
      </c>
      <c r="T25" s="30" t="s">
        <v>112</v>
      </c>
      <c r="U25" s="30" t="s">
        <v>117</v>
      </c>
      <c r="V25" s="30" t="s">
        <v>61</v>
      </c>
      <c r="W25" s="31" t="s">
        <v>118</v>
      </c>
    </row>
    <row r="26" spans="2:25" ht="31.5">
      <c r="B26" s="48" t="str">
        <f>'לא סחיר - חוזים עתידיים'!B7:K7</f>
        <v>8. חוזים עתידיים</v>
      </c>
      <c r="C26" s="30" t="s">
        <v>48</v>
      </c>
      <c r="G26" s="30" t="s">
        <v>67</v>
      </c>
      <c r="H26" s="30" t="s">
        <v>108</v>
      </c>
      <c r="K26" s="30" t="s">
        <v>109</v>
      </c>
      <c r="S26" s="30" t="s">
        <v>0</v>
      </c>
      <c r="T26" s="30" t="s">
        <v>112</v>
      </c>
      <c r="U26" s="30" t="s">
        <v>117</v>
      </c>
      <c r="V26" s="31" t="s">
        <v>118</v>
      </c>
    </row>
    <row r="27" spans="2:25" ht="31.5">
      <c r="B27" s="48" t="str">
        <f>'לא סחיר - מוצרים מובנים'!B7:Q7</f>
        <v>9. מוצרים מובנים</v>
      </c>
      <c r="C27" s="30" t="s">
        <v>48</v>
      </c>
      <c r="F27" s="30" t="s">
        <v>53</v>
      </c>
      <c r="I27" s="30" t="s">
        <v>15</v>
      </c>
      <c r="J27" s="30" t="s">
        <v>68</v>
      </c>
      <c r="K27" s="30" t="s">
        <v>109</v>
      </c>
      <c r="L27" s="30" t="s">
        <v>18</v>
      </c>
      <c r="M27" s="30" t="s">
        <v>108</v>
      </c>
      <c r="Q27" s="30" t="s">
        <v>17</v>
      </c>
      <c r="R27" s="30" t="s">
        <v>19</v>
      </c>
      <c r="S27" s="30" t="s">
        <v>0</v>
      </c>
      <c r="T27" s="30" t="s">
        <v>112</v>
      </c>
      <c r="U27" s="30" t="s">
        <v>117</v>
      </c>
      <c r="V27" s="30" t="s">
        <v>61</v>
      </c>
      <c r="W27" s="31" t="s">
        <v>118</v>
      </c>
    </row>
    <row r="28" spans="2:25" ht="31.5">
      <c r="B28" s="52" t="str">
        <f>הלוואות!B6</f>
        <v>1.ד. הלוואות:</v>
      </c>
      <c r="C28" s="30" t="s">
        <v>48</v>
      </c>
      <c r="I28" s="30" t="s">
        <v>15</v>
      </c>
      <c r="J28" s="30" t="s">
        <v>68</v>
      </c>
      <c r="L28" s="30" t="s">
        <v>18</v>
      </c>
      <c r="M28" s="30" t="s">
        <v>108</v>
      </c>
      <c r="Q28" s="13" t="s">
        <v>38</v>
      </c>
      <c r="R28" s="30" t="s">
        <v>19</v>
      </c>
      <c r="S28" s="30" t="s">
        <v>0</v>
      </c>
      <c r="T28" s="30" t="s">
        <v>112</v>
      </c>
      <c r="U28" s="30" t="s">
        <v>117</v>
      </c>
      <c r="V28" s="31" t="s">
        <v>118</v>
      </c>
    </row>
    <row r="29" spans="2:25" ht="47.25">
      <c r="B29" s="52" t="str">
        <f>'פקדונות מעל 3 חודשים'!B6:O6</f>
        <v>1.ה. פקדונות מעל 3 חודשים:</v>
      </c>
      <c r="C29" s="30" t="s">
        <v>48</v>
      </c>
      <c r="E29" s="30" t="s">
        <v>124</v>
      </c>
      <c r="I29" s="30" t="s">
        <v>15</v>
      </c>
      <c r="J29" s="30" t="s">
        <v>68</v>
      </c>
      <c r="L29" s="30" t="s">
        <v>18</v>
      </c>
      <c r="M29" s="30" t="s">
        <v>108</v>
      </c>
      <c r="O29" s="49" t="s">
        <v>55</v>
      </c>
      <c r="P29" s="50"/>
      <c r="R29" s="30" t="s">
        <v>19</v>
      </c>
      <c r="S29" s="30" t="s">
        <v>0</v>
      </c>
      <c r="T29" s="30" t="s">
        <v>112</v>
      </c>
      <c r="U29" s="30" t="s">
        <v>117</v>
      </c>
      <c r="V29" s="31" t="s">
        <v>118</v>
      </c>
    </row>
    <row r="30" spans="2:25" ht="63">
      <c r="B30" s="52" t="str">
        <f>'זכויות מקרקעין'!B6</f>
        <v>1. ו. זכויות במקרקעין:</v>
      </c>
      <c r="C30" s="13" t="s">
        <v>57</v>
      </c>
      <c r="N30" s="49" t="s">
        <v>92</v>
      </c>
      <c r="P30" s="50" t="s">
        <v>58</v>
      </c>
      <c r="U30" s="30" t="s">
        <v>117</v>
      </c>
      <c r="V30" s="14" t="s">
        <v>60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59</v>
      </c>
      <c r="R31" s="13" t="s">
        <v>56</v>
      </c>
      <c r="U31" s="30" t="s">
        <v>117</v>
      </c>
      <c r="V31" s="14" t="s">
        <v>60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114</v>
      </c>
      <c r="Y32" s="14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185</v>
      </c>
      <c r="C1" s="76" t="s" vm="1">
        <v>256</v>
      </c>
    </row>
    <row r="2" spans="2:54">
      <c r="B2" s="56" t="s">
        <v>184</v>
      </c>
      <c r="C2" s="76" t="s">
        <v>257</v>
      </c>
    </row>
    <row r="3" spans="2:54">
      <c r="B3" s="56" t="s">
        <v>186</v>
      </c>
      <c r="C3" s="76" t="s">
        <v>258</v>
      </c>
    </row>
    <row r="4" spans="2:54">
      <c r="B4" s="56" t="s">
        <v>187</v>
      </c>
      <c r="C4" s="76">
        <v>8801</v>
      </c>
    </row>
    <row r="6" spans="2:54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7"/>
    </row>
    <row r="7" spans="2:54" ht="26.25" customHeight="1">
      <c r="B7" s="205" t="s">
        <v>105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</row>
    <row r="8" spans="2:54" s="3" customFormat="1" ht="78.75">
      <c r="B8" s="22" t="s">
        <v>123</v>
      </c>
      <c r="C8" s="30" t="s">
        <v>48</v>
      </c>
      <c r="D8" s="30" t="s">
        <v>67</v>
      </c>
      <c r="E8" s="30" t="s">
        <v>108</v>
      </c>
      <c r="F8" s="30" t="s">
        <v>109</v>
      </c>
      <c r="G8" s="30" t="s">
        <v>242</v>
      </c>
      <c r="H8" s="30" t="s">
        <v>241</v>
      </c>
      <c r="I8" s="30" t="s">
        <v>117</v>
      </c>
      <c r="J8" s="30" t="s">
        <v>61</v>
      </c>
      <c r="K8" s="30" t="s">
        <v>188</v>
      </c>
      <c r="L8" s="31" t="s">
        <v>190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185</v>
      </c>
      <c r="C1" s="76" t="s" vm="1">
        <v>256</v>
      </c>
    </row>
    <row r="2" spans="2:51">
      <c r="B2" s="56" t="s">
        <v>184</v>
      </c>
      <c r="C2" s="76" t="s">
        <v>257</v>
      </c>
    </row>
    <row r="3" spans="2:51">
      <c r="B3" s="56" t="s">
        <v>186</v>
      </c>
      <c r="C3" s="76" t="s">
        <v>258</v>
      </c>
    </row>
    <row r="4" spans="2:51">
      <c r="B4" s="56" t="s">
        <v>187</v>
      </c>
      <c r="C4" s="76">
        <v>8801</v>
      </c>
    </row>
    <row r="6" spans="2:51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7"/>
    </row>
    <row r="7" spans="2:51" ht="26.25" customHeight="1">
      <c r="B7" s="205" t="s">
        <v>106</v>
      </c>
      <c r="C7" s="206"/>
      <c r="D7" s="206"/>
      <c r="E7" s="206"/>
      <c r="F7" s="206"/>
      <c r="G7" s="206"/>
      <c r="H7" s="206"/>
      <c r="I7" s="206"/>
      <c r="J7" s="206"/>
      <c r="K7" s="207"/>
    </row>
    <row r="8" spans="2:51" s="3" customFormat="1" ht="63">
      <c r="B8" s="22" t="s">
        <v>123</v>
      </c>
      <c r="C8" s="30" t="s">
        <v>48</v>
      </c>
      <c r="D8" s="30" t="s">
        <v>67</v>
      </c>
      <c r="E8" s="30" t="s">
        <v>108</v>
      </c>
      <c r="F8" s="30" t="s">
        <v>109</v>
      </c>
      <c r="G8" s="30" t="s">
        <v>242</v>
      </c>
      <c r="H8" s="30" t="s">
        <v>241</v>
      </c>
      <c r="I8" s="30" t="s">
        <v>117</v>
      </c>
      <c r="J8" s="30" t="s">
        <v>188</v>
      </c>
      <c r="K8" s="31" t="s">
        <v>190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3" t="s">
        <v>52</v>
      </c>
      <c r="C11" s="124"/>
      <c r="D11" s="124"/>
      <c r="E11" s="124"/>
      <c r="F11" s="124"/>
      <c r="G11" s="125"/>
      <c r="H11" s="132"/>
      <c r="I11" s="125">
        <v>-331.59624999999988</v>
      </c>
      <c r="J11" s="126">
        <v>1</v>
      </c>
      <c r="K11" s="126">
        <f>I11/'סכום נכסי הקרן'!$C$42</f>
        <v>-1.4478387029340863E-4</v>
      </c>
      <c r="AW11" s="98"/>
    </row>
    <row r="12" spans="2:51" s="98" customFormat="1" ht="19.5" customHeight="1">
      <c r="B12" s="127" t="s">
        <v>37</v>
      </c>
      <c r="C12" s="124"/>
      <c r="D12" s="124"/>
      <c r="E12" s="124"/>
      <c r="F12" s="124"/>
      <c r="G12" s="125"/>
      <c r="H12" s="132"/>
      <c r="I12" s="125">
        <v>-331.59624999999988</v>
      </c>
      <c r="J12" s="126">
        <v>1</v>
      </c>
      <c r="K12" s="126">
        <f>I12/'סכום נכסי הקרן'!$C$42</f>
        <v>-1.4478387029340863E-4</v>
      </c>
    </row>
    <row r="13" spans="2:51" s="98" customFormat="1">
      <c r="B13" s="131" t="s">
        <v>1321</v>
      </c>
      <c r="C13" s="124"/>
      <c r="D13" s="124"/>
      <c r="E13" s="124"/>
      <c r="F13" s="124"/>
      <c r="G13" s="125"/>
      <c r="H13" s="132"/>
      <c r="I13" s="125">
        <v>-319.75228000000004</v>
      </c>
      <c r="J13" s="126">
        <v>0.96428195433452624</v>
      </c>
      <c r="K13" s="126">
        <f>I13/'סכום נכסי הקרן'!$C$42</f>
        <v>-1.3961247340264462E-4</v>
      </c>
    </row>
    <row r="14" spans="2:51">
      <c r="B14" s="85" t="s">
        <v>1322</v>
      </c>
      <c r="C14" s="82" t="s">
        <v>1323</v>
      </c>
      <c r="D14" s="95" t="s">
        <v>1212</v>
      </c>
      <c r="E14" s="95" t="s">
        <v>171</v>
      </c>
      <c r="F14" s="109">
        <v>42949</v>
      </c>
      <c r="G14" s="92">
        <v>3376400</v>
      </c>
      <c r="H14" s="94">
        <v>1.4562999999999999</v>
      </c>
      <c r="I14" s="92">
        <v>49.171519999999994</v>
      </c>
      <c r="J14" s="93">
        <v>-0.14828732230837957</v>
      </c>
      <c r="K14" s="93">
        <f>I14/'סכום נכסי הקרן'!$C$42</f>
        <v>2.1469612439253307E-5</v>
      </c>
    </row>
    <row r="15" spans="2:51">
      <c r="B15" s="85" t="s">
        <v>1324</v>
      </c>
      <c r="C15" s="82" t="s">
        <v>1325</v>
      </c>
      <c r="D15" s="95" t="s">
        <v>1212</v>
      </c>
      <c r="E15" s="95" t="s">
        <v>169</v>
      </c>
      <c r="F15" s="109">
        <v>42913</v>
      </c>
      <c r="G15" s="92">
        <v>1749625</v>
      </c>
      <c r="H15" s="94">
        <v>-0.77769999999999995</v>
      </c>
      <c r="I15" s="92">
        <v>-13.60661</v>
      </c>
      <c r="J15" s="93">
        <v>4.1033666695567288E-2</v>
      </c>
      <c r="K15" s="93">
        <f>I15/'סכום נכסי הקרן'!$C$42</f>
        <v>-5.9410130765139753E-6</v>
      </c>
    </row>
    <row r="16" spans="2:51" s="7" customFormat="1">
      <c r="B16" s="85" t="s">
        <v>1326</v>
      </c>
      <c r="C16" s="82" t="s">
        <v>1327</v>
      </c>
      <c r="D16" s="95" t="s">
        <v>1212</v>
      </c>
      <c r="E16" s="95" t="s">
        <v>169</v>
      </c>
      <c r="F16" s="109">
        <v>42905</v>
      </c>
      <c r="G16" s="92">
        <v>31551.3</v>
      </c>
      <c r="H16" s="94">
        <v>-0.65549999999999997</v>
      </c>
      <c r="I16" s="92">
        <v>-0.20682</v>
      </c>
      <c r="J16" s="93">
        <v>6.2371031035483686E-4</v>
      </c>
      <c r="K16" s="93">
        <f>I16/'סכום נכסי הקרן'!$C$42</f>
        <v>-9.0303192675076332E-8</v>
      </c>
      <c r="AW16" s="1"/>
      <c r="AY16" s="1"/>
    </row>
    <row r="17" spans="2:51" s="7" customFormat="1">
      <c r="B17" s="85" t="s">
        <v>1328</v>
      </c>
      <c r="C17" s="82" t="s">
        <v>1329</v>
      </c>
      <c r="D17" s="95" t="s">
        <v>1212</v>
      </c>
      <c r="E17" s="95" t="s">
        <v>169</v>
      </c>
      <c r="F17" s="109">
        <v>42989</v>
      </c>
      <c r="G17" s="92">
        <v>5265900</v>
      </c>
      <c r="H17" s="94">
        <v>-0.32850000000000001</v>
      </c>
      <c r="I17" s="92">
        <v>-17.299580000000002</v>
      </c>
      <c r="J17" s="93">
        <v>5.2170614112795333E-2</v>
      </c>
      <c r="K17" s="93">
        <f>I17/'סכום נכסי הקרן'!$C$42</f>
        <v>-7.5534634268344323E-6</v>
      </c>
      <c r="AW17" s="1"/>
      <c r="AY17" s="1"/>
    </row>
    <row r="18" spans="2:51" s="7" customFormat="1">
      <c r="B18" s="85" t="s">
        <v>1330</v>
      </c>
      <c r="C18" s="82" t="s">
        <v>1331</v>
      </c>
      <c r="D18" s="95" t="s">
        <v>1212</v>
      </c>
      <c r="E18" s="95" t="s">
        <v>169</v>
      </c>
      <c r="F18" s="109">
        <v>43005</v>
      </c>
      <c r="G18" s="92">
        <v>2823200</v>
      </c>
      <c r="H18" s="94">
        <v>-0.51629999999999998</v>
      </c>
      <c r="I18" s="92">
        <v>-14.576139999999999</v>
      </c>
      <c r="J18" s="93">
        <v>4.3957493487939037E-2</v>
      </c>
      <c r="K18" s="93">
        <f>I18/'סכום נכסי הקרן'!$C$42</f>
        <v>-6.3643360355811194E-6</v>
      </c>
      <c r="AW18" s="1"/>
      <c r="AY18" s="1"/>
    </row>
    <row r="19" spans="2:51">
      <c r="B19" s="85" t="s">
        <v>1332</v>
      </c>
      <c r="C19" s="82" t="s">
        <v>1333</v>
      </c>
      <c r="D19" s="95" t="s">
        <v>1212</v>
      </c>
      <c r="E19" s="95" t="s">
        <v>169</v>
      </c>
      <c r="F19" s="109">
        <v>42961</v>
      </c>
      <c r="G19" s="92">
        <v>1764500</v>
      </c>
      <c r="H19" s="94">
        <v>-1.4120999999999999</v>
      </c>
      <c r="I19" s="92">
        <v>-24.915970000000002</v>
      </c>
      <c r="J19" s="93">
        <v>7.5139480618372528E-2</v>
      </c>
      <c r="K19" s="93">
        <f>I19/'סכום נכסי הקרן'!$C$42</f>
        <v>-1.0878984815764538E-5</v>
      </c>
    </row>
    <row r="20" spans="2:51">
      <c r="B20" s="85" t="s">
        <v>1334</v>
      </c>
      <c r="C20" s="82" t="s">
        <v>1335</v>
      </c>
      <c r="D20" s="95" t="s">
        <v>1212</v>
      </c>
      <c r="E20" s="95" t="s">
        <v>169</v>
      </c>
      <c r="F20" s="109">
        <v>42968</v>
      </c>
      <c r="G20" s="92">
        <v>7058000</v>
      </c>
      <c r="H20" s="94">
        <v>-2.4091999999999998</v>
      </c>
      <c r="I20" s="92">
        <v>-170.03925000000001</v>
      </c>
      <c r="J20" s="93">
        <v>0.51279002702835175</v>
      </c>
      <c r="K20" s="93">
        <f>I20/'סכום נכסי הקרן'!$C$42</f>
        <v>-7.4243724761026368E-5</v>
      </c>
    </row>
    <row r="21" spans="2:51">
      <c r="B21" s="85" t="s">
        <v>1336</v>
      </c>
      <c r="C21" s="82" t="s">
        <v>1337</v>
      </c>
      <c r="D21" s="95" t="s">
        <v>1212</v>
      </c>
      <c r="E21" s="95" t="s">
        <v>169</v>
      </c>
      <c r="F21" s="109">
        <v>42969</v>
      </c>
      <c r="G21" s="92">
        <v>5293500</v>
      </c>
      <c r="H21" s="94">
        <v>-2.4232999999999998</v>
      </c>
      <c r="I21" s="92">
        <v>-128.27942999999999</v>
      </c>
      <c r="J21" s="93">
        <v>0.38685428438952502</v>
      </c>
      <c r="K21" s="93">
        <f>I21/'סכום נכסי הקרן'!$C$42</f>
        <v>-5.6010260533502399E-5</v>
      </c>
    </row>
    <row r="22" spans="2:51">
      <c r="B22" s="81"/>
      <c r="C22" s="82"/>
      <c r="D22" s="82"/>
      <c r="E22" s="82"/>
      <c r="F22" s="82"/>
      <c r="G22" s="92"/>
      <c r="H22" s="94"/>
      <c r="I22" s="82"/>
      <c r="J22" s="93"/>
      <c r="K22" s="82"/>
    </row>
    <row r="23" spans="2:51">
      <c r="B23" s="100" t="s">
        <v>234</v>
      </c>
      <c r="C23" s="80"/>
      <c r="D23" s="80"/>
      <c r="E23" s="80"/>
      <c r="F23" s="80"/>
      <c r="G23" s="89"/>
      <c r="H23" s="91"/>
      <c r="I23" s="89">
        <v>-11.843969999999999</v>
      </c>
      <c r="J23" s="90">
        <v>3.5718045665474214E-2</v>
      </c>
      <c r="K23" s="90">
        <f>I23/'סכום נכסי הקרן'!$C$42</f>
        <v>-5.1713968907640641E-6</v>
      </c>
    </row>
    <row r="24" spans="2:51">
      <c r="B24" s="85" t="s">
        <v>1338</v>
      </c>
      <c r="C24" s="82" t="s">
        <v>1339</v>
      </c>
      <c r="D24" s="95" t="s">
        <v>1212</v>
      </c>
      <c r="E24" s="95" t="s">
        <v>171</v>
      </c>
      <c r="F24" s="109">
        <v>42990</v>
      </c>
      <c r="G24" s="92">
        <v>5873699.7000000002</v>
      </c>
      <c r="H24" s="94">
        <v>-1.6800999999999999</v>
      </c>
      <c r="I24" s="92">
        <v>-98.684320000000014</v>
      </c>
      <c r="J24" s="93">
        <v>0.2976038480531672</v>
      </c>
      <c r="K24" s="93">
        <f>I24/'סכום נכסי הקרן'!$C$42</f>
        <v>-4.3088236935349051E-5</v>
      </c>
    </row>
    <row r="25" spans="2:51">
      <c r="B25" s="85" t="s">
        <v>1340</v>
      </c>
      <c r="C25" s="82" t="s">
        <v>1341</v>
      </c>
      <c r="D25" s="95" t="s">
        <v>1212</v>
      </c>
      <c r="E25" s="95" t="s">
        <v>172</v>
      </c>
      <c r="F25" s="109">
        <v>42905</v>
      </c>
      <c r="G25" s="92">
        <v>8524260</v>
      </c>
      <c r="H25" s="94">
        <v>4.5170000000000003</v>
      </c>
      <c r="I25" s="92">
        <v>385.04402000000005</v>
      </c>
      <c r="J25" s="93">
        <v>-1.1611832763488736</v>
      </c>
      <c r="K25" s="93">
        <f>I25/'סכום נכסי הקרן'!$C$42</f>
        <v>1.6812060886977058E-4</v>
      </c>
    </row>
    <row r="26" spans="2:51">
      <c r="B26" s="85" t="s">
        <v>1342</v>
      </c>
      <c r="C26" s="82" t="s">
        <v>1343</v>
      </c>
      <c r="D26" s="95" t="s">
        <v>1212</v>
      </c>
      <c r="E26" s="95" t="s">
        <v>172</v>
      </c>
      <c r="F26" s="109">
        <v>42922</v>
      </c>
      <c r="G26" s="92">
        <v>3788560</v>
      </c>
      <c r="H26" s="94">
        <v>3.3285</v>
      </c>
      <c r="I26" s="92">
        <v>126.1036</v>
      </c>
      <c r="J26" s="93">
        <v>-0.38029259981076396</v>
      </c>
      <c r="K26" s="93">
        <f>I26/'סכום נכסי הקרן'!$C$42</f>
        <v>5.5060234444544803E-5</v>
      </c>
    </row>
    <row r="27" spans="2:51">
      <c r="B27" s="85" t="s">
        <v>1344</v>
      </c>
      <c r="C27" s="82" t="s">
        <v>1345</v>
      </c>
      <c r="D27" s="95" t="s">
        <v>1212</v>
      </c>
      <c r="E27" s="95" t="s">
        <v>172</v>
      </c>
      <c r="F27" s="109">
        <v>42996</v>
      </c>
      <c r="G27" s="92">
        <v>487777.1</v>
      </c>
      <c r="H27" s="94">
        <v>-1.1400999999999999</v>
      </c>
      <c r="I27" s="92">
        <v>-5.5610400000000002</v>
      </c>
      <c r="J27" s="93">
        <v>1.6770515348107834E-2</v>
      </c>
      <c r="K27" s="93">
        <f>I27/'סכום נכסי הקרן'!$C$42</f>
        <v>-2.4281001189140632E-6</v>
      </c>
    </row>
    <row r="28" spans="2:51">
      <c r="B28" s="85" t="s">
        <v>1346</v>
      </c>
      <c r="C28" s="82" t="s">
        <v>1347</v>
      </c>
      <c r="D28" s="95" t="s">
        <v>1212</v>
      </c>
      <c r="E28" s="95" t="s">
        <v>172</v>
      </c>
      <c r="F28" s="109">
        <v>42996</v>
      </c>
      <c r="G28" s="92">
        <v>1894280</v>
      </c>
      <c r="H28" s="94">
        <v>-1.1536</v>
      </c>
      <c r="I28" s="92">
        <v>-21.8522</v>
      </c>
      <c r="J28" s="93">
        <v>6.590002148697402E-2</v>
      </c>
      <c r="K28" s="93">
        <f>I28/'סכום נכסי הקרן'!$C$42</f>
        <v>-9.5412601633028872E-6</v>
      </c>
    </row>
    <row r="29" spans="2:51">
      <c r="B29" s="85" t="s">
        <v>1348</v>
      </c>
      <c r="C29" s="82" t="s">
        <v>1349</v>
      </c>
      <c r="D29" s="95" t="s">
        <v>1212</v>
      </c>
      <c r="E29" s="95" t="s">
        <v>171</v>
      </c>
      <c r="F29" s="109">
        <v>42990</v>
      </c>
      <c r="G29" s="92">
        <v>2115988.4</v>
      </c>
      <c r="H29" s="94">
        <v>1.4839</v>
      </c>
      <c r="I29" s="92">
        <v>31.399259999999998</v>
      </c>
      <c r="J29" s="93">
        <v>-9.469123972300654E-2</v>
      </c>
      <c r="K29" s="93">
        <f>I29/'סכום נכסי הקרן'!$C$42</f>
        <v>1.3709764169977842E-5</v>
      </c>
    </row>
    <row r="30" spans="2:51">
      <c r="B30" s="85" t="s">
        <v>1350</v>
      </c>
      <c r="C30" s="82" t="s">
        <v>1351</v>
      </c>
      <c r="D30" s="95" t="s">
        <v>1212</v>
      </c>
      <c r="E30" s="95" t="s">
        <v>171</v>
      </c>
      <c r="F30" s="109">
        <v>42989</v>
      </c>
      <c r="G30" s="92">
        <v>1502607.97</v>
      </c>
      <c r="H30" s="94">
        <v>2.0543</v>
      </c>
      <c r="I30" s="92">
        <v>30.86797</v>
      </c>
      <c r="J30" s="93">
        <v>-9.308902015628949E-2</v>
      </c>
      <c r="K30" s="93">
        <f>I30/'סכום נכסי הקרן'!$C$42</f>
        <v>1.3477788620048719E-5</v>
      </c>
    </row>
    <row r="31" spans="2:51">
      <c r="B31" s="85" t="s">
        <v>1352</v>
      </c>
      <c r="C31" s="82" t="s">
        <v>1353</v>
      </c>
      <c r="D31" s="95" t="s">
        <v>1212</v>
      </c>
      <c r="E31" s="95" t="s">
        <v>172</v>
      </c>
      <c r="F31" s="109">
        <v>42893</v>
      </c>
      <c r="G31" s="92">
        <v>12354194.109999999</v>
      </c>
      <c r="H31" s="94">
        <v>-3.6187</v>
      </c>
      <c r="I31" s="92">
        <v>-447.05671000000001</v>
      </c>
      <c r="J31" s="93">
        <v>1.348195915967084</v>
      </c>
      <c r="K31" s="93">
        <f>I31/'סכום נכסי הקרן'!$C$42</f>
        <v>-1.9519702262748152E-4</v>
      </c>
    </row>
    <row r="32" spans="2:51">
      <c r="B32" s="85" t="s">
        <v>1354</v>
      </c>
      <c r="C32" s="82" t="s">
        <v>1355</v>
      </c>
      <c r="D32" s="95" t="s">
        <v>1212</v>
      </c>
      <c r="E32" s="95" t="s">
        <v>172</v>
      </c>
      <c r="F32" s="109">
        <v>42936</v>
      </c>
      <c r="G32" s="92">
        <v>644723.6</v>
      </c>
      <c r="H32" s="94">
        <v>-2.9422999999999999</v>
      </c>
      <c r="I32" s="92">
        <v>-18.969439999999999</v>
      </c>
      <c r="J32" s="93">
        <v>5.7206437045051038E-2</v>
      </c>
      <c r="K32" s="93">
        <f>I32/'סכום נכסי הקרן'!$C$42</f>
        <v>-8.282569361078715E-6</v>
      </c>
    </row>
    <row r="33" spans="2:11">
      <c r="B33" s="85" t="s">
        <v>1356</v>
      </c>
      <c r="C33" s="82" t="s">
        <v>1357</v>
      </c>
      <c r="D33" s="95" t="s">
        <v>1212</v>
      </c>
      <c r="E33" s="95" t="s">
        <v>169</v>
      </c>
      <c r="F33" s="109">
        <v>43003</v>
      </c>
      <c r="G33" s="92">
        <v>1411600</v>
      </c>
      <c r="H33" s="94">
        <v>0.36570000000000003</v>
      </c>
      <c r="I33" s="92">
        <v>5.1621099999999993</v>
      </c>
      <c r="J33" s="93">
        <v>-1.556745590458276E-2</v>
      </c>
      <c r="K33" s="93">
        <f>I33/'סכום נכסי הקרן'!$C$42</f>
        <v>2.2539165164874686E-6</v>
      </c>
    </row>
    <row r="34" spans="2:11">
      <c r="B34" s="85" t="s">
        <v>1358</v>
      </c>
      <c r="C34" s="82" t="s">
        <v>1359</v>
      </c>
      <c r="D34" s="95" t="s">
        <v>1212</v>
      </c>
      <c r="E34" s="95" t="s">
        <v>169</v>
      </c>
      <c r="F34" s="109">
        <v>43005</v>
      </c>
      <c r="G34" s="92">
        <v>9819073.5800000001</v>
      </c>
      <c r="H34" s="94">
        <v>1.7299999999999999E-2</v>
      </c>
      <c r="I34" s="92">
        <v>1.70278</v>
      </c>
      <c r="J34" s="93">
        <v>-5.1351002913935266E-3</v>
      </c>
      <c r="K34" s="93">
        <f>I34/'סכום נכסי הקרן'!$C$42</f>
        <v>7.4347969453276508E-7</v>
      </c>
    </row>
    <row r="35" spans="2:11">
      <c r="B35" s="81"/>
      <c r="C35" s="82"/>
      <c r="D35" s="82"/>
      <c r="E35" s="82"/>
      <c r="F35" s="82"/>
      <c r="G35" s="92"/>
      <c r="H35" s="94"/>
      <c r="I35" s="82"/>
      <c r="J35" s="93"/>
      <c r="K35" s="82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7" t="s">
        <v>255</v>
      </c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7" t="s">
        <v>119</v>
      </c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7" t="s">
        <v>240</v>
      </c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7" t="s">
        <v>250</v>
      </c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B127" s="99"/>
      <c r="C127" s="99"/>
      <c r="D127" s="99"/>
      <c r="E127" s="99"/>
      <c r="F127" s="99"/>
      <c r="G127" s="99"/>
      <c r="H127" s="99"/>
      <c r="I127" s="99"/>
      <c r="J127" s="99"/>
      <c r="K127" s="99"/>
    </row>
    <row r="128" spans="2:11">
      <c r="B128" s="99"/>
      <c r="C128" s="99"/>
      <c r="D128" s="99"/>
      <c r="E128" s="99"/>
      <c r="F128" s="99"/>
      <c r="G128" s="99"/>
      <c r="H128" s="99"/>
      <c r="I128" s="99"/>
      <c r="J128" s="99"/>
      <c r="K128" s="99"/>
    </row>
    <row r="129" spans="2:11">
      <c r="B129" s="99"/>
      <c r="C129" s="99"/>
      <c r="D129" s="99"/>
      <c r="E129" s="99"/>
      <c r="F129" s="99"/>
      <c r="G129" s="99"/>
      <c r="H129" s="99"/>
      <c r="I129" s="99"/>
      <c r="J129" s="99"/>
      <c r="K129" s="99"/>
    </row>
    <row r="130" spans="2:11">
      <c r="B130" s="99"/>
      <c r="C130" s="99"/>
      <c r="D130" s="99"/>
      <c r="E130" s="99"/>
      <c r="F130" s="99"/>
      <c r="G130" s="99"/>
      <c r="H130" s="99"/>
      <c r="I130" s="99"/>
      <c r="J130" s="99"/>
      <c r="K130" s="99"/>
    </row>
    <row r="131" spans="2:11">
      <c r="B131" s="99"/>
      <c r="C131" s="99"/>
      <c r="D131" s="99"/>
      <c r="E131" s="99"/>
      <c r="F131" s="99"/>
      <c r="G131" s="99"/>
      <c r="H131" s="99"/>
      <c r="I131" s="99"/>
      <c r="J131" s="99"/>
      <c r="K131" s="99"/>
    </row>
    <row r="132" spans="2:11">
      <c r="B132" s="99"/>
      <c r="C132" s="99"/>
      <c r="D132" s="99"/>
      <c r="E132" s="99"/>
      <c r="F132" s="99"/>
      <c r="G132" s="99"/>
      <c r="H132" s="99"/>
      <c r="I132" s="99"/>
      <c r="J132" s="99"/>
      <c r="K132" s="99"/>
    </row>
    <row r="133" spans="2:11">
      <c r="B133" s="99"/>
      <c r="C133" s="99"/>
      <c r="D133" s="99"/>
      <c r="E133" s="99"/>
      <c r="F133" s="99"/>
      <c r="G133" s="99"/>
      <c r="H133" s="99"/>
      <c r="I133" s="99"/>
      <c r="J133" s="99"/>
      <c r="K133" s="99"/>
    </row>
    <row r="134" spans="2:11">
      <c r="B134" s="99"/>
      <c r="C134" s="99"/>
      <c r="D134" s="99"/>
      <c r="E134" s="99"/>
      <c r="F134" s="99"/>
      <c r="G134" s="99"/>
      <c r="H134" s="99"/>
      <c r="I134" s="99"/>
      <c r="J134" s="99"/>
      <c r="K134" s="99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V32" sqref="V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185</v>
      </c>
      <c r="C1" s="76" t="s" vm="1">
        <v>256</v>
      </c>
    </row>
    <row r="2" spans="2:78">
      <c r="B2" s="56" t="s">
        <v>184</v>
      </c>
      <c r="C2" s="76" t="s">
        <v>257</v>
      </c>
    </row>
    <row r="3" spans="2:78">
      <c r="B3" s="56" t="s">
        <v>186</v>
      </c>
      <c r="C3" s="76" t="s">
        <v>258</v>
      </c>
    </row>
    <row r="4" spans="2:78">
      <c r="B4" s="56" t="s">
        <v>187</v>
      </c>
      <c r="C4" s="76">
        <v>8801</v>
      </c>
    </row>
    <row r="6" spans="2:78" ht="26.2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7"/>
    </row>
    <row r="7" spans="2:78" ht="26.25" customHeight="1">
      <c r="B7" s="205" t="s">
        <v>107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7"/>
    </row>
    <row r="8" spans="2:78" s="3" customFormat="1" ht="47.25">
      <c r="B8" s="22" t="s">
        <v>123</v>
      </c>
      <c r="C8" s="30" t="s">
        <v>48</v>
      </c>
      <c r="D8" s="30" t="s">
        <v>53</v>
      </c>
      <c r="E8" s="30" t="s">
        <v>15</v>
      </c>
      <c r="F8" s="30" t="s">
        <v>68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242</v>
      </c>
      <c r="M8" s="30" t="s">
        <v>241</v>
      </c>
      <c r="N8" s="30" t="s">
        <v>117</v>
      </c>
      <c r="O8" s="30" t="s">
        <v>61</v>
      </c>
      <c r="P8" s="30" t="s">
        <v>188</v>
      </c>
      <c r="Q8" s="31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251</v>
      </c>
      <c r="M9" s="16"/>
      <c r="N9" s="16" t="s">
        <v>245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120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5" type="noConversion"/>
  <conditionalFormatting sqref="B16:B110">
    <cfRule type="cellIs" dxfId="3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48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6" t="s">
        <v>185</v>
      </c>
      <c r="C1" s="76" t="s" vm="1">
        <v>256</v>
      </c>
    </row>
    <row r="2" spans="2:17">
      <c r="B2" s="56" t="s">
        <v>184</v>
      </c>
      <c r="C2" s="76" t="s">
        <v>257</v>
      </c>
    </row>
    <row r="3" spans="2:17">
      <c r="B3" s="56" t="s">
        <v>186</v>
      </c>
      <c r="C3" s="76" t="s">
        <v>258</v>
      </c>
    </row>
    <row r="4" spans="2:17">
      <c r="B4" s="56" t="s">
        <v>187</v>
      </c>
      <c r="C4" s="76">
        <v>8801</v>
      </c>
    </row>
    <row r="6" spans="2:17" ht="26.25" customHeight="1">
      <c r="B6" s="205" t="s">
        <v>217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7"/>
    </row>
    <row r="7" spans="2:17" s="3" customFormat="1" ht="63">
      <c r="B7" s="22" t="s">
        <v>123</v>
      </c>
      <c r="C7" s="30" t="s">
        <v>229</v>
      </c>
      <c r="D7" s="30" t="s">
        <v>48</v>
      </c>
      <c r="E7" s="30" t="s">
        <v>124</v>
      </c>
      <c r="F7" s="30" t="s">
        <v>15</v>
      </c>
      <c r="G7" s="30" t="s">
        <v>109</v>
      </c>
      <c r="H7" s="30" t="s">
        <v>68</v>
      </c>
      <c r="I7" s="30" t="s">
        <v>18</v>
      </c>
      <c r="J7" s="30" t="s">
        <v>108</v>
      </c>
      <c r="K7" s="13" t="s">
        <v>38</v>
      </c>
      <c r="L7" s="70" t="s">
        <v>19</v>
      </c>
      <c r="M7" s="30" t="s">
        <v>242</v>
      </c>
      <c r="N7" s="30" t="s">
        <v>241</v>
      </c>
      <c r="O7" s="30" t="s">
        <v>117</v>
      </c>
      <c r="P7" s="30" t="s">
        <v>188</v>
      </c>
      <c r="Q7" s="31" t="s">
        <v>190</v>
      </c>
    </row>
    <row r="8" spans="2:1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251</v>
      </c>
      <c r="N8" s="16"/>
      <c r="O8" s="16" t="s">
        <v>245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120</v>
      </c>
    </row>
    <row r="10" spans="2:17" s="141" customFormat="1" ht="18" customHeight="1">
      <c r="B10" s="77" t="s">
        <v>42</v>
      </c>
      <c r="C10" s="78"/>
      <c r="D10" s="78"/>
      <c r="E10" s="78"/>
      <c r="F10" s="78"/>
      <c r="G10" s="78"/>
      <c r="H10" s="78"/>
      <c r="I10" s="86">
        <v>4.6924357598545061</v>
      </c>
      <c r="J10" s="78"/>
      <c r="K10" s="78"/>
      <c r="L10" s="101">
        <v>2.7240012849745875E-2</v>
      </c>
      <c r="M10" s="86"/>
      <c r="N10" s="88"/>
      <c r="O10" s="86">
        <f>O11</f>
        <v>3385.5466800000004</v>
      </c>
      <c r="P10" s="87">
        <f>O10/$O$10</f>
        <v>1</v>
      </c>
      <c r="Q10" s="87">
        <f>O10/'סכום נכסי הקרן'!$C$42</f>
        <v>1.4782210335291801E-3</v>
      </c>
    </row>
    <row r="11" spans="2:17" s="143" customFormat="1" ht="21.75" customHeight="1">
      <c r="B11" s="79" t="s">
        <v>41</v>
      </c>
      <c r="C11" s="80"/>
      <c r="D11" s="80"/>
      <c r="E11" s="80"/>
      <c r="F11" s="80"/>
      <c r="G11" s="80"/>
      <c r="H11" s="80"/>
      <c r="I11" s="89">
        <v>4.6924357598545061</v>
      </c>
      <c r="J11" s="80"/>
      <c r="K11" s="80"/>
      <c r="L11" s="102">
        <v>2.7240012849745875E-2</v>
      </c>
      <c r="M11" s="89"/>
      <c r="N11" s="91"/>
      <c r="O11" s="89">
        <f>O12+O18</f>
        <v>3385.5466800000004</v>
      </c>
      <c r="P11" s="90">
        <f t="shared" ref="P11:P16" si="0">O11/$O$10</f>
        <v>1</v>
      </c>
      <c r="Q11" s="90">
        <f>O11/'סכום נכסי הקרן'!$C$42</f>
        <v>1.4782210335291801E-3</v>
      </c>
    </row>
    <row r="12" spans="2:17" s="143" customFormat="1">
      <c r="B12" s="100" t="s">
        <v>39</v>
      </c>
      <c r="C12" s="80"/>
      <c r="D12" s="80"/>
      <c r="E12" s="80"/>
      <c r="F12" s="80"/>
      <c r="G12" s="80"/>
      <c r="H12" s="80"/>
      <c r="I12" s="89">
        <v>7.8124192675823068</v>
      </c>
      <c r="J12" s="80"/>
      <c r="K12" s="80"/>
      <c r="L12" s="102">
        <v>3.0839553623322146E-2</v>
      </c>
      <c r="M12" s="89"/>
      <c r="N12" s="91"/>
      <c r="O12" s="89">
        <f>SUM(O13:O16)</f>
        <v>837.39816000000008</v>
      </c>
      <c r="P12" s="90">
        <f t="shared" si="0"/>
        <v>0.24734503439190506</v>
      </c>
      <c r="Q12" s="90">
        <f>O12/'סכום נכסי הקרן'!$C$42</f>
        <v>3.6563063237711252E-4</v>
      </c>
    </row>
    <row r="13" spans="2:17" s="143" customFormat="1">
      <c r="B13" s="151" t="s">
        <v>1431</v>
      </c>
      <c r="C13" s="95" t="s">
        <v>1375</v>
      </c>
      <c r="D13" s="82">
        <v>5212</v>
      </c>
      <c r="E13" s="82"/>
      <c r="F13" s="82" t="s">
        <v>1184</v>
      </c>
      <c r="G13" s="109">
        <v>42643</v>
      </c>
      <c r="H13" s="82"/>
      <c r="I13" s="92">
        <v>8.9600000000000009</v>
      </c>
      <c r="J13" s="95" t="s">
        <v>170</v>
      </c>
      <c r="K13" s="96">
        <v>3.1599999999999996E-2</v>
      </c>
      <c r="L13" s="96">
        <v>3.1599999999999996E-2</v>
      </c>
      <c r="M13" s="92">
        <v>246586.26</v>
      </c>
      <c r="N13" s="94">
        <v>97.48</v>
      </c>
      <c r="O13" s="92">
        <f>240.37229-0.01</f>
        <v>240.36229</v>
      </c>
      <c r="P13" s="93">
        <f t="shared" si="0"/>
        <v>7.0996596035710249E-2</v>
      </c>
      <c r="Q13" s="93">
        <f>O13/'סכום נכסי הקרן'!$C$42</f>
        <v>1.0494866156896129E-4</v>
      </c>
    </row>
    <row r="14" spans="2:17" s="143" customFormat="1">
      <c r="B14" s="151" t="s">
        <v>1431</v>
      </c>
      <c r="C14" s="95" t="s">
        <v>1375</v>
      </c>
      <c r="D14" s="82">
        <v>5211</v>
      </c>
      <c r="E14" s="82"/>
      <c r="F14" s="82" t="s">
        <v>1184</v>
      </c>
      <c r="G14" s="109">
        <v>42643</v>
      </c>
      <c r="H14" s="82"/>
      <c r="I14" s="92">
        <v>6.1799999999999988</v>
      </c>
      <c r="J14" s="95" t="s">
        <v>170</v>
      </c>
      <c r="K14" s="96">
        <v>3.7299999999999993E-2</v>
      </c>
      <c r="L14" s="96">
        <v>3.7299999999999993E-2</v>
      </c>
      <c r="M14" s="92">
        <v>262829.21999999997</v>
      </c>
      <c r="N14" s="94">
        <v>100.64</v>
      </c>
      <c r="O14" s="92">
        <v>264.51133000000004</v>
      </c>
      <c r="P14" s="93">
        <f t="shared" si="0"/>
        <v>7.8129576993456198E-2</v>
      </c>
      <c r="Q14" s="93">
        <f>O14/'סכום נכסי הקרן'!$C$42</f>
        <v>1.1549278405246447E-4</v>
      </c>
    </row>
    <row r="15" spans="2:17" s="143" customFormat="1">
      <c r="B15" s="151" t="s">
        <v>1431</v>
      </c>
      <c r="C15" s="95" t="s">
        <v>1375</v>
      </c>
      <c r="D15" s="82">
        <v>5210</v>
      </c>
      <c r="E15" s="82"/>
      <c r="F15" s="82" t="s">
        <v>1184</v>
      </c>
      <c r="G15" s="109">
        <v>42643</v>
      </c>
      <c r="H15" s="82"/>
      <c r="I15" s="92">
        <v>9.2399999999999984</v>
      </c>
      <c r="J15" s="95" t="s">
        <v>170</v>
      </c>
      <c r="K15" s="96">
        <v>2.3699999999999995E-2</v>
      </c>
      <c r="L15" s="96">
        <v>2.3699999999999995E-2</v>
      </c>
      <c r="M15" s="92">
        <v>181025.92000000001</v>
      </c>
      <c r="N15" s="94">
        <v>102.92</v>
      </c>
      <c r="O15" s="92">
        <v>186.31179</v>
      </c>
      <c r="P15" s="93">
        <f t="shared" si="0"/>
        <v>5.503152300354635E-2</v>
      </c>
      <c r="Q15" s="93">
        <f>O15/'סכום נכסי הקרן'!$C$42</f>
        <v>8.1348754810987145E-5</v>
      </c>
    </row>
    <row r="16" spans="2:17" s="143" customFormat="1">
      <c r="B16" s="151" t="s">
        <v>1431</v>
      </c>
      <c r="C16" s="95" t="s">
        <v>1375</v>
      </c>
      <c r="D16" s="82">
        <v>5209</v>
      </c>
      <c r="E16" s="82"/>
      <c r="F16" s="82" t="s">
        <v>1184</v>
      </c>
      <c r="G16" s="109">
        <v>42643</v>
      </c>
      <c r="H16" s="82"/>
      <c r="I16" s="92">
        <v>7.06</v>
      </c>
      <c r="J16" s="95" t="s">
        <v>170</v>
      </c>
      <c r="K16" s="96">
        <v>2.6999999999999996E-2</v>
      </c>
      <c r="L16" s="96">
        <v>2.6999999999999996E-2</v>
      </c>
      <c r="M16" s="92">
        <v>147963.88</v>
      </c>
      <c r="N16" s="94">
        <v>98.83</v>
      </c>
      <c r="O16" s="92">
        <f>146.23275-0.02</f>
        <v>146.21275</v>
      </c>
      <c r="P16" s="93">
        <f t="shared" si="0"/>
        <v>4.3187338359192251E-2</v>
      </c>
      <c r="Q16" s="93">
        <f>O16/'סכום נכסי הקרן'!$C$42</f>
        <v>6.3840431944699584E-5</v>
      </c>
    </row>
    <row r="17" spans="2:17" s="143" customFormat="1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92"/>
      <c r="N17" s="94"/>
      <c r="O17" s="82"/>
      <c r="P17" s="93"/>
      <c r="Q17" s="82"/>
    </row>
    <row r="18" spans="2:17" s="143" customFormat="1">
      <c r="B18" s="100" t="s">
        <v>40</v>
      </c>
      <c r="C18" s="80"/>
      <c r="D18" s="80"/>
      <c r="E18" s="80"/>
      <c r="F18" s="80"/>
      <c r="G18" s="80"/>
      <c r="H18" s="80"/>
      <c r="I18" s="89">
        <v>3.6670673506940288</v>
      </c>
      <c r="J18" s="80"/>
      <c r="K18" s="80"/>
      <c r="L18" s="102">
        <v>2.6057053228985244E-2</v>
      </c>
      <c r="M18" s="89"/>
      <c r="N18" s="91"/>
      <c r="O18" s="89">
        <f>SUM(O19:O41)</f>
        <v>2548.1485200000002</v>
      </c>
      <c r="P18" s="90">
        <f t="shared" ref="P18:P41" si="1">O18/$O$10</f>
        <v>0.75265496560809486</v>
      </c>
      <c r="Q18" s="90">
        <f>O18/'סכום נכסי הקרן'!$C$42</f>
        <v>1.1125904011520676E-3</v>
      </c>
    </row>
    <row r="19" spans="2:17" s="143" customFormat="1">
      <c r="B19" s="151" t="s">
        <v>1432</v>
      </c>
      <c r="C19" s="95" t="s">
        <v>1375</v>
      </c>
      <c r="D19" s="82" t="s">
        <v>1376</v>
      </c>
      <c r="E19" s="82"/>
      <c r="F19" s="82" t="s">
        <v>357</v>
      </c>
      <c r="G19" s="109">
        <v>42723</v>
      </c>
      <c r="H19" s="82" t="s">
        <v>168</v>
      </c>
      <c r="I19" s="92">
        <v>1.24</v>
      </c>
      <c r="J19" s="95" t="s">
        <v>170</v>
      </c>
      <c r="K19" s="96">
        <v>2.0119999999999999E-2</v>
      </c>
      <c r="L19" s="96">
        <v>1.21E-2</v>
      </c>
      <c r="M19" s="92">
        <v>502730</v>
      </c>
      <c r="N19" s="94">
        <v>101.57</v>
      </c>
      <c r="O19" s="92">
        <v>510.62286999999998</v>
      </c>
      <c r="P19" s="93">
        <f t="shared" si="1"/>
        <v>0.15082434781256654</v>
      </c>
      <c r="Q19" s="93">
        <f>O19/'סכום נכסי הקרן'!$C$42</f>
        <v>2.2295172330485664E-4</v>
      </c>
    </row>
    <row r="20" spans="2:17" s="143" customFormat="1">
      <c r="B20" s="151" t="s">
        <v>1433</v>
      </c>
      <c r="C20" s="95" t="s">
        <v>1377</v>
      </c>
      <c r="D20" s="82" t="s">
        <v>1378</v>
      </c>
      <c r="E20" s="82"/>
      <c r="F20" s="82" t="s">
        <v>454</v>
      </c>
      <c r="G20" s="109">
        <v>42680</v>
      </c>
      <c r="H20" s="82" t="s">
        <v>168</v>
      </c>
      <c r="I20" s="92">
        <v>4.580000000000001</v>
      </c>
      <c r="J20" s="95" t="s">
        <v>170</v>
      </c>
      <c r="K20" s="96">
        <v>2.3E-2</v>
      </c>
      <c r="L20" s="96">
        <v>2.0799999999999999E-2</v>
      </c>
      <c r="M20" s="92">
        <v>26145.74</v>
      </c>
      <c r="N20" s="94">
        <v>101.82</v>
      </c>
      <c r="O20" s="92">
        <v>26.621599999999997</v>
      </c>
      <c r="P20" s="93">
        <f t="shared" si="1"/>
        <v>7.8633090948844915E-3</v>
      </c>
      <c r="Q20" s="93">
        <f>O20/'סכום נכסי הקרן'!$C$42</f>
        <v>1.1623708897199555E-5</v>
      </c>
    </row>
    <row r="21" spans="2:17" s="143" customFormat="1">
      <c r="B21" s="152" t="s">
        <v>1434</v>
      </c>
      <c r="C21" s="95" t="s">
        <v>1375</v>
      </c>
      <c r="D21" s="82" t="s">
        <v>1379</v>
      </c>
      <c r="E21" s="82"/>
      <c r="F21" s="82" t="s">
        <v>454</v>
      </c>
      <c r="G21" s="109">
        <v>42978</v>
      </c>
      <c r="H21" s="82" t="s">
        <v>168</v>
      </c>
      <c r="I21" s="92">
        <v>3.97</v>
      </c>
      <c r="J21" s="95" t="s">
        <v>170</v>
      </c>
      <c r="K21" s="96">
        <v>2.3E-2</v>
      </c>
      <c r="L21" s="96">
        <v>2.1499999999999998E-2</v>
      </c>
      <c r="M21" s="92">
        <v>123717.61</v>
      </c>
      <c r="N21" s="94">
        <v>100.81</v>
      </c>
      <c r="O21" s="92">
        <v>124.71972</v>
      </c>
      <c r="P21" s="93">
        <f t="shared" si="1"/>
        <v>3.6838871765312649E-2</v>
      </c>
      <c r="Q21" s="93">
        <f>O21/'סכום נכסי הקרן'!$C$42</f>
        <v>5.4455995094969396E-5</v>
      </c>
    </row>
    <row r="22" spans="2:17" s="143" customFormat="1">
      <c r="B22" s="152" t="s">
        <v>1434</v>
      </c>
      <c r="C22" s="95" t="s">
        <v>1375</v>
      </c>
      <c r="D22" s="82" t="s">
        <v>1380</v>
      </c>
      <c r="E22" s="82"/>
      <c r="F22" s="82" t="s">
        <v>454</v>
      </c>
      <c r="G22" s="109">
        <v>42978</v>
      </c>
      <c r="H22" s="82" t="s">
        <v>168</v>
      </c>
      <c r="I22" s="92">
        <v>3.9299999999999997</v>
      </c>
      <c r="J22" s="95" t="s">
        <v>170</v>
      </c>
      <c r="K22" s="96">
        <v>2.76E-2</v>
      </c>
      <c r="L22" s="96">
        <v>2.6099999999999995E-2</v>
      </c>
      <c r="M22" s="92">
        <v>288674.43</v>
      </c>
      <c r="N22" s="94">
        <v>100.86</v>
      </c>
      <c r="O22" s="92">
        <v>291.15703000000002</v>
      </c>
      <c r="P22" s="93">
        <f t="shared" si="1"/>
        <v>8.6000004584193171E-2</v>
      </c>
      <c r="Q22" s="93">
        <f>O22/'סכום נכסי הקרן'!$C$42</f>
        <v>1.2712701565996027E-4</v>
      </c>
    </row>
    <row r="23" spans="2:17" s="143" customFormat="1">
      <c r="B23" s="151" t="s">
        <v>1433</v>
      </c>
      <c r="C23" s="95" t="s">
        <v>1377</v>
      </c>
      <c r="D23" s="82" t="s">
        <v>1381</v>
      </c>
      <c r="E23" s="82"/>
      <c r="F23" s="82" t="s">
        <v>454</v>
      </c>
      <c r="G23" s="109">
        <v>42680</v>
      </c>
      <c r="H23" s="82" t="s">
        <v>168</v>
      </c>
      <c r="I23" s="92">
        <v>3.4099999999999997</v>
      </c>
      <c r="J23" s="95" t="s">
        <v>170</v>
      </c>
      <c r="K23" s="96">
        <v>2.2000000000000002E-2</v>
      </c>
      <c r="L23" s="96">
        <v>1.4799999999999997E-2</v>
      </c>
      <c r="M23" s="92">
        <v>58680.3</v>
      </c>
      <c r="N23" s="94">
        <v>102.59</v>
      </c>
      <c r="O23" s="92">
        <v>60.200120000000005</v>
      </c>
      <c r="P23" s="93">
        <f t="shared" si="1"/>
        <v>1.7781506412429676E-2</v>
      </c>
      <c r="Q23" s="93">
        <f>O23/'סכום נכסי הקרן'!$C$42</f>
        <v>2.6284996786687541E-5</v>
      </c>
    </row>
    <row r="24" spans="2:17" s="143" customFormat="1">
      <c r="B24" s="151" t="s">
        <v>1433</v>
      </c>
      <c r="C24" s="95" t="s">
        <v>1377</v>
      </c>
      <c r="D24" s="82" t="s">
        <v>1382</v>
      </c>
      <c r="E24" s="82"/>
      <c r="F24" s="82" t="s">
        <v>454</v>
      </c>
      <c r="G24" s="109">
        <v>42680</v>
      </c>
      <c r="H24" s="82" t="s">
        <v>168</v>
      </c>
      <c r="I24" s="92">
        <v>4.5400000000000009</v>
      </c>
      <c r="J24" s="95" t="s">
        <v>170</v>
      </c>
      <c r="K24" s="96">
        <v>3.3700000000000001E-2</v>
      </c>
      <c r="L24" s="96">
        <v>2.7900000000000001E-2</v>
      </c>
      <c r="M24" s="92">
        <v>13180.08</v>
      </c>
      <c r="N24" s="94">
        <v>102.95</v>
      </c>
      <c r="O24" s="92">
        <v>13.56889</v>
      </c>
      <c r="P24" s="93">
        <f t="shared" si="1"/>
        <v>4.0078874351837318E-3</v>
      </c>
      <c r="Q24" s="93">
        <f>O24/'סכום נכסי הקרן'!$C$42</f>
        <v>5.9245435067059112E-6</v>
      </c>
    </row>
    <row r="25" spans="2:17" s="143" customFormat="1">
      <c r="B25" s="151" t="s">
        <v>1433</v>
      </c>
      <c r="C25" s="95" t="s">
        <v>1377</v>
      </c>
      <c r="D25" s="82" t="s">
        <v>1383</v>
      </c>
      <c r="E25" s="82"/>
      <c r="F25" s="82" t="s">
        <v>454</v>
      </c>
      <c r="G25" s="109">
        <v>42717</v>
      </c>
      <c r="H25" s="82" t="s">
        <v>168</v>
      </c>
      <c r="I25" s="92">
        <v>4.1300000000000008</v>
      </c>
      <c r="J25" s="95" t="s">
        <v>170</v>
      </c>
      <c r="K25" s="96">
        <v>3.85E-2</v>
      </c>
      <c r="L25" s="96">
        <v>3.8000000000000006E-2</v>
      </c>
      <c r="M25" s="92">
        <v>3630.99</v>
      </c>
      <c r="N25" s="94">
        <v>100.63</v>
      </c>
      <c r="O25" s="92">
        <v>3.65387</v>
      </c>
      <c r="P25" s="93">
        <f t="shared" si="1"/>
        <v>1.0792555369521591E-3</v>
      </c>
      <c r="Q25" s="93">
        <f>O25/'סכום נכסי הקרן'!$C$42</f>
        <v>1.595378235275511E-6</v>
      </c>
    </row>
    <row r="26" spans="2:17" s="143" customFormat="1">
      <c r="B26" s="151" t="s">
        <v>1433</v>
      </c>
      <c r="C26" s="95" t="s">
        <v>1377</v>
      </c>
      <c r="D26" s="82" t="s">
        <v>1384</v>
      </c>
      <c r="E26" s="82"/>
      <c r="F26" s="82" t="s">
        <v>454</v>
      </c>
      <c r="G26" s="109">
        <v>42710</v>
      </c>
      <c r="H26" s="82" t="s">
        <v>168</v>
      </c>
      <c r="I26" s="92">
        <v>4.1400000000000006</v>
      </c>
      <c r="J26" s="95" t="s">
        <v>170</v>
      </c>
      <c r="K26" s="96">
        <v>3.8399999999999997E-2</v>
      </c>
      <c r="L26" s="96">
        <v>3.6000000000000004E-2</v>
      </c>
      <c r="M26" s="92">
        <v>10855.59</v>
      </c>
      <c r="N26" s="94">
        <v>101.39</v>
      </c>
      <c r="O26" s="92">
        <v>11.00648</v>
      </c>
      <c r="P26" s="93">
        <f t="shared" si="1"/>
        <v>3.2510200095660765E-3</v>
      </c>
      <c r="Q26" s="93">
        <f>O26/'סכום נכסי הקרן'!$C$42</f>
        <v>4.8057261585648107E-6</v>
      </c>
    </row>
    <row r="27" spans="2:17" s="143" customFormat="1">
      <c r="B27" s="151" t="s">
        <v>1433</v>
      </c>
      <c r="C27" s="95" t="s">
        <v>1377</v>
      </c>
      <c r="D27" s="82" t="s">
        <v>1385</v>
      </c>
      <c r="E27" s="82"/>
      <c r="F27" s="82" t="s">
        <v>454</v>
      </c>
      <c r="G27" s="109">
        <v>42680</v>
      </c>
      <c r="H27" s="82" t="s">
        <v>168</v>
      </c>
      <c r="I27" s="92">
        <v>5.49</v>
      </c>
      <c r="J27" s="95" t="s">
        <v>170</v>
      </c>
      <c r="K27" s="96">
        <v>3.6699999999999997E-2</v>
      </c>
      <c r="L27" s="96">
        <v>3.1599999999999996E-2</v>
      </c>
      <c r="M27" s="92">
        <v>42033.59</v>
      </c>
      <c r="N27" s="94">
        <v>103.2</v>
      </c>
      <c r="O27" s="92">
        <v>43.378660000000004</v>
      </c>
      <c r="P27" s="93">
        <f t="shared" si="1"/>
        <v>1.2812896734302302E-2</v>
      </c>
      <c r="Q27" s="93">
        <f>O27/'סכום נכסי הקרן'!$C$42</f>
        <v>1.8940293453083005E-5</v>
      </c>
    </row>
    <row r="28" spans="2:17" s="143" customFormat="1">
      <c r="B28" s="151" t="s">
        <v>1433</v>
      </c>
      <c r="C28" s="95" t="s">
        <v>1377</v>
      </c>
      <c r="D28" s="82" t="s">
        <v>1386</v>
      </c>
      <c r="E28" s="82"/>
      <c r="F28" s="82" t="s">
        <v>454</v>
      </c>
      <c r="G28" s="109">
        <v>42680</v>
      </c>
      <c r="H28" s="82" t="s">
        <v>168</v>
      </c>
      <c r="I28" s="92">
        <v>3.37</v>
      </c>
      <c r="J28" s="95" t="s">
        <v>170</v>
      </c>
      <c r="K28" s="96">
        <v>3.1800000000000002E-2</v>
      </c>
      <c r="L28" s="96">
        <v>2.5499999999999998E-2</v>
      </c>
      <c r="M28" s="92">
        <v>59146.13</v>
      </c>
      <c r="N28" s="94">
        <v>102.37</v>
      </c>
      <c r="O28" s="92">
        <v>60.547890000000002</v>
      </c>
      <c r="P28" s="93">
        <f t="shared" si="1"/>
        <v>1.7884228375194045E-2</v>
      </c>
      <c r="Q28" s="93">
        <f>O28/'סכום נכסי הקרן'!$C$42</f>
        <v>2.6436842552651233E-5</v>
      </c>
    </row>
    <row r="29" spans="2:17" s="143" customFormat="1">
      <c r="B29" s="151" t="s">
        <v>1435</v>
      </c>
      <c r="C29" s="95" t="s">
        <v>1375</v>
      </c>
      <c r="D29" s="82" t="s">
        <v>1387</v>
      </c>
      <c r="E29" s="82"/>
      <c r="F29" s="82" t="s">
        <v>454</v>
      </c>
      <c r="G29" s="109">
        <v>42884</v>
      </c>
      <c r="H29" s="82" t="s">
        <v>168</v>
      </c>
      <c r="I29" s="92">
        <v>1.8699999999999997</v>
      </c>
      <c r="J29" s="95" t="s">
        <v>170</v>
      </c>
      <c r="K29" s="96">
        <v>2.2099999999999998E-2</v>
      </c>
      <c r="L29" s="96">
        <v>1.8800000000000004E-2</v>
      </c>
      <c r="M29" s="92">
        <v>58913.67</v>
      </c>
      <c r="N29" s="94">
        <v>100.83</v>
      </c>
      <c r="O29" s="92">
        <v>59.402650000000001</v>
      </c>
      <c r="P29" s="93">
        <f t="shared" si="1"/>
        <v>1.7545955089297422E-2</v>
      </c>
      <c r="Q29" s="93">
        <f>O29/'סכום נכסי הקרן'!$C$42</f>
        <v>2.5936799866357817E-5</v>
      </c>
    </row>
    <row r="30" spans="2:17" s="143" customFormat="1">
      <c r="B30" s="151" t="s">
        <v>1435</v>
      </c>
      <c r="C30" s="95" t="s">
        <v>1375</v>
      </c>
      <c r="D30" s="82" t="s">
        <v>1388</v>
      </c>
      <c r="E30" s="82"/>
      <c r="F30" s="82" t="s">
        <v>454</v>
      </c>
      <c r="G30" s="109">
        <v>43006</v>
      </c>
      <c r="H30" s="82" t="s">
        <v>168</v>
      </c>
      <c r="I30" s="92">
        <v>2.0700000000000003</v>
      </c>
      <c r="J30" s="95" t="s">
        <v>170</v>
      </c>
      <c r="K30" s="96">
        <v>2.0799999999999999E-2</v>
      </c>
      <c r="L30" s="96">
        <v>2.1000000000000001E-2</v>
      </c>
      <c r="M30" s="92">
        <v>62841.25</v>
      </c>
      <c r="N30" s="94">
        <v>100</v>
      </c>
      <c r="O30" s="92">
        <v>62.841239999999999</v>
      </c>
      <c r="P30" s="93">
        <f t="shared" si="1"/>
        <v>1.8561622668277607E-2</v>
      </c>
      <c r="Q30" s="93">
        <f>O30/'סכום נכסי הקרן'!$C$42</f>
        <v>2.7438181044679981E-5</v>
      </c>
    </row>
    <row r="31" spans="2:17" s="143" customFormat="1">
      <c r="B31" s="151" t="s">
        <v>1435</v>
      </c>
      <c r="C31" s="95" t="s">
        <v>1375</v>
      </c>
      <c r="D31" s="82" t="s">
        <v>1389</v>
      </c>
      <c r="E31" s="82"/>
      <c r="F31" s="82" t="s">
        <v>454</v>
      </c>
      <c r="G31" s="109">
        <v>42828</v>
      </c>
      <c r="H31" s="82" t="s">
        <v>168</v>
      </c>
      <c r="I31" s="92">
        <v>1.7100000000000002</v>
      </c>
      <c r="J31" s="95" t="s">
        <v>170</v>
      </c>
      <c r="K31" s="96">
        <v>2.2700000000000001E-2</v>
      </c>
      <c r="L31" s="96">
        <v>1.7900000000000003E-2</v>
      </c>
      <c r="M31" s="92">
        <v>58913.67</v>
      </c>
      <c r="N31" s="94">
        <v>101.4</v>
      </c>
      <c r="O31" s="92">
        <v>59.73845</v>
      </c>
      <c r="P31" s="93">
        <f t="shared" si="1"/>
        <v>1.76451414339973E-2</v>
      </c>
      <c r="Q31" s="93">
        <f>O31/'סכום נכסי הקרן'!$C$42</f>
        <v>2.6083419207332046E-5</v>
      </c>
    </row>
    <row r="32" spans="2:17" s="143" customFormat="1">
      <c r="B32" s="151" t="s">
        <v>1435</v>
      </c>
      <c r="C32" s="95" t="s">
        <v>1375</v>
      </c>
      <c r="D32" s="82" t="s">
        <v>1390</v>
      </c>
      <c r="E32" s="82"/>
      <c r="F32" s="82" t="s">
        <v>454</v>
      </c>
      <c r="G32" s="109">
        <v>42859</v>
      </c>
      <c r="H32" s="82" t="s">
        <v>168</v>
      </c>
      <c r="I32" s="92">
        <v>1.8</v>
      </c>
      <c r="J32" s="95" t="s">
        <v>170</v>
      </c>
      <c r="K32" s="96">
        <v>2.2799999999999997E-2</v>
      </c>
      <c r="L32" s="96">
        <v>1.8100000000000002E-2</v>
      </c>
      <c r="M32" s="92">
        <v>58913.67</v>
      </c>
      <c r="N32" s="94">
        <v>101.22</v>
      </c>
      <c r="O32" s="92">
        <v>59.632419999999996</v>
      </c>
      <c r="P32" s="93">
        <f t="shared" si="1"/>
        <v>1.7613823005979048E-2</v>
      </c>
      <c r="Q32" s="93">
        <f>O32/'סכום נכסי הקרן'!$C$42</f>
        <v>2.6037123648298399E-5</v>
      </c>
    </row>
    <row r="33" spans="2:17" s="143" customFormat="1">
      <c r="B33" s="151" t="s">
        <v>1436</v>
      </c>
      <c r="C33" s="95" t="s">
        <v>1375</v>
      </c>
      <c r="D33" s="82" t="s">
        <v>1391</v>
      </c>
      <c r="E33" s="82"/>
      <c r="F33" s="82" t="s">
        <v>1411</v>
      </c>
      <c r="G33" s="109">
        <v>42759</v>
      </c>
      <c r="H33" s="82" t="s">
        <v>1406</v>
      </c>
      <c r="I33" s="92">
        <v>5.34</v>
      </c>
      <c r="J33" s="95" t="s">
        <v>170</v>
      </c>
      <c r="K33" s="96">
        <v>2.4E-2</v>
      </c>
      <c r="L33" s="96">
        <v>1.5899999999999997E-2</v>
      </c>
      <c r="M33" s="92">
        <v>239577.02</v>
      </c>
      <c r="N33" s="94">
        <v>104.83</v>
      </c>
      <c r="O33" s="92">
        <v>251.14858999999998</v>
      </c>
      <c r="P33" s="93">
        <f t="shared" si="1"/>
        <v>7.4182580758272096E-2</v>
      </c>
      <c r="Q33" s="93">
        <f>O33/'סכום נכסי הקרן'!$C$42</f>
        <v>1.0965825119835484E-4</v>
      </c>
    </row>
    <row r="34" spans="2:17" s="143" customFormat="1">
      <c r="B34" s="151" t="s">
        <v>1436</v>
      </c>
      <c r="C34" s="95" t="s">
        <v>1375</v>
      </c>
      <c r="D34" s="82" t="s">
        <v>1392</v>
      </c>
      <c r="E34" s="82"/>
      <c r="F34" s="82" t="s">
        <v>1411</v>
      </c>
      <c r="G34" s="109">
        <v>42759</v>
      </c>
      <c r="H34" s="82" t="s">
        <v>1406</v>
      </c>
      <c r="I34" s="92">
        <v>5.12</v>
      </c>
      <c r="J34" s="95" t="s">
        <v>170</v>
      </c>
      <c r="K34" s="96">
        <v>3.8800000000000001E-2</v>
      </c>
      <c r="L34" s="96">
        <v>2.7699999999999995E-2</v>
      </c>
      <c r="M34" s="92">
        <v>239577.02</v>
      </c>
      <c r="N34" s="94">
        <v>106.55</v>
      </c>
      <c r="O34" s="92">
        <v>255.26931999999999</v>
      </c>
      <c r="P34" s="93">
        <f t="shared" si="1"/>
        <v>7.5399734260937726E-2</v>
      </c>
      <c r="Q34" s="93">
        <f>O34/'סכום נכסי הקרן'!$C$42</f>
        <v>1.114574731070289E-4</v>
      </c>
    </row>
    <row r="35" spans="2:17" s="143" customFormat="1">
      <c r="B35" s="151" t="s">
        <v>1437</v>
      </c>
      <c r="C35" s="95" t="s">
        <v>1377</v>
      </c>
      <c r="D35" s="82" t="s">
        <v>1393</v>
      </c>
      <c r="E35" s="82"/>
      <c r="F35" s="82" t="s">
        <v>1412</v>
      </c>
      <c r="G35" s="109">
        <v>42905</v>
      </c>
      <c r="H35" s="82" t="s">
        <v>1406</v>
      </c>
      <c r="I35" s="92">
        <v>3.12</v>
      </c>
      <c r="J35" s="95" t="s">
        <v>169</v>
      </c>
      <c r="K35" s="96">
        <v>4.5560999999999997E-2</v>
      </c>
      <c r="L35" s="96">
        <v>5.3600000000000002E-2</v>
      </c>
      <c r="M35" s="92">
        <v>62220.6</v>
      </c>
      <c r="N35" s="94">
        <v>101.07</v>
      </c>
      <c r="O35" s="92">
        <v>221.92599999999999</v>
      </c>
      <c r="P35" s="93">
        <f t="shared" si="1"/>
        <v>6.5551008736940516E-2</v>
      </c>
      <c r="Q35" s="93">
        <f>O35/'סכום נכסי הקרן'!$C$42</f>
        <v>9.6898879884000532E-5</v>
      </c>
    </row>
    <row r="36" spans="2:17" s="143" customFormat="1">
      <c r="B36" s="151" t="s">
        <v>1437</v>
      </c>
      <c r="C36" s="95" t="s">
        <v>1377</v>
      </c>
      <c r="D36" s="82" t="s">
        <v>1394</v>
      </c>
      <c r="E36" s="82"/>
      <c r="F36" s="82" t="s">
        <v>1412</v>
      </c>
      <c r="G36" s="109">
        <v>42935</v>
      </c>
      <c r="H36" s="82" t="s">
        <v>1406</v>
      </c>
      <c r="I36" s="92">
        <v>3.1199999999999992</v>
      </c>
      <c r="J36" s="95" t="s">
        <v>169</v>
      </c>
      <c r="K36" s="96">
        <v>4.4782999999999996E-2</v>
      </c>
      <c r="L36" s="96">
        <v>5.2400000000000002E-2</v>
      </c>
      <c r="M36" s="92">
        <v>17251.97</v>
      </c>
      <c r="N36" s="94">
        <v>101.08</v>
      </c>
      <c r="O36" s="92">
        <v>61.539730000000006</v>
      </c>
      <c r="P36" s="93">
        <f t="shared" si="1"/>
        <v>1.8177191401183103E-2</v>
      </c>
      <c r="Q36" s="93">
        <f>O36/'סכום נכסי הקרן'!$C$42</f>
        <v>2.6869906659714611E-5</v>
      </c>
    </row>
    <row r="37" spans="2:17" s="143" customFormat="1">
      <c r="B37" s="151" t="s">
        <v>1437</v>
      </c>
      <c r="C37" s="95" t="s">
        <v>1377</v>
      </c>
      <c r="D37" s="82" t="s">
        <v>1395</v>
      </c>
      <c r="E37" s="82"/>
      <c r="F37" s="82" t="s">
        <v>1412</v>
      </c>
      <c r="G37" s="109">
        <v>42949</v>
      </c>
      <c r="H37" s="82" t="s">
        <v>1406</v>
      </c>
      <c r="I37" s="92">
        <v>3.1300000000000003</v>
      </c>
      <c r="J37" s="95" t="s">
        <v>169</v>
      </c>
      <c r="K37" s="96">
        <v>4.4817000000000003E-2</v>
      </c>
      <c r="L37" s="96">
        <v>5.2499999999999998E-2</v>
      </c>
      <c r="M37" s="92">
        <v>25238.39</v>
      </c>
      <c r="N37" s="94">
        <v>100.9</v>
      </c>
      <c r="O37" s="92">
        <v>89.867899999999992</v>
      </c>
      <c r="P37" s="93">
        <f t="shared" si="1"/>
        <v>2.6544575660672913E-2</v>
      </c>
      <c r="Q37" s="93">
        <f>O37/'סכום נכסי הקרן'!$C$42</f>
        <v>3.9238750067713431E-5</v>
      </c>
    </row>
    <row r="38" spans="2:17" s="143" customFormat="1">
      <c r="B38" s="151" t="s">
        <v>1437</v>
      </c>
      <c r="C38" s="95" t="s">
        <v>1377</v>
      </c>
      <c r="D38" s="82" t="s">
        <v>1396</v>
      </c>
      <c r="E38" s="82"/>
      <c r="F38" s="82" t="s">
        <v>1412</v>
      </c>
      <c r="G38" s="109">
        <v>42986</v>
      </c>
      <c r="H38" s="82" t="s">
        <v>1406</v>
      </c>
      <c r="I38" s="92">
        <v>3.14</v>
      </c>
      <c r="J38" s="95" t="s">
        <v>169</v>
      </c>
      <c r="K38" s="96">
        <v>4.4954999999999995E-2</v>
      </c>
      <c r="L38" s="96">
        <v>5.2699999999999997E-2</v>
      </c>
      <c r="M38" s="92">
        <v>12833.77</v>
      </c>
      <c r="N38" s="94">
        <v>100.37</v>
      </c>
      <c r="O38" s="92">
        <v>45.457970000000003</v>
      </c>
      <c r="P38" s="93">
        <f t="shared" si="1"/>
        <v>1.3427069332271028E-2</v>
      </c>
      <c r="Q38" s="93">
        <f>O38/'סכום נכסי הקרן'!$C$42</f>
        <v>1.9848176305617638E-5</v>
      </c>
    </row>
    <row r="39" spans="2:17" s="143" customFormat="1">
      <c r="B39" s="151" t="s">
        <v>1437</v>
      </c>
      <c r="C39" s="95" t="s">
        <v>1377</v>
      </c>
      <c r="D39" s="82" t="s">
        <v>1397</v>
      </c>
      <c r="E39" s="82"/>
      <c r="F39" s="82" t="s">
        <v>1412</v>
      </c>
      <c r="G39" s="109">
        <v>42996</v>
      </c>
      <c r="H39" s="82" t="s">
        <v>1406</v>
      </c>
      <c r="I39" s="92">
        <v>3.1399999999999997</v>
      </c>
      <c r="J39" s="95" t="s">
        <v>169</v>
      </c>
      <c r="K39" s="96">
        <v>4.4856E-2</v>
      </c>
      <c r="L39" s="96">
        <v>5.28E-2</v>
      </c>
      <c r="M39" s="92">
        <v>1293.46</v>
      </c>
      <c r="N39" s="94">
        <v>100.22</v>
      </c>
      <c r="O39" s="92">
        <v>4.5746799999999999</v>
      </c>
      <c r="P39" s="93">
        <f t="shared" si="1"/>
        <v>1.3512381994390339E-3</v>
      </c>
      <c r="Q39" s="93">
        <f>O39/'סכום נכסי הקרן'!$C$42</f>
        <v>1.9974287277188771E-6</v>
      </c>
    </row>
    <row r="40" spans="2:17" s="143" customFormat="1">
      <c r="B40" s="151" t="s">
        <v>1438</v>
      </c>
      <c r="C40" s="95" t="s">
        <v>1377</v>
      </c>
      <c r="D40" s="82" t="s">
        <v>1398</v>
      </c>
      <c r="E40" s="82"/>
      <c r="F40" s="82" t="s">
        <v>1184</v>
      </c>
      <c r="G40" s="109">
        <v>42935</v>
      </c>
      <c r="H40" s="82"/>
      <c r="I40" s="92">
        <v>0.01</v>
      </c>
      <c r="J40" s="95" t="s">
        <v>170</v>
      </c>
      <c r="K40" s="96">
        <v>2.1475000000000001E-2</v>
      </c>
      <c r="L40" s="96">
        <v>2.0299999999999999E-2</v>
      </c>
      <c r="M40" s="92">
        <v>45050.879999999997</v>
      </c>
      <c r="N40" s="94">
        <v>100.63</v>
      </c>
      <c r="O40" s="92">
        <v>45.334699999999998</v>
      </c>
      <c r="P40" s="93">
        <f t="shared" si="1"/>
        <v>1.3390658669045435E-2</v>
      </c>
      <c r="Q40" s="93">
        <f>O40/'סכום נכסי הקרן'!$C$42</f>
        <v>1.979435329739282E-5</v>
      </c>
    </row>
    <row r="41" spans="2:17" s="143" customFormat="1">
      <c r="B41" s="151" t="s">
        <v>1438</v>
      </c>
      <c r="C41" s="95" t="s">
        <v>1377</v>
      </c>
      <c r="D41" s="82" t="s">
        <v>1399</v>
      </c>
      <c r="E41" s="82"/>
      <c r="F41" s="82" t="s">
        <v>1184</v>
      </c>
      <c r="G41" s="109">
        <v>42935</v>
      </c>
      <c r="H41" s="82"/>
      <c r="I41" s="92">
        <v>9.4499999999999993</v>
      </c>
      <c r="J41" s="95" t="s">
        <v>170</v>
      </c>
      <c r="K41" s="96">
        <v>4.0800000000000003E-2</v>
      </c>
      <c r="L41" s="96">
        <v>3.8800000000000001E-2</v>
      </c>
      <c r="M41" s="92">
        <v>182274.02</v>
      </c>
      <c r="N41" s="94">
        <v>102.01</v>
      </c>
      <c r="O41" s="92">
        <v>185.93773999999999</v>
      </c>
      <c r="P41" s="93">
        <f t="shared" si="1"/>
        <v>5.4921038631196767E-2</v>
      </c>
      <c r="Q41" s="93">
        <f>O41/'סכום נכסי הקרן'!$C$42</f>
        <v>8.118543448790372E-5</v>
      </c>
    </row>
    <row r="42" spans="2:17" s="143" customFormat="1">
      <c r="B42" s="146"/>
      <c r="C42" s="146"/>
      <c r="D42" s="146"/>
      <c r="E42" s="146"/>
    </row>
    <row r="45" spans="2:17">
      <c r="B45" s="97" t="s">
        <v>255</v>
      </c>
    </row>
    <row r="46" spans="2:17">
      <c r="B46" s="97" t="s">
        <v>119</v>
      </c>
    </row>
    <row r="47" spans="2:17">
      <c r="B47" s="97" t="s">
        <v>240</v>
      </c>
    </row>
    <row r="48" spans="2:17">
      <c r="B48" s="97" t="s">
        <v>250</v>
      </c>
    </row>
  </sheetData>
  <mergeCells count="1">
    <mergeCell ref="B6:Q6"/>
  </mergeCells>
  <phoneticPr fontId="5" type="noConversion"/>
  <conditionalFormatting sqref="B11:B12 B17:B18">
    <cfRule type="cellIs" dxfId="31" priority="33" operator="equal">
      <formula>"NR3"</formula>
    </cfRule>
  </conditionalFormatting>
  <conditionalFormatting sqref="B13:B16">
    <cfRule type="cellIs" dxfId="30" priority="30" operator="equal">
      <formula>"NR3"</formula>
    </cfRule>
  </conditionalFormatting>
  <conditionalFormatting sqref="B19">
    <cfRule type="cellIs" dxfId="29" priority="29" operator="equal">
      <formula>"NR3"</formula>
    </cfRule>
  </conditionalFormatting>
  <conditionalFormatting sqref="B20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20">
    <cfRule type="cellIs" dxfId="25" priority="25" operator="equal">
      <formula>2958465</formula>
    </cfRule>
  </conditionalFormatting>
  <conditionalFormatting sqref="B21:B22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21:B22">
    <cfRule type="cellIs" dxfId="21" priority="21" operator="equal">
      <formula>2958465</formula>
    </cfRule>
  </conditionalFormatting>
  <conditionalFormatting sqref="B23:B28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23:B28">
    <cfRule type="cellIs" dxfId="17" priority="17" operator="equal">
      <formula>2958465</formula>
    </cfRule>
  </conditionalFormatting>
  <conditionalFormatting sqref="B29:B32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29:B32">
    <cfRule type="cellIs" dxfId="13" priority="13" operator="equal">
      <formula>2958465</formula>
    </cfRule>
  </conditionalFormatting>
  <conditionalFormatting sqref="B33:B34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33:B34">
    <cfRule type="cellIs" dxfId="9" priority="9" operator="equal">
      <formula>2958465</formula>
    </cfRule>
  </conditionalFormatting>
  <conditionalFormatting sqref="B35:B39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35:B39">
    <cfRule type="cellIs" dxfId="5" priority="5" operator="equal">
      <formula>2958465</formula>
    </cfRule>
  </conditionalFormatting>
  <conditionalFormatting sqref="B40:B41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40:B41">
    <cfRule type="cellIs" dxfId="1" priority="1" operator="equal">
      <formula>2958465</formula>
    </cfRule>
  </conditionalFormatting>
  <dataValidations count="1">
    <dataValidation allowBlank="1" showInputMessage="1" showErrorMessage="1" sqref="D1:Q9 C5:C9 B1:B9 A1:A1048576 B42:XFD1048576 R1:XFD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workbookViewId="0">
      <selection activeCell="A10" sqref="A10:XFD16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185</v>
      </c>
      <c r="C1" s="76" t="s" vm="1">
        <v>256</v>
      </c>
    </row>
    <row r="2" spans="2:64">
      <c r="B2" s="56" t="s">
        <v>184</v>
      </c>
      <c r="C2" s="76" t="s">
        <v>257</v>
      </c>
    </row>
    <row r="3" spans="2:64">
      <c r="B3" s="56" t="s">
        <v>186</v>
      </c>
      <c r="C3" s="76" t="s">
        <v>258</v>
      </c>
    </row>
    <row r="4" spans="2:64">
      <c r="B4" s="56" t="s">
        <v>187</v>
      </c>
      <c r="C4" s="76">
        <v>8801</v>
      </c>
    </row>
    <row r="6" spans="2:64" ht="26.25" customHeight="1">
      <c r="B6" s="205" t="s">
        <v>218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7"/>
    </row>
    <row r="7" spans="2:64" s="3" customFormat="1" ht="63">
      <c r="B7" s="59" t="s">
        <v>123</v>
      </c>
      <c r="C7" s="60" t="s">
        <v>48</v>
      </c>
      <c r="D7" s="60" t="s">
        <v>124</v>
      </c>
      <c r="E7" s="60" t="s">
        <v>15</v>
      </c>
      <c r="F7" s="60" t="s">
        <v>68</v>
      </c>
      <c r="G7" s="60" t="s">
        <v>18</v>
      </c>
      <c r="H7" s="60" t="s">
        <v>108</v>
      </c>
      <c r="I7" s="60" t="s">
        <v>55</v>
      </c>
      <c r="J7" s="60" t="s">
        <v>19</v>
      </c>
      <c r="K7" s="60" t="s">
        <v>242</v>
      </c>
      <c r="L7" s="60" t="s">
        <v>241</v>
      </c>
      <c r="M7" s="60" t="s">
        <v>117</v>
      </c>
      <c r="N7" s="60" t="s">
        <v>188</v>
      </c>
      <c r="O7" s="62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251</v>
      </c>
      <c r="L8" s="32"/>
      <c r="M8" s="32" t="s">
        <v>245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141" customFormat="1" ht="18" customHeight="1">
      <c r="B10" s="123" t="s">
        <v>43</v>
      </c>
      <c r="C10" s="124"/>
      <c r="D10" s="124"/>
      <c r="E10" s="124"/>
      <c r="F10" s="124"/>
      <c r="G10" s="125">
        <v>0.91210888346979457</v>
      </c>
      <c r="H10" s="124"/>
      <c r="I10" s="124"/>
      <c r="J10" s="126">
        <v>1.7318481392003041E-3</v>
      </c>
      <c r="K10" s="125"/>
      <c r="L10" s="132"/>
      <c r="M10" s="125">
        <v>22624.65868</v>
      </c>
      <c r="N10" s="126">
        <v>1</v>
      </c>
      <c r="O10" s="126">
        <f>M10/'סכום נכסי הקרן'!$C$42</f>
        <v>9.8785364664339924E-3</v>
      </c>
      <c r="P10" s="142"/>
      <c r="Q10" s="142"/>
      <c r="R10" s="142"/>
      <c r="S10" s="142"/>
      <c r="T10" s="142"/>
      <c r="U10" s="142"/>
      <c r="BL10" s="142"/>
    </row>
    <row r="11" spans="2:64" s="142" customFormat="1" ht="20.25" customHeight="1">
      <c r="B11" s="127" t="s">
        <v>237</v>
      </c>
      <c r="C11" s="124"/>
      <c r="D11" s="124"/>
      <c r="E11" s="124"/>
      <c r="F11" s="124"/>
      <c r="G11" s="125">
        <v>0.91210888346979457</v>
      </c>
      <c r="H11" s="124"/>
      <c r="I11" s="124"/>
      <c r="J11" s="126">
        <v>1.7318481392003041E-3</v>
      </c>
      <c r="K11" s="125"/>
      <c r="L11" s="132"/>
      <c r="M11" s="125">
        <v>22624.65868</v>
      </c>
      <c r="N11" s="126">
        <v>1</v>
      </c>
      <c r="O11" s="126">
        <f>M11/'סכום נכסי הקרן'!$C$42</f>
        <v>9.8785364664339924E-3</v>
      </c>
    </row>
    <row r="12" spans="2:64" s="143" customFormat="1">
      <c r="B12" s="100" t="s">
        <v>63</v>
      </c>
      <c r="C12" s="80"/>
      <c r="D12" s="80"/>
      <c r="E12" s="80"/>
      <c r="F12" s="80"/>
      <c r="G12" s="89">
        <v>0.91210888346979457</v>
      </c>
      <c r="H12" s="80"/>
      <c r="I12" s="80"/>
      <c r="J12" s="90">
        <v>1.7318481392003041E-3</v>
      </c>
      <c r="K12" s="89"/>
      <c r="L12" s="91"/>
      <c r="M12" s="89">
        <v>22624.65868</v>
      </c>
      <c r="N12" s="90">
        <v>1</v>
      </c>
      <c r="O12" s="90">
        <f>M12/'סכום נכסי הקרן'!$C$42</f>
        <v>9.8785364664339924E-3</v>
      </c>
    </row>
    <row r="13" spans="2:64" s="143" customFormat="1">
      <c r="B13" s="85" t="s">
        <v>1400</v>
      </c>
      <c r="C13" s="82" t="s">
        <v>1401</v>
      </c>
      <c r="D13" s="82" t="s">
        <v>321</v>
      </c>
      <c r="E13" s="82" t="s">
        <v>1407</v>
      </c>
      <c r="F13" s="82" t="s">
        <v>1406</v>
      </c>
      <c r="G13" s="92">
        <v>0.85000000000000009</v>
      </c>
      <c r="H13" s="95" t="s">
        <v>170</v>
      </c>
      <c r="I13" s="96">
        <v>4.7999999999999996E-3</v>
      </c>
      <c r="J13" s="93">
        <v>4.000000000000001E-3</v>
      </c>
      <c r="K13" s="92">
        <v>6000000</v>
      </c>
      <c r="L13" s="94">
        <v>100.18</v>
      </c>
      <c r="M13" s="92">
        <v>6010.8000599999996</v>
      </c>
      <c r="N13" s="93">
        <v>0.26567472884413035</v>
      </c>
      <c r="O13" s="93">
        <f>M13/'סכום נכסי הקרן'!$C$42</f>
        <v>2.6244774970967041E-3</v>
      </c>
    </row>
    <row r="14" spans="2:64" s="143" customFormat="1">
      <c r="B14" s="85" t="s">
        <v>1402</v>
      </c>
      <c r="C14" s="82" t="s">
        <v>1403</v>
      </c>
      <c r="D14" s="82" t="s">
        <v>317</v>
      </c>
      <c r="E14" s="82" t="s">
        <v>1407</v>
      </c>
      <c r="F14" s="82" t="s">
        <v>1406</v>
      </c>
      <c r="G14" s="92">
        <v>0.92999999999999994</v>
      </c>
      <c r="H14" s="95" t="s">
        <v>170</v>
      </c>
      <c r="I14" s="96">
        <v>0</v>
      </c>
      <c r="J14" s="93">
        <v>3.5999999999999999E-3</v>
      </c>
      <c r="K14" s="92">
        <v>9000000</v>
      </c>
      <c r="L14" s="94">
        <v>100.06</v>
      </c>
      <c r="M14" s="92">
        <v>9005.49863</v>
      </c>
      <c r="N14" s="93">
        <v>0.39803909342335325</v>
      </c>
      <c r="O14" s="93">
        <f>M14/'סכום נכסי הקרן'!$C$42</f>
        <v>3.932043699448922E-3</v>
      </c>
    </row>
    <row r="15" spans="2:64" s="143" customFormat="1">
      <c r="B15" s="85" t="s">
        <v>1404</v>
      </c>
      <c r="C15" s="82" t="s">
        <v>1405</v>
      </c>
      <c r="D15" s="82" t="s">
        <v>317</v>
      </c>
      <c r="E15" s="82" t="s">
        <v>1407</v>
      </c>
      <c r="F15" s="82" t="s">
        <v>1406</v>
      </c>
      <c r="G15" s="92">
        <v>0.94</v>
      </c>
      <c r="H15" s="95" t="s">
        <v>170</v>
      </c>
      <c r="I15" s="96">
        <v>3.4000000000000002E-3</v>
      </c>
      <c r="J15" s="93">
        <v>2.7000000000000001E-3</v>
      </c>
      <c r="K15" s="92">
        <v>7600000</v>
      </c>
      <c r="L15" s="94">
        <v>100.11</v>
      </c>
      <c r="M15" s="92">
        <v>7608.3599899999999</v>
      </c>
      <c r="N15" s="93">
        <v>0.3362861777325164</v>
      </c>
      <c r="O15" s="93">
        <f>M15/'סכום נכסי הקרן'!$C$42</f>
        <v>3.3220152698883658E-3</v>
      </c>
    </row>
    <row r="16" spans="2:64" s="143" customFormat="1">
      <c r="B16" s="81"/>
      <c r="C16" s="82"/>
      <c r="D16" s="82"/>
      <c r="E16" s="82"/>
      <c r="F16" s="82"/>
      <c r="G16" s="82"/>
      <c r="H16" s="82"/>
      <c r="I16" s="82"/>
      <c r="J16" s="93"/>
      <c r="K16" s="92"/>
      <c r="L16" s="94"/>
      <c r="M16" s="82"/>
      <c r="N16" s="93"/>
      <c r="O16" s="82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7" t="s">
        <v>255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7" t="s">
        <v>119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7" t="s">
        <v>240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7" t="s">
        <v>250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</sheetData>
  <mergeCells count="1">
    <mergeCell ref="B6:O6"/>
  </mergeCells>
  <phoneticPr fontId="5" type="noConversion"/>
  <dataValidations count="1">
    <dataValidation allowBlank="1" showInputMessage="1" showErrorMessage="1" sqref="C5:C1048576 A1:B1048576 AH30:XFD33 D34:XFD1048576 D30:AF33 D1:I29 K1:XFD29 J1:J13 J15:J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185</v>
      </c>
      <c r="C1" s="76" t="s" vm="1">
        <v>256</v>
      </c>
    </row>
    <row r="2" spans="2:56">
      <c r="B2" s="56" t="s">
        <v>184</v>
      </c>
      <c r="C2" s="76" t="s">
        <v>257</v>
      </c>
    </row>
    <row r="3" spans="2:56">
      <c r="B3" s="56" t="s">
        <v>186</v>
      </c>
      <c r="C3" s="76" t="s">
        <v>258</v>
      </c>
    </row>
    <row r="4" spans="2:56">
      <c r="B4" s="56" t="s">
        <v>187</v>
      </c>
      <c r="C4" s="76">
        <v>8801</v>
      </c>
    </row>
    <row r="6" spans="2:56" ht="26.25" customHeight="1">
      <c r="B6" s="205" t="s">
        <v>219</v>
      </c>
      <c r="C6" s="206"/>
      <c r="D6" s="206"/>
      <c r="E6" s="206"/>
      <c r="F6" s="206"/>
      <c r="G6" s="206"/>
      <c r="H6" s="206"/>
      <c r="I6" s="206"/>
      <c r="J6" s="207"/>
    </row>
    <row r="7" spans="2:56" s="3" customFormat="1" ht="78.75">
      <c r="B7" s="59" t="s">
        <v>123</v>
      </c>
      <c r="C7" s="61" t="s">
        <v>57</v>
      </c>
      <c r="D7" s="61" t="s">
        <v>92</v>
      </c>
      <c r="E7" s="61" t="s">
        <v>58</v>
      </c>
      <c r="F7" s="61" t="s">
        <v>108</v>
      </c>
      <c r="G7" s="61" t="s">
        <v>230</v>
      </c>
      <c r="H7" s="61" t="s">
        <v>188</v>
      </c>
      <c r="I7" s="63" t="s">
        <v>189</v>
      </c>
      <c r="J7" s="63" t="s">
        <v>254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99"/>
      <c r="D11" s="99"/>
      <c r="E11" s="99"/>
      <c r="F11" s="99"/>
      <c r="G11" s="99"/>
      <c r="H11" s="99"/>
      <c r="I11" s="99"/>
      <c r="J11" s="99"/>
    </row>
    <row r="12" spans="2:56">
      <c r="B12" s="116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7" t="s">
        <v>255</v>
      </c>
      <c r="C15" s="99"/>
      <c r="D15" s="99"/>
      <c r="E15" s="99"/>
      <c r="F15" s="99"/>
      <c r="G15" s="99"/>
      <c r="H15" s="99"/>
      <c r="I15" s="99"/>
      <c r="J15" s="99"/>
    </row>
    <row r="16" spans="2:56">
      <c r="B16" s="97" t="s">
        <v>119</v>
      </c>
      <c r="C16" s="99"/>
      <c r="D16" s="99"/>
      <c r="E16" s="99"/>
      <c r="F16" s="99"/>
      <c r="G16" s="99"/>
      <c r="H16" s="99"/>
      <c r="I16" s="99"/>
      <c r="J16" s="99"/>
    </row>
    <row r="17" spans="2:10">
      <c r="B17" s="97" t="s">
        <v>240</v>
      </c>
      <c r="C17" s="99"/>
      <c r="D17" s="99"/>
      <c r="E17" s="99"/>
      <c r="F17" s="99"/>
      <c r="G17" s="99"/>
      <c r="H17" s="99"/>
      <c r="I17" s="99"/>
      <c r="J17" s="99"/>
    </row>
    <row r="18" spans="2:10">
      <c r="B18" s="97" t="s">
        <v>250</v>
      </c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7:B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6" t="s" vm="1">
        <v>256</v>
      </c>
    </row>
    <row r="2" spans="2:60">
      <c r="B2" s="56" t="s">
        <v>184</v>
      </c>
      <c r="C2" s="76" t="s">
        <v>257</v>
      </c>
    </row>
    <row r="3" spans="2:60">
      <c r="B3" s="56" t="s">
        <v>186</v>
      </c>
      <c r="C3" s="76" t="s">
        <v>258</v>
      </c>
    </row>
    <row r="4" spans="2:60">
      <c r="B4" s="56" t="s">
        <v>187</v>
      </c>
      <c r="C4" s="76">
        <v>8801</v>
      </c>
    </row>
    <row r="6" spans="2:60" ht="26.25" customHeight="1">
      <c r="B6" s="205" t="s">
        <v>220</v>
      </c>
      <c r="C6" s="206"/>
      <c r="D6" s="206"/>
      <c r="E6" s="206"/>
      <c r="F6" s="206"/>
      <c r="G6" s="206"/>
      <c r="H6" s="206"/>
      <c r="I6" s="206"/>
      <c r="J6" s="206"/>
      <c r="K6" s="207"/>
    </row>
    <row r="7" spans="2:60" s="3" customFormat="1" ht="66">
      <c r="B7" s="59" t="s">
        <v>123</v>
      </c>
      <c r="C7" s="59" t="s">
        <v>124</v>
      </c>
      <c r="D7" s="59" t="s">
        <v>15</v>
      </c>
      <c r="E7" s="59" t="s">
        <v>16</v>
      </c>
      <c r="F7" s="59" t="s">
        <v>59</v>
      </c>
      <c r="G7" s="59" t="s">
        <v>108</v>
      </c>
      <c r="H7" s="59" t="s">
        <v>56</v>
      </c>
      <c r="I7" s="59" t="s">
        <v>117</v>
      </c>
      <c r="J7" s="59" t="s">
        <v>188</v>
      </c>
      <c r="K7" s="59" t="s">
        <v>189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6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255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119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240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7" t="s">
        <v>250</v>
      </c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H28:XFD29 D1:XFD27 D30:XFD1048576 D28:AF29 A1:A1048576 B1:B15 B18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7" sqref="B17:B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6" t="s" vm="1">
        <v>256</v>
      </c>
    </row>
    <row r="2" spans="2:60">
      <c r="B2" s="56" t="s">
        <v>184</v>
      </c>
      <c r="C2" s="76" t="s">
        <v>257</v>
      </c>
    </row>
    <row r="3" spans="2:60">
      <c r="B3" s="56" t="s">
        <v>186</v>
      </c>
      <c r="C3" s="76" t="s">
        <v>258</v>
      </c>
    </row>
    <row r="4" spans="2:60">
      <c r="B4" s="56" t="s">
        <v>187</v>
      </c>
      <c r="C4" s="76">
        <v>8801</v>
      </c>
    </row>
    <row r="6" spans="2:60" ht="26.25" customHeight="1">
      <c r="B6" s="205" t="s">
        <v>221</v>
      </c>
      <c r="C6" s="206"/>
      <c r="D6" s="206"/>
      <c r="E6" s="206"/>
      <c r="F6" s="206"/>
      <c r="G6" s="206"/>
      <c r="H6" s="206"/>
      <c r="I6" s="206"/>
      <c r="J6" s="206"/>
      <c r="K6" s="207"/>
    </row>
    <row r="7" spans="2:60" s="3" customFormat="1" ht="78.75">
      <c r="B7" s="59" t="s">
        <v>123</v>
      </c>
      <c r="C7" s="61" t="s">
        <v>48</v>
      </c>
      <c r="D7" s="61" t="s">
        <v>15</v>
      </c>
      <c r="E7" s="61" t="s">
        <v>16</v>
      </c>
      <c r="F7" s="61" t="s">
        <v>59</v>
      </c>
      <c r="G7" s="61" t="s">
        <v>108</v>
      </c>
      <c r="H7" s="61" t="s">
        <v>56</v>
      </c>
      <c r="I7" s="61" t="s">
        <v>117</v>
      </c>
      <c r="J7" s="61" t="s">
        <v>188</v>
      </c>
      <c r="K7" s="63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6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255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119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7" t="s">
        <v>240</v>
      </c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7" t="s">
        <v>250</v>
      </c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6 B19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F111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7.28515625" style="1" customWidth="1"/>
    <col min="6" max="17" width="5.7109375" style="1" customWidth="1"/>
    <col min="18" max="16384" width="9.140625" style="1"/>
  </cols>
  <sheetData>
    <row r="1" spans="2:32">
      <c r="B1" s="56" t="s">
        <v>185</v>
      </c>
      <c r="C1" s="76" t="s" vm="1">
        <v>256</v>
      </c>
    </row>
    <row r="2" spans="2:32">
      <c r="B2" s="56" t="s">
        <v>184</v>
      </c>
      <c r="C2" s="76" t="s">
        <v>257</v>
      </c>
    </row>
    <row r="3" spans="2:32">
      <c r="B3" s="56" t="s">
        <v>186</v>
      </c>
      <c r="C3" s="76" t="s">
        <v>258</v>
      </c>
    </row>
    <row r="4" spans="2:32">
      <c r="B4" s="56" t="s">
        <v>187</v>
      </c>
      <c r="C4" s="76">
        <v>8801</v>
      </c>
    </row>
    <row r="6" spans="2:32" ht="26.25" customHeight="1">
      <c r="B6" s="205" t="s">
        <v>222</v>
      </c>
      <c r="C6" s="206"/>
      <c r="D6" s="207"/>
    </row>
    <row r="7" spans="2:32" s="3" customFormat="1" ht="31.5">
      <c r="B7" s="59" t="s">
        <v>123</v>
      </c>
      <c r="C7" s="64" t="s">
        <v>114</v>
      </c>
      <c r="D7" s="65" t="s">
        <v>113</v>
      </c>
    </row>
    <row r="8" spans="2:32" s="3" customFormat="1">
      <c r="B8" s="15"/>
      <c r="C8" s="32" t="s">
        <v>245</v>
      </c>
      <c r="D8" s="17" t="s">
        <v>22</v>
      </c>
    </row>
    <row r="9" spans="2:32" s="4" customFormat="1" ht="18" customHeight="1">
      <c r="B9" s="156"/>
      <c r="C9" s="19" t="s">
        <v>1</v>
      </c>
      <c r="D9" s="20" t="s">
        <v>2</v>
      </c>
    </row>
    <row r="10" spans="2:32" s="141" customFormat="1" ht="18" customHeight="1">
      <c r="B10" s="130" t="s">
        <v>1425</v>
      </c>
      <c r="C10" s="137">
        <f>C11+C17</f>
        <v>22648.848980820403</v>
      </c>
      <c r="D10" s="99"/>
    </row>
    <row r="11" spans="2:32" s="143" customFormat="1">
      <c r="B11" s="130" t="s">
        <v>28</v>
      </c>
      <c r="C11" s="137">
        <f>SUM(C12:C16)</f>
        <v>7193.3601500000004</v>
      </c>
      <c r="D11" s="99"/>
    </row>
    <row r="12" spans="2:32" s="143" customFormat="1">
      <c r="B12" s="129" t="s">
        <v>1427</v>
      </c>
      <c r="C12" s="150">
        <v>2203.6907900000001</v>
      </c>
      <c r="D12" s="153">
        <v>46100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</row>
    <row r="13" spans="2:32" s="143" customFormat="1">
      <c r="B13" s="129" t="s">
        <v>1428</v>
      </c>
      <c r="C13" s="150">
        <v>619.81409999999994</v>
      </c>
      <c r="D13" s="153">
        <v>43738</v>
      </c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</row>
    <row r="14" spans="2:32" s="143" customFormat="1">
      <c r="B14" s="154" t="s">
        <v>1429</v>
      </c>
      <c r="C14" s="150">
        <v>1857.9825399999997</v>
      </c>
      <c r="D14" s="153">
        <v>44246</v>
      </c>
    </row>
    <row r="15" spans="2:32" s="143" customFormat="1">
      <c r="B15" s="154" t="s">
        <v>1430</v>
      </c>
      <c r="C15" s="150">
        <v>2511.8727200000003</v>
      </c>
      <c r="D15" s="153">
        <v>44739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</row>
    <row r="16" spans="2:32" s="143" customFormat="1">
      <c r="B16" s="99"/>
      <c r="C16" s="99"/>
      <c r="D16" s="99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</row>
    <row r="17" spans="2:4" s="143" customFormat="1">
      <c r="B17" s="130" t="s">
        <v>1426</v>
      </c>
      <c r="C17" s="155">
        <f>SUM(C18:C73)</f>
        <v>15455.488830820404</v>
      </c>
    </row>
    <row r="18" spans="2:4" s="143" customFormat="1">
      <c r="B18" s="157" t="s">
        <v>1311</v>
      </c>
      <c r="C18" s="150">
        <v>2008.5593286093904</v>
      </c>
      <c r="D18" s="153">
        <v>46601</v>
      </c>
    </row>
    <row r="19" spans="2:4" s="143" customFormat="1">
      <c r="B19" s="157" t="s">
        <v>1415</v>
      </c>
      <c r="C19" s="150">
        <v>74.106487546306923</v>
      </c>
      <c r="D19" s="153">
        <v>44429</v>
      </c>
    </row>
    <row r="20" spans="2:4" s="143" customFormat="1">
      <c r="B20" s="157" t="s">
        <v>1420</v>
      </c>
      <c r="C20" s="150">
        <v>1761.4138767760739</v>
      </c>
      <c r="D20" s="153">
        <v>45382</v>
      </c>
    </row>
    <row r="21" spans="2:4" s="143" customFormat="1">
      <c r="B21" s="157" t="s">
        <v>1416</v>
      </c>
      <c r="C21" s="150">
        <v>87.850029053600011</v>
      </c>
      <c r="D21" s="153">
        <v>44722</v>
      </c>
    </row>
    <row r="22" spans="2:4" s="143" customFormat="1">
      <c r="B22" s="157" t="s">
        <v>1421</v>
      </c>
      <c r="C22" s="150">
        <v>2297.7556447895267</v>
      </c>
      <c r="D22" s="153">
        <v>44926</v>
      </c>
    </row>
    <row r="23" spans="2:4" s="143" customFormat="1">
      <c r="B23" s="157" t="s">
        <v>1419</v>
      </c>
      <c r="C23" s="150">
        <v>1200.8917057094814</v>
      </c>
      <c r="D23" s="153">
        <v>46012</v>
      </c>
    </row>
    <row r="24" spans="2:4" s="143" customFormat="1">
      <c r="B24" s="157" t="s">
        <v>1315</v>
      </c>
      <c r="C24" s="150">
        <v>982.21174917733549</v>
      </c>
      <c r="D24" s="153">
        <v>46201</v>
      </c>
    </row>
    <row r="25" spans="2:4" s="143" customFormat="1">
      <c r="B25" s="157" t="s">
        <v>1308</v>
      </c>
      <c r="C25" s="150">
        <v>1484.2007301053598</v>
      </c>
      <c r="D25" s="153">
        <v>47262</v>
      </c>
    </row>
    <row r="26" spans="2:4" s="143" customFormat="1">
      <c r="B26" s="157" t="s">
        <v>1309</v>
      </c>
      <c r="C26" s="150">
        <v>677.63815905115587</v>
      </c>
      <c r="D26" s="153">
        <v>46600</v>
      </c>
    </row>
    <row r="27" spans="2:4" s="143" customFormat="1">
      <c r="B27" s="157" t="s">
        <v>1422</v>
      </c>
      <c r="C27" s="150">
        <v>3197.8990352337842</v>
      </c>
      <c r="D27" s="153">
        <v>46201</v>
      </c>
    </row>
    <row r="28" spans="2:4" s="143" customFormat="1">
      <c r="B28" s="157" t="s">
        <v>1418</v>
      </c>
      <c r="C28" s="150">
        <v>276.40456304975066</v>
      </c>
      <c r="D28" s="153">
        <v>46722</v>
      </c>
    </row>
    <row r="29" spans="2:4">
      <c r="B29" s="158" t="s">
        <v>1424</v>
      </c>
      <c r="C29" s="135">
        <v>178.58807005176283</v>
      </c>
      <c r="D29" s="134">
        <v>47031</v>
      </c>
    </row>
    <row r="30" spans="2:4">
      <c r="B30" s="158" t="s">
        <v>1417</v>
      </c>
      <c r="C30" s="135">
        <v>159.95642066687509</v>
      </c>
      <c r="D30" s="134">
        <v>47102</v>
      </c>
    </row>
    <row r="31" spans="2:4">
      <c r="B31" s="158" t="s">
        <v>1423</v>
      </c>
      <c r="C31" s="135">
        <v>1068.013031</v>
      </c>
      <c r="D31" s="134">
        <v>46482</v>
      </c>
    </row>
    <row r="32" spans="2:4">
      <c r="B32" s="138"/>
      <c r="C32" s="135"/>
      <c r="D32" s="134"/>
    </row>
    <row r="33" spans="2:4">
      <c r="B33" s="136"/>
      <c r="C33" s="99"/>
      <c r="D33" s="99"/>
    </row>
    <row r="34" spans="2:4">
      <c r="B34" s="97" t="s">
        <v>255</v>
      </c>
      <c r="C34" s="99"/>
      <c r="D34" s="99"/>
    </row>
    <row r="35" spans="2:4">
      <c r="B35" s="97" t="s">
        <v>119</v>
      </c>
      <c r="C35" s="99"/>
      <c r="D35" s="99"/>
    </row>
    <row r="36" spans="2:4">
      <c r="B36" s="97" t="s">
        <v>240</v>
      </c>
      <c r="C36" s="99"/>
      <c r="D36" s="99"/>
    </row>
    <row r="37" spans="2:4">
      <c r="B37" s="97" t="s">
        <v>250</v>
      </c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  <row r="110" spans="2:4">
      <c r="B110" s="99"/>
      <c r="C110" s="99"/>
      <c r="D110" s="99"/>
    </row>
    <row r="111" spans="2:4">
      <c r="B111" s="99"/>
      <c r="C111" s="99"/>
      <c r="D111" s="99"/>
    </row>
  </sheetData>
  <mergeCells count="1">
    <mergeCell ref="B6:D6"/>
  </mergeCells>
  <phoneticPr fontId="5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S28:XFD29 A34:A1048576 B36:B1048576 B17 C5:C17 A21:D33 A1:B16 E30:XFD33 E28:Q29 D1:XFD16 C34:XFD1048576 E2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6" t="s" vm="1">
        <v>256</v>
      </c>
    </row>
    <row r="2" spans="2:18">
      <c r="B2" s="56" t="s">
        <v>184</v>
      </c>
      <c r="C2" s="76" t="s">
        <v>257</v>
      </c>
    </row>
    <row r="3" spans="2:18">
      <c r="B3" s="56" t="s">
        <v>186</v>
      </c>
      <c r="C3" s="76" t="s">
        <v>258</v>
      </c>
    </row>
    <row r="4" spans="2:18">
      <c r="B4" s="56" t="s">
        <v>187</v>
      </c>
      <c r="C4" s="76">
        <v>8801</v>
      </c>
    </row>
    <row r="6" spans="2:18" ht="26.25" customHeight="1">
      <c r="B6" s="205" t="s">
        <v>225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7"/>
    </row>
    <row r="7" spans="2:18" s="3" customFormat="1" ht="78.75">
      <c r="B7" s="22" t="s">
        <v>123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223</v>
      </c>
      <c r="L7" s="30" t="s">
        <v>247</v>
      </c>
      <c r="M7" s="30" t="s">
        <v>224</v>
      </c>
      <c r="N7" s="30" t="s">
        <v>61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250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70" t="s">
        <v>185</v>
      </c>
      <c r="C1" s="171" t="s" vm="1">
        <v>256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2:13">
      <c r="B2" s="170" t="s">
        <v>184</v>
      </c>
      <c r="C2" s="171" t="s">
        <v>257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2:13">
      <c r="B3" s="170" t="s">
        <v>186</v>
      </c>
      <c r="C3" s="171" t="s">
        <v>258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</row>
    <row r="4" spans="2:13">
      <c r="B4" s="170" t="s">
        <v>187</v>
      </c>
      <c r="C4" s="171">
        <v>8801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6" spans="2:13" ht="26.25" customHeight="1">
      <c r="B6" s="194" t="s">
        <v>214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59"/>
    </row>
    <row r="7" spans="2:13" s="3" customFormat="1" ht="63">
      <c r="B7" s="164" t="s">
        <v>122</v>
      </c>
      <c r="C7" s="165" t="s">
        <v>48</v>
      </c>
      <c r="D7" s="165" t="s">
        <v>124</v>
      </c>
      <c r="E7" s="165" t="s">
        <v>15</v>
      </c>
      <c r="F7" s="165" t="s">
        <v>68</v>
      </c>
      <c r="G7" s="165" t="s">
        <v>108</v>
      </c>
      <c r="H7" s="165" t="s">
        <v>17</v>
      </c>
      <c r="I7" s="165" t="s">
        <v>19</v>
      </c>
      <c r="J7" s="165" t="s">
        <v>64</v>
      </c>
      <c r="K7" s="165" t="s">
        <v>188</v>
      </c>
      <c r="L7" s="165" t="s">
        <v>189</v>
      </c>
      <c r="M7" s="160"/>
    </row>
    <row r="8" spans="2:13" s="3" customFormat="1" ht="28.5" customHeight="1">
      <c r="B8" s="166"/>
      <c r="C8" s="167"/>
      <c r="D8" s="167"/>
      <c r="E8" s="167"/>
      <c r="F8" s="167"/>
      <c r="G8" s="167"/>
      <c r="H8" s="167" t="s">
        <v>20</v>
      </c>
      <c r="I8" s="167" t="s">
        <v>20</v>
      </c>
      <c r="J8" s="167" t="s">
        <v>245</v>
      </c>
      <c r="K8" s="167" t="s">
        <v>20</v>
      </c>
      <c r="L8" s="167" t="s">
        <v>20</v>
      </c>
      <c r="M8" s="162"/>
    </row>
    <row r="9" spans="2:13" s="4" customFormat="1" ht="18" customHeight="1">
      <c r="B9" s="168"/>
      <c r="C9" s="169" t="s">
        <v>1</v>
      </c>
      <c r="D9" s="169" t="s">
        <v>2</v>
      </c>
      <c r="E9" s="169" t="s">
        <v>3</v>
      </c>
      <c r="F9" s="169" t="s">
        <v>4</v>
      </c>
      <c r="G9" s="169" t="s">
        <v>5</v>
      </c>
      <c r="H9" s="169" t="s">
        <v>6</v>
      </c>
      <c r="I9" s="169" t="s">
        <v>7</v>
      </c>
      <c r="J9" s="169" t="s">
        <v>8</v>
      </c>
      <c r="K9" s="169" t="s">
        <v>9</v>
      </c>
      <c r="L9" s="169" t="s">
        <v>10</v>
      </c>
      <c r="M9" s="163"/>
    </row>
    <row r="10" spans="2:13" s="141" customFormat="1" ht="18" customHeight="1">
      <c r="B10" s="183" t="s">
        <v>47</v>
      </c>
      <c r="C10" s="184"/>
      <c r="D10" s="184"/>
      <c r="E10" s="184"/>
      <c r="F10" s="184"/>
      <c r="G10" s="184"/>
      <c r="H10" s="184"/>
      <c r="I10" s="184"/>
      <c r="J10" s="185">
        <v>253358.32311</v>
      </c>
      <c r="K10" s="186">
        <v>1</v>
      </c>
      <c r="L10" s="186">
        <v>0.11062308029995443</v>
      </c>
      <c r="M10" s="188"/>
    </row>
    <row r="11" spans="2:13" s="142" customFormat="1">
      <c r="B11" s="183" t="s">
        <v>237</v>
      </c>
      <c r="C11" s="184"/>
      <c r="D11" s="184"/>
      <c r="E11" s="184"/>
      <c r="F11" s="184"/>
      <c r="G11" s="184"/>
      <c r="H11" s="184"/>
      <c r="I11" s="184"/>
      <c r="J11" s="185">
        <v>253358.32311</v>
      </c>
      <c r="K11" s="186">
        <v>1</v>
      </c>
      <c r="L11" s="186">
        <v>0.11062308029995443</v>
      </c>
      <c r="M11" s="189"/>
    </row>
    <row r="12" spans="2:13" s="143" customFormat="1">
      <c r="B12" s="187" t="s">
        <v>44</v>
      </c>
      <c r="C12" s="172"/>
      <c r="D12" s="172"/>
      <c r="E12" s="172"/>
      <c r="F12" s="172"/>
      <c r="G12" s="172"/>
      <c r="H12" s="172"/>
      <c r="I12" s="172"/>
      <c r="J12" s="175">
        <v>243506.52</v>
      </c>
      <c r="K12" s="176">
        <v>0.96111513926573211</v>
      </c>
      <c r="L12" s="176">
        <v>0.10632151722849496</v>
      </c>
      <c r="M12" s="190"/>
    </row>
    <row r="13" spans="2:13" s="143" customFormat="1">
      <c r="B13" s="182" t="s">
        <v>1363</v>
      </c>
      <c r="C13" s="174" t="s">
        <v>1364</v>
      </c>
      <c r="D13" s="174">
        <v>10</v>
      </c>
      <c r="E13" s="174" t="s">
        <v>1407</v>
      </c>
      <c r="F13" s="174" t="s">
        <v>1406</v>
      </c>
      <c r="G13" s="179" t="s">
        <v>170</v>
      </c>
      <c r="H13" s="180">
        <v>0</v>
      </c>
      <c r="I13" s="180">
        <v>0</v>
      </c>
      <c r="J13" s="177">
        <v>243506.52</v>
      </c>
      <c r="K13" s="178">
        <v>0.96111513926573211</v>
      </c>
      <c r="L13" s="178">
        <v>0.10632151722849496</v>
      </c>
      <c r="M13" s="190"/>
    </row>
    <row r="14" spans="2:13" s="143" customFormat="1">
      <c r="B14" s="182"/>
      <c r="C14" s="174"/>
      <c r="D14" s="174"/>
      <c r="E14" s="174"/>
      <c r="F14" s="174"/>
      <c r="G14" s="174"/>
      <c r="H14" s="174"/>
      <c r="I14" s="174"/>
      <c r="J14" s="174"/>
      <c r="K14" s="178"/>
      <c r="L14" s="174"/>
      <c r="M14" s="190"/>
    </row>
    <row r="15" spans="2:13" s="143" customFormat="1">
      <c r="B15" s="187" t="s">
        <v>45</v>
      </c>
      <c r="C15" s="172"/>
      <c r="D15" s="172"/>
      <c r="E15" s="172"/>
      <c r="F15" s="172"/>
      <c r="G15" s="172"/>
      <c r="H15" s="172"/>
      <c r="I15" s="172"/>
      <c r="J15" s="175">
        <v>3682.7201300000002</v>
      </c>
      <c r="K15" s="176">
        <v>1.4535619295210927E-2</v>
      </c>
      <c r="L15" s="176">
        <v>1.6079749805036853E-3</v>
      </c>
      <c r="M15" s="190"/>
    </row>
    <row r="16" spans="2:13" s="143" customFormat="1">
      <c r="B16" s="182" t="s">
        <v>1363</v>
      </c>
      <c r="C16" s="174" t="s">
        <v>1365</v>
      </c>
      <c r="D16" s="174">
        <v>10</v>
      </c>
      <c r="E16" s="174" t="s">
        <v>1407</v>
      </c>
      <c r="F16" s="174" t="s">
        <v>1406</v>
      </c>
      <c r="G16" s="179" t="s">
        <v>176</v>
      </c>
      <c r="H16" s="180">
        <v>0</v>
      </c>
      <c r="I16" s="180">
        <v>0</v>
      </c>
      <c r="J16" s="177">
        <v>-8.5059999999999997E-2</v>
      </c>
      <c r="K16" s="178">
        <v>-3.3573004018924488E-7</v>
      </c>
      <c r="L16" s="178">
        <v>-3.7139491194961766E-8</v>
      </c>
      <c r="M16" s="190"/>
    </row>
    <row r="17" spans="2:12" s="143" customFormat="1">
      <c r="B17" s="182" t="s">
        <v>1363</v>
      </c>
      <c r="C17" s="174" t="s">
        <v>1366</v>
      </c>
      <c r="D17" s="174">
        <v>10</v>
      </c>
      <c r="E17" s="174" t="s">
        <v>1407</v>
      </c>
      <c r="F17" s="174" t="s">
        <v>1406</v>
      </c>
      <c r="G17" s="179" t="s">
        <v>172</v>
      </c>
      <c r="H17" s="180">
        <v>0</v>
      </c>
      <c r="I17" s="180">
        <v>0</v>
      </c>
      <c r="J17" s="177">
        <v>1325.4649999999999</v>
      </c>
      <c r="K17" s="178">
        <v>5.2315826207316894E-3</v>
      </c>
      <c r="L17" s="178">
        <v>5.7873378434904774E-4</v>
      </c>
    </row>
    <row r="18" spans="2:12" s="143" customFormat="1">
      <c r="B18" s="182" t="s">
        <v>1363</v>
      </c>
      <c r="C18" s="174" t="s">
        <v>1367</v>
      </c>
      <c r="D18" s="174">
        <v>10</v>
      </c>
      <c r="E18" s="174" t="s">
        <v>1407</v>
      </c>
      <c r="F18" s="174" t="s">
        <v>1406</v>
      </c>
      <c r="G18" s="179" t="s">
        <v>171</v>
      </c>
      <c r="H18" s="180">
        <v>0</v>
      </c>
      <c r="I18" s="180">
        <v>0</v>
      </c>
      <c r="J18" s="177">
        <v>10.39</v>
      </c>
      <c r="K18" s="178">
        <v>4.1009112597769277E-5</v>
      </c>
      <c r="L18" s="178">
        <v>4.5365543559329039E-6</v>
      </c>
    </row>
    <row r="19" spans="2:12" s="143" customFormat="1">
      <c r="B19" s="182" t="s">
        <v>1363</v>
      </c>
      <c r="C19" s="174" t="s">
        <v>1368</v>
      </c>
      <c r="D19" s="174">
        <v>10</v>
      </c>
      <c r="E19" s="174" t="s">
        <v>1407</v>
      </c>
      <c r="F19" s="174" t="s">
        <v>1406</v>
      </c>
      <c r="G19" s="179" t="s">
        <v>870</v>
      </c>
      <c r="H19" s="180">
        <v>0</v>
      </c>
      <c r="I19" s="180">
        <v>0</v>
      </c>
      <c r="J19" s="177">
        <v>1.4999999999999999E-4</v>
      </c>
      <c r="K19" s="178">
        <v>5.9204686137299244E-10</v>
      </c>
      <c r="L19" s="178">
        <v>6.5494047487000532E-11</v>
      </c>
    </row>
    <row r="20" spans="2:12" s="143" customFormat="1">
      <c r="B20" s="182" t="s">
        <v>1363</v>
      </c>
      <c r="C20" s="174" t="s">
        <v>1369</v>
      </c>
      <c r="D20" s="174">
        <v>10</v>
      </c>
      <c r="E20" s="174" t="s">
        <v>1407</v>
      </c>
      <c r="F20" s="174" t="s">
        <v>1406</v>
      </c>
      <c r="G20" s="179" t="s">
        <v>179</v>
      </c>
      <c r="H20" s="180">
        <v>0</v>
      </c>
      <c r="I20" s="180">
        <v>0</v>
      </c>
      <c r="J20" s="177">
        <v>486.51</v>
      </c>
      <c r="K20" s="178">
        <v>1.9202447901771637E-3</v>
      </c>
      <c r="L20" s="178">
        <v>2.1242339361933753E-4</v>
      </c>
    </row>
    <row r="21" spans="2:12" s="143" customFormat="1">
      <c r="B21" s="182" t="s">
        <v>1363</v>
      </c>
      <c r="C21" s="174" t="s">
        <v>1370</v>
      </c>
      <c r="D21" s="174">
        <v>10</v>
      </c>
      <c r="E21" s="174" t="s">
        <v>1407</v>
      </c>
      <c r="F21" s="174" t="s">
        <v>1406</v>
      </c>
      <c r="G21" s="179" t="s">
        <v>169</v>
      </c>
      <c r="H21" s="180">
        <v>0</v>
      </c>
      <c r="I21" s="180">
        <v>0</v>
      </c>
      <c r="J21" s="177">
        <v>1805.68</v>
      </c>
      <c r="K21" s="178">
        <v>7.1269811776265672E-3</v>
      </c>
      <c r="L21" s="178">
        <v>7.8840861110884754E-4</v>
      </c>
    </row>
    <row r="22" spans="2:12" s="143" customFormat="1">
      <c r="B22" s="182" t="s">
        <v>1363</v>
      </c>
      <c r="C22" s="174" t="s">
        <v>1371</v>
      </c>
      <c r="D22" s="174">
        <v>10</v>
      </c>
      <c r="E22" s="174" t="s">
        <v>1407</v>
      </c>
      <c r="F22" s="174" t="s">
        <v>1406</v>
      </c>
      <c r="G22" s="179" t="s">
        <v>174</v>
      </c>
      <c r="H22" s="180">
        <v>0</v>
      </c>
      <c r="I22" s="180">
        <v>0</v>
      </c>
      <c r="J22" s="177">
        <v>50.03</v>
      </c>
      <c r="K22" s="178">
        <v>1.9746736316327208E-4</v>
      </c>
      <c r="L22" s="178">
        <v>2.1844447971830911E-5</v>
      </c>
    </row>
    <row r="23" spans="2:12" s="143" customFormat="1">
      <c r="B23" s="182" t="s">
        <v>1363</v>
      </c>
      <c r="C23" s="174" t="s">
        <v>1372</v>
      </c>
      <c r="D23" s="174">
        <v>10</v>
      </c>
      <c r="E23" s="174" t="s">
        <v>1407</v>
      </c>
      <c r="F23" s="174" t="s">
        <v>1406</v>
      </c>
      <c r="G23" s="179" t="s">
        <v>177</v>
      </c>
      <c r="H23" s="180">
        <v>0</v>
      </c>
      <c r="I23" s="180">
        <v>0</v>
      </c>
      <c r="J23" s="177">
        <v>4.7300399999999998</v>
      </c>
      <c r="K23" s="178">
        <v>1.8669368907791393E-5</v>
      </c>
      <c r="L23" s="178">
        <v>2.06526309583608E-6</v>
      </c>
    </row>
    <row r="24" spans="2:12" s="143" customFormat="1">
      <c r="B24" s="182"/>
      <c r="C24" s="174"/>
      <c r="D24" s="174"/>
      <c r="E24" s="174"/>
      <c r="F24" s="174"/>
      <c r="G24" s="179"/>
      <c r="H24" s="180"/>
      <c r="I24" s="174"/>
      <c r="J24" s="177"/>
      <c r="K24" s="178"/>
      <c r="L24" s="178"/>
    </row>
    <row r="25" spans="2:12" s="143" customFormat="1">
      <c r="B25" s="183" t="s">
        <v>46</v>
      </c>
      <c r="C25" s="184"/>
      <c r="D25" s="184"/>
      <c r="E25" s="184"/>
      <c r="F25" s="184"/>
      <c r="G25" s="184"/>
      <c r="H25" s="184"/>
      <c r="I25" s="184"/>
      <c r="J25" s="185">
        <v>6169.0829800000001</v>
      </c>
      <c r="K25" s="186">
        <v>2.4349241439056982E-2</v>
      </c>
      <c r="L25" s="186">
        <v>2.6935880909557783E-3</v>
      </c>
    </row>
    <row r="26" spans="2:12" s="143" customFormat="1">
      <c r="B26" s="182" t="s">
        <v>1373</v>
      </c>
      <c r="C26" s="174" t="s">
        <v>1374</v>
      </c>
      <c r="D26" s="174"/>
      <c r="E26" s="174" t="s">
        <v>1407</v>
      </c>
      <c r="F26" s="174"/>
      <c r="G26" s="179" t="s">
        <v>169</v>
      </c>
      <c r="H26" s="180">
        <v>0</v>
      </c>
      <c r="I26" s="180">
        <v>0</v>
      </c>
      <c r="J26" s="177">
        <v>6169.0829800000001</v>
      </c>
      <c r="K26" s="178">
        <v>2.4349241439056982E-2</v>
      </c>
      <c r="L26" s="178">
        <v>2.6935880909557783E-3</v>
      </c>
    </row>
    <row r="27" spans="2:12" s="143" customFormat="1">
      <c r="B27" s="183"/>
      <c r="C27" s="184"/>
      <c r="D27" s="184"/>
      <c r="E27" s="184"/>
      <c r="F27" s="184"/>
      <c r="G27" s="184"/>
      <c r="H27" s="184"/>
      <c r="I27" s="184"/>
      <c r="J27" s="185"/>
      <c r="K27" s="186"/>
      <c r="L27" s="186"/>
    </row>
    <row r="28" spans="2:12" s="143" customFormat="1">
      <c r="B28" s="99"/>
      <c r="C28" s="82"/>
      <c r="D28" s="82"/>
      <c r="E28" s="82"/>
      <c r="F28" s="82"/>
      <c r="G28" s="95"/>
      <c r="H28" s="96"/>
      <c r="I28" s="96"/>
      <c r="J28" s="92"/>
      <c r="K28" s="93"/>
      <c r="L28" s="93"/>
    </row>
    <row r="29" spans="2:12" s="98" customFormat="1">
      <c r="B29" s="123"/>
      <c r="C29" s="124"/>
      <c r="D29" s="124"/>
      <c r="E29" s="124"/>
      <c r="F29" s="124"/>
      <c r="G29" s="124"/>
      <c r="H29" s="124"/>
      <c r="I29" s="124"/>
      <c r="J29" s="125"/>
      <c r="K29" s="126"/>
      <c r="L29" s="126"/>
    </row>
    <row r="30" spans="2:12">
      <c r="B30" s="173"/>
      <c r="C30" s="174"/>
      <c r="D30" s="174"/>
      <c r="E30" s="174"/>
      <c r="F30" s="174"/>
      <c r="G30" s="174"/>
      <c r="H30" s="174"/>
      <c r="I30" s="174"/>
      <c r="J30" s="174"/>
      <c r="K30" s="178"/>
      <c r="L30" s="174"/>
    </row>
    <row r="31" spans="2:12"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</row>
    <row r="32" spans="2:12"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</row>
    <row r="33" spans="2:12">
      <c r="B33" s="181" t="s">
        <v>255</v>
      </c>
      <c r="C33" s="182"/>
      <c r="D33" s="182"/>
      <c r="E33" s="182"/>
      <c r="F33" s="182"/>
      <c r="G33" s="182"/>
      <c r="H33" s="182"/>
      <c r="I33" s="182"/>
      <c r="J33" s="182"/>
      <c r="K33" s="182"/>
      <c r="L33" s="182"/>
    </row>
    <row r="34" spans="2:12">
      <c r="B34" s="181" t="s">
        <v>119</v>
      </c>
      <c r="C34" s="182"/>
      <c r="D34" s="182"/>
      <c r="E34" s="182"/>
      <c r="F34" s="182"/>
      <c r="G34" s="182"/>
      <c r="H34" s="182"/>
      <c r="I34" s="182"/>
      <c r="J34" s="182"/>
      <c r="K34" s="182"/>
      <c r="L34" s="182"/>
    </row>
    <row r="35" spans="2:12">
      <c r="B35" s="181" t="s">
        <v>240</v>
      </c>
      <c r="C35" s="182"/>
      <c r="D35" s="182"/>
      <c r="E35" s="182"/>
      <c r="F35" s="182"/>
      <c r="G35" s="182"/>
      <c r="H35" s="182"/>
      <c r="I35" s="182"/>
      <c r="J35" s="182"/>
      <c r="K35" s="182"/>
      <c r="L35" s="182"/>
    </row>
    <row r="36" spans="2:12">
      <c r="B36" s="181" t="s">
        <v>250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</row>
    <row r="37" spans="2:12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</row>
    <row r="38" spans="2:12"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</row>
    <row r="39" spans="2:12"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2:12"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2:12"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</row>
    <row r="42" spans="2:12"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</row>
    <row r="43" spans="2:12"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</row>
    <row r="44" spans="2:12"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</row>
    <row r="45" spans="2:12"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</row>
    <row r="46" spans="2:12"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</row>
    <row r="47" spans="2:12"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</row>
    <row r="48" spans="2:12"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</row>
    <row r="49" spans="2:12"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</row>
    <row r="50" spans="2:12"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</row>
    <row r="51" spans="2:12"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2:12"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</row>
    <row r="53" spans="2:12"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</row>
    <row r="54" spans="2:12"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</row>
    <row r="55" spans="2:12"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</row>
    <row r="56" spans="2:12"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</row>
    <row r="57" spans="2:12"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</row>
    <row r="58" spans="2:12"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</row>
    <row r="59" spans="2:12"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</row>
    <row r="60" spans="2:12"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</row>
    <row r="61" spans="2:12"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</row>
    <row r="62" spans="2:12"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</row>
    <row r="63" spans="2:12"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</row>
    <row r="64" spans="2:12"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</row>
    <row r="65" spans="2:12"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</row>
    <row r="66" spans="2:12"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</row>
    <row r="67" spans="2:12"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</row>
    <row r="68" spans="2:12"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</row>
    <row r="69" spans="2:12"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</row>
    <row r="70" spans="2:12"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</row>
    <row r="71" spans="2:12"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</row>
    <row r="72" spans="2:12"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</row>
    <row r="73" spans="2:12"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</row>
    <row r="74" spans="2:12"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</row>
    <row r="75" spans="2: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</row>
    <row r="76" spans="2: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</row>
    <row r="77" spans="2: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</row>
    <row r="78" spans="2:12"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</row>
    <row r="79" spans="2:12"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</row>
    <row r="80" spans="2:12"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</row>
    <row r="81" spans="2:12"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</row>
    <row r="82" spans="2:12"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</row>
    <row r="83" spans="2:12"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</row>
    <row r="84" spans="2:12"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</row>
    <row r="85" spans="2:12"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</row>
    <row r="86" spans="2:12"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</row>
    <row r="87" spans="2:12"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</row>
    <row r="88" spans="2:12"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</row>
    <row r="89" spans="2:12"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</row>
    <row r="90" spans="2:12"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</row>
    <row r="91" spans="2:12"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</row>
    <row r="92" spans="2:12"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</row>
    <row r="93" spans="2:12"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</row>
    <row r="94" spans="2:12"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</row>
    <row r="95" spans="2:12"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</row>
    <row r="96" spans="2:12"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</row>
    <row r="97" spans="2:12"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</row>
    <row r="98" spans="2:12"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</row>
    <row r="99" spans="2:12"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</row>
    <row r="100" spans="2:12"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</row>
    <row r="101" spans="2:12"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</row>
    <row r="102" spans="2:12"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</row>
    <row r="103" spans="2:12"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</row>
    <row r="104" spans="2:12"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</row>
    <row r="105" spans="2:12"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</row>
    <row r="106" spans="2:12"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</row>
    <row r="107" spans="2:12"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</row>
    <row r="108" spans="2:12"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</row>
    <row r="109" spans="2:12"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</row>
    <row r="110" spans="2:12"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</row>
    <row r="111" spans="2:12"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</row>
    <row r="112" spans="2:12"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</row>
    <row r="113" spans="2:12"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</row>
    <row r="114" spans="2:12"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</row>
    <row r="115" spans="2:12"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</row>
    <row r="116" spans="2:12"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</row>
    <row r="117" spans="2:12"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</row>
    <row r="118" spans="2:12"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</row>
    <row r="119" spans="2:12"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</row>
    <row r="120" spans="2:12"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</row>
    <row r="121" spans="2:12"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</row>
    <row r="122" spans="2:12"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</row>
    <row r="123" spans="2:12"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</row>
    <row r="124" spans="2:12"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</row>
    <row r="125" spans="2:12"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</row>
    <row r="126" spans="2:12"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</row>
    <row r="127" spans="2:12"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</row>
    <row r="128" spans="2:12"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</row>
    <row r="129" spans="2:12"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</row>
    <row r="130" spans="2:12">
      <c r="B130" s="159"/>
      <c r="C130" s="159"/>
      <c r="D130" s="160"/>
      <c r="E130" s="159"/>
      <c r="F130" s="159"/>
      <c r="G130" s="159"/>
      <c r="H130" s="159"/>
      <c r="I130" s="159"/>
      <c r="J130" s="159"/>
      <c r="K130" s="159"/>
      <c r="L130" s="159"/>
    </row>
    <row r="131" spans="2:12">
      <c r="B131" s="159"/>
      <c r="C131" s="159"/>
      <c r="D131" s="160"/>
      <c r="E131" s="159"/>
      <c r="F131" s="159"/>
      <c r="G131" s="159"/>
      <c r="H131" s="159"/>
      <c r="I131" s="159"/>
      <c r="J131" s="159"/>
      <c r="K131" s="159"/>
      <c r="L131" s="159"/>
    </row>
    <row r="132" spans="2:12">
      <c r="B132" s="159"/>
      <c r="C132" s="159"/>
      <c r="D132" s="160"/>
      <c r="E132" s="159"/>
      <c r="F132" s="159"/>
      <c r="G132" s="159"/>
      <c r="H132" s="159"/>
      <c r="I132" s="159"/>
      <c r="J132" s="159"/>
      <c r="K132" s="159"/>
      <c r="L132" s="159"/>
    </row>
    <row r="133" spans="2:12">
      <c r="B133" s="159"/>
      <c r="C133" s="159"/>
      <c r="D133" s="160"/>
      <c r="E133" s="159"/>
      <c r="F133" s="159"/>
      <c r="G133" s="159"/>
      <c r="H133" s="159"/>
      <c r="I133" s="159"/>
      <c r="J133" s="159"/>
      <c r="K133" s="159"/>
      <c r="L133" s="159"/>
    </row>
    <row r="134" spans="2:12">
      <c r="B134" s="159"/>
      <c r="C134" s="159"/>
      <c r="D134" s="160"/>
      <c r="E134" s="159"/>
      <c r="F134" s="159"/>
      <c r="G134" s="159"/>
      <c r="H134" s="159"/>
      <c r="I134" s="159"/>
      <c r="J134" s="159"/>
      <c r="K134" s="159"/>
      <c r="L134" s="159"/>
    </row>
    <row r="135" spans="2:12">
      <c r="B135" s="159"/>
      <c r="C135" s="159"/>
      <c r="D135" s="160"/>
      <c r="E135" s="159"/>
      <c r="F135" s="159"/>
      <c r="G135" s="159"/>
      <c r="H135" s="159"/>
      <c r="I135" s="159"/>
      <c r="J135" s="159"/>
      <c r="K135" s="159"/>
      <c r="L135" s="159"/>
    </row>
    <row r="136" spans="2:12">
      <c r="B136" s="159"/>
      <c r="C136" s="159"/>
      <c r="D136" s="160"/>
      <c r="E136" s="159"/>
      <c r="F136" s="159"/>
      <c r="G136" s="159"/>
      <c r="H136" s="159"/>
      <c r="I136" s="159"/>
      <c r="J136" s="159"/>
      <c r="K136" s="159"/>
      <c r="L136" s="159"/>
    </row>
    <row r="137" spans="2:12">
      <c r="B137" s="159"/>
      <c r="C137" s="159"/>
      <c r="D137" s="160"/>
      <c r="E137" s="159"/>
      <c r="F137" s="159"/>
      <c r="G137" s="159"/>
      <c r="H137" s="159"/>
      <c r="I137" s="159"/>
      <c r="J137" s="159"/>
      <c r="K137" s="159"/>
      <c r="L137" s="159"/>
    </row>
    <row r="138" spans="2:12">
      <c r="B138" s="159"/>
      <c r="C138" s="159"/>
      <c r="D138" s="160"/>
      <c r="E138" s="159"/>
      <c r="F138" s="159"/>
      <c r="G138" s="159"/>
      <c r="H138" s="159"/>
      <c r="I138" s="159"/>
      <c r="J138" s="159"/>
      <c r="K138" s="159"/>
      <c r="L138" s="159"/>
    </row>
    <row r="139" spans="2:12">
      <c r="B139" s="159"/>
      <c r="C139" s="159"/>
      <c r="D139" s="160"/>
      <c r="E139" s="159"/>
      <c r="F139" s="159"/>
      <c r="G139" s="159"/>
      <c r="H139" s="159"/>
      <c r="I139" s="159"/>
      <c r="J139" s="159"/>
      <c r="K139" s="159"/>
      <c r="L139" s="159"/>
    </row>
    <row r="140" spans="2:12">
      <c r="B140" s="159"/>
      <c r="C140" s="159"/>
      <c r="D140" s="160"/>
      <c r="E140" s="159"/>
      <c r="F140" s="159"/>
      <c r="G140" s="159"/>
      <c r="H140" s="159"/>
      <c r="I140" s="159"/>
      <c r="J140" s="159"/>
      <c r="K140" s="159"/>
      <c r="L140" s="159"/>
    </row>
    <row r="141" spans="2:12">
      <c r="B141" s="159"/>
      <c r="C141" s="159"/>
      <c r="D141" s="160"/>
      <c r="E141" s="159"/>
      <c r="F141" s="159"/>
      <c r="G141" s="159"/>
      <c r="H141" s="159"/>
      <c r="I141" s="159"/>
      <c r="J141" s="159"/>
      <c r="K141" s="159"/>
      <c r="L141" s="159"/>
    </row>
    <row r="142" spans="2:12">
      <c r="B142" s="159"/>
      <c r="C142" s="159"/>
      <c r="D142" s="160"/>
      <c r="E142" s="159"/>
      <c r="F142" s="159"/>
      <c r="G142" s="159"/>
      <c r="H142" s="159"/>
      <c r="I142" s="159"/>
      <c r="J142" s="159"/>
      <c r="K142" s="159"/>
      <c r="L142" s="159"/>
    </row>
    <row r="143" spans="2:12">
      <c r="B143" s="159"/>
      <c r="C143" s="159"/>
      <c r="D143" s="160"/>
      <c r="E143" s="159"/>
      <c r="F143" s="159"/>
      <c r="G143" s="159"/>
      <c r="H143" s="159"/>
      <c r="I143" s="159"/>
      <c r="J143" s="159"/>
      <c r="K143" s="159"/>
      <c r="L143" s="159"/>
    </row>
    <row r="144" spans="2:12">
      <c r="B144" s="159"/>
      <c r="C144" s="159"/>
      <c r="D144" s="160"/>
      <c r="E144" s="159"/>
      <c r="F144" s="159"/>
      <c r="G144" s="159"/>
      <c r="H144" s="159"/>
      <c r="I144" s="159"/>
      <c r="J144" s="159"/>
      <c r="K144" s="159"/>
      <c r="L144" s="159"/>
    </row>
    <row r="145" spans="4:4">
      <c r="D145" s="160"/>
    </row>
    <row r="146" spans="4:4">
      <c r="D146" s="160"/>
    </row>
    <row r="147" spans="4:4">
      <c r="D147" s="160"/>
    </row>
    <row r="148" spans="4:4">
      <c r="D148" s="160"/>
    </row>
    <row r="149" spans="4:4">
      <c r="D149" s="160"/>
    </row>
    <row r="150" spans="4:4">
      <c r="D150" s="160"/>
    </row>
    <row r="151" spans="4:4">
      <c r="D151" s="160"/>
    </row>
    <row r="152" spans="4:4">
      <c r="D152" s="160"/>
    </row>
    <row r="153" spans="4:4">
      <c r="D153" s="160"/>
    </row>
    <row r="154" spans="4:4">
      <c r="D154" s="160"/>
    </row>
    <row r="155" spans="4:4">
      <c r="D155" s="160"/>
    </row>
    <row r="156" spans="4:4">
      <c r="D156" s="160"/>
    </row>
    <row r="157" spans="4:4">
      <c r="D157" s="160"/>
    </row>
    <row r="158" spans="4:4">
      <c r="D158" s="160"/>
    </row>
    <row r="159" spans="4:4">
      <c r="D159" s="160"/>
    </row>
    <row r="160" spans="4:4">
      <c r="D160" s="160"/>
    </row>
    <row r="161" spans="4:4">
      <c r="D161" s="160"/>
    </row>
    <row r="162" spans="4:4">
      <c r="D162" s="160"/>
    </row>
    <row r="163" spans="4:4">
      <c r="D163" s="160"/>
    </row>
    <row r="164" spans="4:4">
      <c r="D164" s="160"/>
    </row>
    <row r="165" spans="4:4">
      <c r="D165" s="160"/>
    </row>
    <row r="166" spans="4:4">
      <c r="D166" s="160"/>
    </row>
    <row r="167" spans="4:4">
      <c r="D167" s="160"/>
    </row>
    <row r="168" spans="4:4">
      <c r="D168" s="160"/>
    </row>
    <row r="169" spans="4:4">
      <c r="D169" s="160"/>
    </row>
    <row r="170" spans="4:4">
      <c r="D170" s="160"/>
    </row>
    <row r="171" spans="4:4">
      <c r="D171" s="160"/>
    </row>
    <row r="172" spans="4:4">
      <c r="D172" s="160"/>
    </row>
    <row r="173" spans="4:4">
      <c r="D173" s="160"/>
    </row>
    <row r="174" spans="4:4">
      <c r="D174" s="160"/>
    </row>
    <row r="175" spans="4:4">
      <c r="D175" s="160"/>
    </row>
    <row r="176" spans="4:4">
      <c r="D176" s="160"/>
    </row>
    <row r="177" spans="4:4">
      <c r="D177" s="160"/>
    </row>
    <row r="178" spans="4:4">
      <c r="D178" s="160"/>
    </row>
    <row r="179" spans="4:4">
      <c r="D179" s="160"/>
    </row>
    <row r="180" spans="4:4">
      <c r="D180" s="160"/>
    </row>
    <row r="181" spans="4:4">
      <c r="D181" s="160"/>
    </row>
    <row r="182" spans="4:4">
      <c r="D182" s="160"/>
    </row>
    <row r="183" spans="4:4">
      <c r="D183" s="160"/>
    </row>
    <row r="184" spans="4:4">
      <c r="D184" s="160"/>
    </row>
    <row r="185" spans="4:4">
      <c r="D185" s="160"/>
    </row>
    <row r="186" spans="4:4">
      <c r="D186" s="160"/>
    </row>
    <row r="187" spans="4:4">
      <c r="D187" s="160"/>
    </row>
    <row r="188" spans="4:4">
      <c r="D188" s="160"/>
    </row>
    <row r="189" spans="4:4">
      <c r="D189" s="160"/>
    </row>
    <row r="190" spans="4:4">
      <c r="D190" s="160"/>
    </row>
    <row r="191" spans="4:4">
      <c r="D191" s="160"/>
    </row>
    <row r="192" spans="4:4">
      <c r="D192" s="160"/>
    </row>
    <row r="193" spans="4:4">
      <c r="D193" s="160"/>
    </row>
    <row r="194" spans="4:4">
      <c r="D194" s="160"/>
    </row>
    <row r="195" spans="4:4">
      <c r="D195" s="160"/>
    </row>
    <row r="196" spans="4:4">
      <c r="D196" s="160"/>
    </row>
    <row r="197" spans="4:4">
      <c r="D197" s="160"/>
    </row>
    <row r="198" spans="4:4">
      <c r="D198" s="160"/>
    </row>
    <row r="199" spans="4:4">
      <c r="D199" s="160"/>
    </row>
    <row r="200" spans="4:4">
      <c r="D200" s="160"/>
    </row>
    <row r="201" spans="4:4">
      <c r="D201" s="160"/>
    </row>
    <row r="202" spans="4:4">
      <c r="D202" s="160"/>
    </row>
    <row r="203" spans="4:4">
      <c r="D203" s="160"/>
    </row>
    <row r="204" spans="4:4">
      <c r="D204" s="160"/>
    </row>
    <row r="205" spans="4:4">
      <c r="D205" s="160"/>
    </row>
    <row r="206" spans="4:4">
      <c r="D206" s="160"/>
    </row>
    <row r="207" spans="4:4">
      <c r="D207" s="160"/>
    </row>
    <row r="208" spans="4:4">
      <c r="D208" s="160"/>
    </row>
    <row r="209" spans="4:4">
      <c r="D209" s="160"/>
    </row>
    <row r="210" spans="4:4">
      <c r="D210" s="160"/>
    </row>
    <row r="211" spans="4:4">
      <c r="D211" s="160"/>
    </row>
    <row r="212" spans="4:4">
      <c r="D212" s="160"/>
    </row>
    <row r="213" spans="4:4">
      <c r="D213" s="160"/>
    </row>
    <row r="214" spans="4:4">
      <c r="D214" s="160"/>
    </row>
    <row r="215" spans="4:4">
      <c r="D215" s="160"/>
    </row>
    <row r="216" spans="4:4">
      <c r="D216" s="160"/>
    </row>
    <row r="217" spans="4:4">
      <c r="D217" s="160"/>
    </row>
    <row r="218" spans="4:4">
      <c r="D218" s="160"/>
    </row>
    <row r="219" spans="4:4">
      <c r="D219" s="160"/>
    </row>
    <row r="220" spans="4:4">
      <c r="D220" s="160"/>
    </row>
    <row r="221" spans="4:4">
      <c r="D221" s="160"/>
    </row>
    <row r="222" spans="4:4">
      <c r="D222" s="160"/>
    </row>
    <row r="223" spans="4:4">
      <c r="D223" s="160"/>
    </row>
    <row r="224" spans="4:4">
      <c r="D224" s="160"/>
    </row>
    <row r="225" spans="4:4">
      <c r="D225" s="160"/>
    </row>
    <row r="226" spans="4:4">
      <c r="D226" s="160"/>
    </row>
    <row r="227" spans="4:4">
      <c r="D227" s="160"/>
    </row>
    <row r="228" spans="4:4">
      <c r="D228" s="160"/>
    </row>
    <row r="229" spans="4:4">
      <c r="D229" s="160"/>
    </row>
    <row r="230" spans="4:4">
      <c r="D230" s="160"/>
    </row>
    <row r="231" spans="4:4">
      <c r="D231" s="160"/>
    </row>
    <row r="232" spans="4:4">
      <c r="D232" s="160"/>
    </row>
    <row r="233" spans="4:4">
      <c r="D233" s="160"/>
    </row>
    <row r="234" spans="4:4">
      <c r="D234" s="160"/>
    </row>
    <row r="235" spans="4:4">
      <c r="D235" s="160"/>
    </row>
    <row r="236" spans="4:4">
      <c r="D236" s="160"/>
    </row>
    <row r="237" spans="4:4">
      <c r="D237" s="160"/>
    </row>
    <row r="238" spans="4:4">
      <c r="D238" s="160"/>
    </row>
    <row r="239" spans="4:4">
      <c r="D239" s="160"/>
    </row>
    <row r="240" spans="4:4">
      <c r="D240" s="160"/>
    </row>
    <row r="241" spans="4:4">
      <c r="D241" s="160"/>
    </row>
    <row r="242" spans="4:4">
      <c r="D242" s="160"/>
    </row>
    <row r="243" spans="4:4">
      <c r="D243" s="160"/>
    </row>
    <row r="244" spans="4:4">
      <c r="D244" s="160"/>
    </row>
    <row r="245" spans="4:4">
      <c r="D245" s="160"/>
    </row>
    <row r="246" spans="4:4">
      <c r="D246" s="160"/>
    </row>
    <row r="247" spans="4:4">
      <c r="D247" s="160"/>
    </row>
    <row r="248" spans="4:4">
      <c r="D248" s="160"/>
    </row>
    <row r="249" spans="4:4">
      <c r="D249" s="160"/>
    </row>
    <row r="250" spans="4:4">
      <c r="D250" s="160"/>
    </row>
    <row r="251" spans="4:4">
      <c r="D251" s="160"/>
    </row>
    <row r="252" spans="4:4">
      <c r="D252" s="160"/>
    </row>
    <row r="253" spans="4:4">
      <c r="D253" s="160"/>
    </row>
    <row r="254" spans="4:4">
      <c r="D254" s="160"/>
    </row>
    <row r="255" spans="4:4">
      <c r="D255" s="160"/>
    </row>
    <row r="256" spans="4:4">
      <c r="D256" s="160"/>
    </row>
    <row r="257" spans="4:4">
      <c r="D257" s="160"/>
    </row>
    <row r="258" spans="4:4">
      <c r="D258" s="160"/>
    </row>
    <row r="259" spans="4:4">
      <c r="D259" s="160"/>
    </row>
    <row r="260" spans="4:4">
      <c r="D260" s="160"/>
    </row>
    <row r="261" spans="4:4">
      <c r="D261" s="160"/>
    </row>
    <row r="262" spans="4:4">
      <c r="D262" s="160"/>
    </row>
    <row r="263" spans="4:4">
      <c r="D263" s="160"/>
    </row>
    <row r="264" spans="4:4">
      <c r="D264" s="160"/>
    </row>
    <row r="265" spans="4:4">
      <c r="D265" s="160"/>
    </row>
    <row r="266" spans="4:4">
      <c r="D266" s="160"/>
    </row>
    <row r="267" spans="4:4">
      <c r="D267" s="160"/>
    </row>
    <row r="268" spans="4:4">
      <c r="D268" s="160"/>
    </row>
    <row r="269" spans="4:4">
      <c r="D269" s="160"/>
    </row>
    <row r="270" spans="4:4">
      <c r="D270" s="160"/>
    </row>
    <row r="271" spans="4:4">
      <c r="D271" s="160"/>
    </row>
    <row r="272" spans="4:4">
      <c r="D272" s="160"/>
    </row>
    <row r="273" spans="4:4">
      <c r="D273" s="160"/>
    </row>
    <row r="274" spans="4:4">
      <c r="D274" s="160"/>
    </row>
    <row r="275" spans="4:4">
      <c r="D275" s="160"/>
    </row>
    <row r="276" spans="4:4">
      <c r="D276" s="160"/>
    </row>
    <row r="277" spans="4:4">
      <c r="D277" s="160"/>
    </row>
    <row r="278" spans="4:4">
      <c r="D278" s="160"/>
    </row>
    <row r="279" spans="4:4">
      <c r="D279" s="160"/>
    </row>
    <row r="280" spans="4:4">
      <c r="D280" s="160"/>
    </row>
    <row r="281" spans="4:4">
      <c r="D281" s="160"/>
    </row>
    <row r="282" spans="4:4">
      <c r="D282" s="160"/>
    </row>
    <row r="283" spans="4:4">
      <c r="D283" s="160"/>
    </row>
    <row r="284" spans="4:4">
      <c r="D284" s="160"/>
    </row>
    <row r="285" spans="4:4">
      <c r="D285" s="160"/>
    </row>
    <row r="286" spans="4:4">
      <c r="D286" s="160"/>
    </row>
    <row r="287" spans="4:4">
      <c r="D287" s="160"/>
    </row>
    <row r="288" spans="4:4">
      <c r="D288" s="160"/>
    </row>
    <row r="289" spans="4:4">
      <c r="D289" s="160"/>
    </row>
    <row r="290" spans="4:4">
      <c r="D290" s="160"/>
    </row>
    <row r="291" spans="4:4">
      <c r="D291" s="160"/>
    </row>
    <row r="292" spans="4:4">
      <c r="D292" s="160"/>
    </row>
    <row r="293" spans="4:4">
      <c r="D293" s="160"/>
    </row>
    <row r="294" spans="4:4">
      <c r="D294" s="160"/>
    </row>
    <row r="295" spans="4:4">
      <c r="D295" s="160"/>
    </row>
    <row r="296" spans="4:4">
      <c r="D296" s="160"/>
    </row>
    <row r="297" spans="4:4">
      <c r="D297" s="160"/>
    </row>
    <row r="298" spans="4:4">
      <c r="D298" s="160"/>
    </row>
    <row r="299" spans="4:4">
      <c r="D299" s="160"/>
    </row>
    <row r="300" spans="4:4">
      <c r="D300" s="160"/>
    </row>
    <row r="301" spans="4:4">
      <c r="D301" s="160"/>
    </row>
    <row r="302" spans="4:4">
      <c r="D302" s="160"/>
    </row>
    <row r="303" spans="4:4">
      <c r="D303" s="160"/>
    </row>
    <row r="304" spans="4:4">
      <c r="D304" s="160"/>
    </row>
    <row r="305" spans="4:4">
      <c r="D305" s="160"/>
    </row>
    <row r="306" spans="4:4">
      <c r="D306" s="160"/>
    </row>
    <row r="307" spans="4:4">
      <c r="D307" s="160"/>
    </row>
    <row r="308" spans="4:4">
      <c r="D308" s="160"/>
    </row>
    <row r="309" spans="4:4">
      <c r="D309" s="160"/>
    </row>
    <row r="310" spans="4:4">
      <c r="D310" s="160"/>
    </row>
    <row r="311" spans="4:4">
      <c r="D311" s="160"/>
    </row>
    <row r="312" spans="4:4">
      <c r="D312" s="160"/>
    </row>
    <row r="313" spans="4:4">
      <c r="D313" s="160"/>
    </row>
    <row r="314" spans="4:4">
      <c r="D314" s="160"/>
    </row>
    <row r="315" spans="4:4">
      <c r="D315" s="160"/>
    </row>
    <row r="316" spans="4:4">
      <c r="D316" s="160"/>
    </row>
    <row r="317" spans="4:4">
      <c r="D317" s="160"/>
    </row>
    <row r="318" spans="4:4">
      <c r="D318" s="160"/>
    </row>
    <row r="319" spans="4:4">
      <c r="D319" s="160"/>
    </row>
    <row r="320" spans="4:4">
      <c r="D320" s="160"/>
    </row>
    <row r="321" spans="4:4">
      <c r="D321" s="160"/>
    </row>
    <row r="322" spans="4:4">
      <c r="D322" s="160"/>
    </row>
    <row r="323" spans="4:4">
      <c r="D323" s="160"/>
    </row>
    <row r="324" spans="4:4">
      <c r="D324" s="160"/>
    </row>
    <row r="325" spans="4:4">
      <c r="D325" s="160"/>
    </row>
    <row r="326" spans="4:4">
      <c r="D326" s="160"/>
    </row>
    <row r="327" spans="4:4">
      <c r="D327" s="160"/>
    </row>
    <row r="328" spans="4:4">
      <c r="D328" s="160"/>
    </row>
    <row r="329" spans="4:4">
      <c r="D329" s="160"/>
    </row>
    <row r="330" spans="4:4">
      <c r="D330" s="160"/>
    </row>
    <row r="331" spans="4:4">
      <c r="D331" s="160"/>
    </row>
    <row r="332" spans="4:4">
      <c r="D332" s="160"/>
    </row>
    <row r="333" spans="4:4">
      <c r="D333" s="160"/>
    </row>
    <row r="334" spans="4:4">
      <c r="D334" s="160"/>
    </row>
    <row r="335" spans="4:4">
      <c r="D335" s="160"/>
    </row>
    <row r="336" spans="4:4">
      <c r="D336" s="160"/>
    </row>
    <row r="337" spans="4:4">
      <c r="D337" s="160"/>
    </row>
    <row r="338" spans="4:4">
      <c r="D338" s="160"/>
    </row>
    <row r="339" spans="4:4">
      <c r="D339" s="160"/>
    </row>
    <row r="340" spans="4:4">
      <c r="D340" s="160"/>
    </row>
    <row r="341" spans="4:4">
      <c r="D341" s="160"/>
    </row>
    <row r="342" spans="4:4">
      <c r="D342" s="160"/>
    </row>
    <row r="343" spans="4:4">
      <c r="D343" s="160"/>
    </row>
    <row r="344" spans="4:4">
      <c r="D344" s="160"/>
    </row>
    <row r="345" spans="4:4">
      <c r="D345" s="160"/>
    </row>
    <row r="346" spans="4:4">
      <c r="D346" s="160"/>
    </row>
    <row r="347" spans="4:4">
      <c r="D347" s="160"/>
    </row>
    <row r="348" spans="4:4">
      <c r="D348" s="160"/>
    </row>
    <row r="349" spans="4:4">
      <c r="D349" s="160"/>
    </row>
    <row r="350" spans="4:4">
      <c r="D350" s="160"/>
    </row>
    <row r="351" spans="4:4">
      <c r="D351" s="160"/>
    </row>
    <row r="352" spans="4:4">
      <c r="D352" s="160"/>
    </row>
    <row r="353" spans="4:4">
      <c r="D353" s="160"/>
    </row>
    <row r="354" spans="4:4">
      <c r="D354" s="160"/>
    </row>
    <row r="355" spans="4:4">
      <c r="D355" s="160"/>
    </row>
    <row r="356" spans="4:4">
      <c r="D356" s="160"/>
    </row>
    <row r="357" spans="4:4">
      <c r="D357" s="160"/>
    </row>
    <row r="358" spans="4:4">
      <c r="D358" s="160"/>
    </row>
    <row r="359" spans="4:4">
      <c r="D359" s="160"/>
    </row>
    <row r="360" spans="4:4">
      <c r="D360" s="160"/>
    </row>
    <row r="361" spans="4:4">
      <c r="D361" s="160"/>
    </row>
    <row r="362" spans="4:4">
      <c r="D362" s="160"/>
    </row>
    <row r="363" spans="4:4">
      <c r="D363" s="160"/>
    </row>
    <row r="364" spans="4:4">
      <c r="D364" s="160"/>
    </row>
    <row r="365" spans="4:4">
      <c r="D365" s="160"/>
    </row>
    <row r="366" spans="4:4">
      <c r="D366" s="160"/>
    </row>
    <row r="367" spans="4:4">
      <c r="D367" s="160"/>
    </row>
    <row r="368" spans="4:4">
      <c r="D368" s="160"/>
    </row>
    <row r="369" spans="4:4">
      <c r="D369" s="160"/>
    </row>
    <row r="370" spans="4:4">
      <c r="D370" s="160"/>
    </row>
    <row r="371" spans="4:4">
      <c r="D371" s="160"/>
    </row>
    <row r="372" spans="4:4">
      <c r="D372" s="160"/>
    </row>
    <row r="373" spans="4:4">
      <c r="D373" s="160"/>
    </row>
    <row r="374" spans="4:4">
      <c r="D374" s="160"/>
    </row>
    <row r="375" spans="4:4">
      <c r="D375" s="160"/>
    </row>
    <row r="376" spans="4:4">
      <c r="D376" s="160"/>
    </row>
    <row r="377" spans="4:4">
      <c r="D377" s="160"/>
    </row>
    <row r="378" spans="4:4">
      <c r="D378" s="160"/>
    </row>
    <row r="379" spans="4:4">
      <c r="D379" s="160"/>
    </row>
    <row r="380" spans="4:4">
      <c r="D380" s="160"/>
    </row>
    <row r="381" spans="4:4">
      <c r="D381" s="160"/>
    </row>
    <row r="382" spans="4:4">
      <c r="D382" s="160"/>
    </row>
    <row r="383" spans="4:4">
      <c r="D383" s="160"/>
    </row>
    <row r="384" spans="4:4">
      <c r="D384" s="160"/>
    </row>
    <row r="385" spans="4:4">
      <c r="D385" s="160"/>
    </row>
    <row r="386" spans="4:4">
      <c r="D386" s="160"/>
    </row>
    <row r="387" spans="4:4">
      <c r="D387" s="160"/>
    </row>
    <row r="388" spans="4:4">
      <c r="D388" s="160"/>
    </row>
    <row r="389" spans="4:4">
      <c r="D389" s="160"/>
    </row>
    <row r="390" spans="4:4">
      <c r="D390" s="160"/>
    </row>
    <row r="391" spans="4:4">
      <c r="D391" s="160"/>
    </row>
    <row r="392" spans="4:4">
      <c r="D392" s="160"/>
    </row>
    <row r="393" spans="4:4">
      <c r="D393" s="160"/>
    </row>
    <row r="394" spans="4:4">
      <c r="D394" s="160"/>
    </row>
    <row r="395" spans="4:4">
      <c r="D395" s="160"/>
    </row>
    <row r="396" spans="4:4">
      <c r="D396" s="160"/>
    </row>
    <row r="397" spans="4:4">
      <c r="D397" s="160"/>
    </row>
    <row r="398" spans="4:4">
      <c r="D398" s="160"/>
    </row>
    <row r="399" spans="4:4">
      <c r="D399" s="160"/>
    </row>
    <row r="400" spans="4:4">
      <c r="D400" s="160"/>
    </row>
    <row r="401" spans="4:4">
      <c r="D401" s="160"/>
    </row>
    <row r="402" spans="4:4">
      <c r="D402" s="160"/>
    </row>
    <row r="403" spans="4:4">
      <c r="D403" s="160"/>
    </row>
    <row r="404" spans="4:4">
      <c r="D404" s="160"/>
    </row>
    <row r="405" spans="4:4">
      <c r="D405" s="160"/>
    </row>
    <row r="406" spans="4:4">
      <c r="D406" s="160"/>
    </row>
    <row r="407" spans="4:4">
      <c r="D407" s="160"/>
    </row>
    <row r="408" spans="4:4">
      <c r="D408" s="160"/>
    </row>
    <row r="409" spans="4:4">
      <c r="D409" s="160"/>
    </row>
    <row r="410" spans="4:4">
      <c r="D410" s="160"/>
    </row>
    <row r="411" spans="4:4">
      <c r="D411" s="160"/>
    </row>
    <row r="412" spans="4:4">
      <c r="D412" s="160"/>
    </row>
    <row r="413" spans="4:4">
      <c r="D413" s="160"/>
    </row>
    <row r="414" spans="4:4">
      <c r="D414" s="160"/>
    </row>
    <row r="415" spans="4:4">
      <c r="D415" s="160"/>
    </row>
    <row r="416" spans="4:4">
      <c r="D416" s="160"/>
    </row>
    <row r="417" spans="4:4">
      <c r="D417" s="160"/>
    </row>
    <row r="418" spans="4:4">
      <c r="D418" s="160"/>
    </row>
    <row r="419" spans="4:4">
      <c r="D419" s="160"/>
    </row>
    <row r="420" spans="4:4">
      <c r="D420" s="160"/>
    </row>
    <row r="421" spans="4:4">
      <c r="D421" s="160"/>
    </row>
    <row r="422" spans="4:4">
      <c r="D422" s="160"/>
    </row>
    <row r="423" spans="4:4">
      <c r="D423" s="160"/>
    </row>
    <row r="424" spans="4:4">
      <c r="D424" s="160"/>
    </row>
    <row r="425" spans="4:4">
      <c r="D425" s="160"/>
    </row>
    <row r="426" spans="4:4">
      <c r="D426" s="160"/>
    </row>
    <row r="427" spans="4:4">
      <c r="D427" s="160"/>
    </row>
    <row r="428" spans="4:4">
      <c r="D428" s="160"/>
    </row>
    <row r="429" spans="4:4">
      <c r="D429" s="160"/>
    </row>
    <row r="430" spans="4:4">
      <c r="D430" s="160"/>
    </row>
    <row r="431" spans="4:4">
      <c r="D431" s="160"/>
    </row>
    <row r="432" spans="4:4">
      <c r="D432" s="160"/>
    </row>
    <row r="433" spans="4:4">
      <c r="D433" s="160"/>
    </row>
    <row r="434" spans="4:4">
      <c r="D434" s="160"/>
    </row>
    <row r="435" spans="4:4">
      <c r="D435" s="160"/>
    </row>
    <row r="436" spans="4:4">
      <c r="D436" s="160"/>
    </row>
    <row r="437" spans="4:4">
      <c r="D437" s="160"/>
    </row>
    <row r="438" spans="4:4">
      <c r="D438" s="160"/>
    </row>
    <row r="439" spans="4:4">
      <c r="D439" s="160"/>
    </row>
    <row r="440" spans="4:4">
      <c r="D440" s="160"/>
    </row>
    <row r="441" spans="4:4">
      <c r="D441" s="160"/>
    </row>
    <row r="442" spans="4:4">
      <c r="D442" s="160"/>
    </row>
    <row r="443" spans="4:4">
      <c r="D443" s="160"/>
    </row>
    <row r="444" spans="4:4">
      <c r="D444" s="160"/>
    </row>
    <row r="445" spans="4:4">
      <c r="D445" s="160"/>
    </row>
    <row r="446" spans="4:4">
      <c r="D446" s="160"/>
    </row>
    <row r="447" spans="4:4">
      <c r="D447" s="160"/>
    </row>
    <row r="448" spans="4:4">
      <c r="D448" s="160"/>
    </row>
    <row r="449" spans="4:4">
      <c r="D449" s="160"/>
    </row>
    <row r="450" spans="4:4">
      <c r="D450" s="160"/>
    </row>
    <row r="451" spans="4:4">
      <c r="D451" s="160"/>
    </row>
    <row r="452" spans="4:4">
      <c r="D452" s="160"/>
    </row>
    <row r="453" spans="4:4">
      <c r="D453" s="160"/>
    </row>
    <row r="454" spans="4:4">
      <c r="D454" s="160"/>
    </row>
    <row r="455" spans="4:4">
      <c r="D455" s="160"/>
    </row>
    <row r="456" spans="4:4">
      <c r="D456" s="160"/>
    </row>
    <row r="457" spans="4:4">
      <c r="D457" s="160"/>
    </row>
    <row r="458" spans="4:4">
      <c r="D458" s="160"/>
    </row>
    <row r="459" spans="4:4">
      <c r="D459" s="160"/>
    </row>
    <row r="460" spans="4:4">
      <c r="D460" s="160"/>
    </row>
    <row r="461" spans="4:4">
      <c r="D461" s="160"/>
    </row>
    <row r="462" spans="4:4">
      <c r="D462" s="160"/>
    </row>
    <row r="463" spans="4:4">
      <c r="D463" s="160"/>
    </row>
    <row r="464" spans="4:4">
      <c r="D464" s="160"/>
    </row>
    <row r="465" spans="4:4">
      <c r="D465" s="160"/>
    </row>
    <row r="466" spans="4:4">
      <c r="D466" s="160"/>
    </row>
    <row r="467" spans="4:4">
      <c r="D467" s="160"/>
    </row>
    <row r="468" spans="4:4">
      <c r="D468" s="160"/>
    </row>
    <row r="469" spans="4:4">
      <c r="D469" s="160"/>
    </row>
    <row r="470" spans="4:4">
      <c r="D470" s="160"/>
    </row>
    <row r="471" spans="4:4">
      <c r="D471" s="160"/>
    </row>
    <row r="472" spans="4:4">
      <c r="D472" s="160"/>
    </row>
    <row r="473" spans="4:4">
      <c r="D473" s="160"/>
    </row>
    <row r="474" spans="4:4">
      <c r="D474" s="160"/>
    </row>
    <row r="475" spans="4:4">
      <c r="D475" s="160"/>
    </row>
    <row r="476" spans="4:4">
      <c r="D476" s="160"/>
    </row>
    <row r="477" spans="4:4">
      <c r="D477" s="160"/>
    </row>
    <row r="478" spans="4:4">
      <c r="D478" s="160"/>
    </row>
    <row r="479" spans="4:4">
      <c r="D479" s="160"/>
    </row>
    <row r="480" spans="4:4">
      <c r="D480" s="160"/>
    </row>
    <row r="481" spans="4:4">
      <c r="D481" s="160"/>
    </row>
    <row r="482" spans="4:4">
      <c r="D482" s="160"/>
    </row>
    <row r="483" spans="4:4">
      <c r="D483" s="160"/>
    </row>
    <row r="484" spans="4:4">
      <c r="D484" s="160"/>
    </row>
    <row r="485" spans="4:4">
      <c r="D485" s="160"/>
    </row>
    <row r="486" spans="4:4">
      <c r="D486" s="160"/>
    </row>
    <row r="487" spans="4:4">
      <c r="D487" s="160"/>
    </row>
    <row r="488" spans="4:4">
      <c r="D488" s="160"/>
    </row>
    <row r="489" spans="4:4">
      <c r="D489" s="160"/>
    </row>
    <row r="490" spans="4:4">
      <c r="D490" s="160"/>
    </row>
    <row r="491" spans="4:4">
      <c r="D491" s="160"/>
    </row>
    <row r="492" spans="4:4">
      <c r="D492" s="160"/>
    </row>
    <row r="493" spans="4:4">
      <c r="D493" s="160"/>
    </row>
    <row r="494" spans="4:4">
      <c r="D494" s="160"/>
    </row>
    <row r="495" spans="4:4">
      <c r="D495" s="160"/>
    </row>
    <row r="496" spans="4:4">
      <c r="D496" s="160"/>
    </row>
    <row r="497" spans="4:4">
      <c r="D497" s="160"/>
    </row>
    <row r="498" spans="4:4">
      <c r="D498" s="160"/>
    </row>
    <row r="499" spans="4:4">
      <c r="D499" s="160"/>
    </row>
    <row r="500" spans="4:4">
      <c r="D500" s="160"/>
    </row>
    <row r="501" spans="4:4">
      <c r="D501" s="160"/>
    </row>
    <row r="502" spans="4:4">
      <c r="D502" s="160"/>
    </row>
    <row r="503" spans="4:4">
      <c r="D503" s="160"/>
    </row>
    <row r="504" spans="4:4">
      <c r="D504" s="160"/>
    </row>
    <row r="505" spans="4:4">
      <c r="D505" s="160"/>
    </row>
    <row r="506" spans="4:4">
      <c r="D506" s="160"/>
    </row>
    <row r="507" spans="4:4">
      <c r="D507" s="160"/>
    </row>
    <row r="508" spans="4:4">
      <c r="D508" s="160"/>
    </row>
    <row r="509" spans="4:4">
      <c r="D509" s="160"/>
    </row>
    <row r="510" spans="4:4">
      <c r="D510" s="160"/>
    </row>
    <row r="511" spans="4:4">
      <c r="D511" s="160"/>
    </row>
    <row r="512" spans="4:4">
      <c r="D512" s="160"/>
    </row>
    <row r="513" spans="4:5">
      <c r="D513" s="160"/>
      <c r="E513" s="159"/>
    </row>
    <row r="514" spans="4:5">
      <c r="D514" s="160"/>
      <c r="E514" s="159"/>
    </row>
    <row r="515" spans="4:5">
      <c r="D515" s="159"/>
      <c r="E515" s="161"/>
    </row>
    <row r="516" spans="4:5">
      <c r="D516" s="1"/>
    </row>
    <row r="517" spans="4:5">
      <c r="E517" s="2"/>
    </row>
  </sheetData>
  <mergeCells count="1">
    <mergeCell ref="B6:L6"/>
  </mergeCells>
  <phoneticPr fontId="5" type="noConversion"/>
  <dataValidations count="1">
    <dataValidation allowBlank="1" showInputMessage="1" showErrorMessage="1" sqref="E10 B37:B38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6" t="s" vm="1">
        <v>256</v>
      </c>
    </row>
    <row r="2" spans="2:18">
      <c r="B2" s="56" t="s">
        <v>184</v>
      </c>
      <c r="C2" s="76" t="s">
        <v>257</v>
      </c>
    </row>
    <row r="3" spans="2:18">
      <c r="B3" s="56" t="s">
        <v>186</v>
      </c>
      <c r="C3" s="76" t="s">
        <v>258</v>
      </c>
    </row>
    <row r="4" spans="2:18">
      <c r="B4" s="56" t="s">
        <v>187</v>
      </c>
      <c r="C4" s="76">
        <v>8801</v>
      </c>
    </row>
    <row r="6" spans="2:18" ht="26.25" customHeight="1">
      <c r="B6" s="205" t="s">
        <v>226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7"/>
    </row>
    <row r="7" spans="2:18" s="3" customFormat="1" ht="78.75">
      <c r="B7" s="22" t="s">
        <v>123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223</v>
      </c>
      <c r="L7" s="30" t="s">
        <v>242</v>
      </c>
      <c r="M7" s="30" t="s">
        <v>224</v>
      </c>
      <c r="N7" s="30" t="s">
        <v>61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250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6" t="s" vm="1">
        <v>256</v>
      </c>
    </row>
    <row r="2" spans="2:18">
      <c r="B2" s="56" t="s">
        <v>184</v>
      </c>
      <c r="C2" s="76" t="s">
        <v>257</v>
      </c>
    </row>
    <row r="3" spans="2:18">
      <c r="B3" s="56" t="s">
        <v>186</v>
      </c>
      <c r="C3" s="76" t="s">
        <v>258</v>
      </c>
    </row>
    <row r="4" spans="2:18">
      <c r="B4" s="56" t="s">
        <v>187</v>
      </c>
      <c r="C4" s="76">
        <v>8801</v>
      </c>
    </row>
    <row r="6" spans="2:18" ht="26.25" customHeight="1">
      <c r="B6" s="205" t="s">
        <v>228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7"/>
    </row>
    <row r="7" spans="2:18" s="3" customFormat="1" ht="78.75">
      <c r="B7" s="22" t="s">
        <v>123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223</v>
      </c>
      <c r="L7" s="30" t="s">
        <v>242</v>
      </c>
      <c r="M7" s="30" t="s">
        <v>224</v>
      </c>
      <c r="N7" s="30" t="s">
        <v>61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250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185</v>
      </c>
      <c r="C1" s="76" t="s" vm="1">
        <v>256</v>
      </c>
    </row>
    <row r="2" spans="2:52">
      <c r="B2" s="56" t="s">
        <v>184</v>
      </c>
      <c r="C2" s="76" t="s">
        <v>257</v>
      </c>
    </row>
    <row r="3" spans="2:52">
      <c r="B3" s="56" t="s">
        <v>186</v>
      </c>
      <c r="C3" s="76" t="s">
        <v>258</v>
      </c>
    </row>
    <row r="4" spans="2:52">
      <c r="B4" s="56" t="s">
        <v>187</v>
      </c>
      <c r="C4" s="76">
        <v>8801</v>
      </c>
    </row>
    <row r="6" spans="2:52" ht="21.75" customHeight="1">
      <c r="B6" s="196" t="s">
        <v>215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52" ht="27.75" customHeight="1">
      <c r="B7" s="199" t="s">
        <v>93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  <c r="AT7" s="3"/>
      <c r="AU7" s="3"/>
    </row>
    <row r="8" spans="2:52" s="3" customFormat="1" ht="55.5" customHeight="1">
      <c r="B8" s="22" t="s">
        <v>122</v>
      </c>
      <c r="C8" s="30" t="s">
        <v>48</v>
      </c>
      <c r="D8" s="30" t="s">
        <v>126</v>
      </c>
      <c r="E8" s="30" t="s">
        <v>15</v>
      </c>
      <c r="F8" s="30" t="s">
        <v>68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242</v>
      </c>
      <c r="M8" s="30" t="s">
        <v>241</v>
      </c>
      <c r="N8" s="30" t="s">
        <v>64</v>
      </c>
      <c r="O8" s="30" t="s">
        <v>244</v>
      </c>
      <c r="P8" s="30" t="s">
        <v>188</v>
      </c>
      <c r="Q8" s="71" t="s">
        <v>190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251</v>
      </c>
      <c r="M9" s="32"/>
      <c r="N9" s="32" t="s">
        <v>252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41" customFormat="1" ht="18" customHeight="1">
      <c r="B11" s="77" t="s">
        <v>29</v>
      </c>
      <c r="C11" s="78"/>
      <c r="D11" s="78"/>
      <c r="E11" s="78"/>
      <c r="F11" s="78"/>
      <c r="G11" s="78"/>
      <c r="H11" s="86">
        <v>3.3800603746712703</v>
      </c>
      <c r="I11" s="78"/>
      <c r="J11" s="78"/>
      <c r="K11" s="87">
        <v>3.3707693461640076E-3</v>
      </c>
      <c r="L11" s="86"/>
      <c r="M11" s="88"/>
      <c r="N11" s="86">
        <v>340241.36889999994</v>
      </c>
      <c r="O11" s="78"/>
      <c r="P11" s="87">
        <v>1</v>
      </c>
      <c r="Q11" s="87">
        <f>N11/'סכום נכסי הקרן'!$C$42</f>
        <v>0.14855856247852442</v>
      </c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T11" s="143"/>
      <c r="AU11" s="143"/>
      <c r="AV11" s="145"/>
      <c r="AZ11" s="143"/>
    </row>
    <row r="12" spans="2:52" s="143" customFormat="1" ht="22.5" customHeight="1">
      <c r="B12" s="79" t="s">
        <v>237</v>
      </c>
      <c r="C12" s="80"/>
      <c r="D12" s="80"/>
      <c r="E12" s="80"/>
      <c r="F12" s="80"/>
      <c r="G12" s="80"/>
      <c r="H12" s="89">
        <v>3.3800603746712703</v>
      </c>
      <c r="I12" s="80"/>
      <c r="J12" s="80"/>
      <c r="K12" s="90">
        <v>3.3707693461640076E-3</v>
      </c>
      <c r="L12" s="89"/>
      <c r="M12" s="91"/>
      <c r="N12" s="89">
        <v>340241.36889999994</v>
      </c>
      <c r="O12" s="80"/>
      <c r="P12" s="90">
        <v>1</v>
      </c>
      <c r="Q12" s="90">
        <f>N12/'סכום נכסי הקרן'!$C$42</f>
        <v>0.14855856247852442</v>
      </c>
      <c r="AV12" s="141"/>
    </row>
    <row r="13" spans="2:52" s="142" customFormat="1">
      <c r="B13" s="131" t="s">
        <v>27</v>
      </c>
      <c r="C13" s="124"/>
      <c r="D13" s="124"/>
      <c r="E13" s="124"/>
      <c r="F13" s="124"/>
      <c r="G13" s="124"/>
      <c r="H13" s="125">
        <v>4.5989010383910385</v>
      </c>
      <c r="I13" s="124"/>
      <c r="J13" s="124"/>
      <c r="K13" s="126">
        <v>3.2212977815374109E-3</v>
      </c>
      <c r="L13" s="125"/>
      <c r="M13" s="132"/>
      <c r="N13" s="125">
        <v>101427.09062</v>
      </c>
      <c r="O13" s="124"/>
      <c r="P13" s="126">
        <v>0.29810334630357765</v>
      </c>
      <c r="Q13" s="126">
        <f>N13/'סכום נכסי הקרן'!$C$42</f>
        <v>4.4285804596897245E-2</v>
      </c>
    </row>
    <row r="14" spans="2:52" s="143" customFormat="1">
      <c r="B14" s="83" t="s">
        <v>26</v>
      </c>
      <c r="C14" s="80"/>
      <c r="D14" s="80"/>
      <c r="E14" s="80"/>
      <c r="F14" s="80"/>
      <c r="G14" s="80"/>
      <c r="H14" s="89">
        <v>4.5989010383910385</v>
      </c>
      <c r="I14" s="80"/>
      <c r="J14" s="80"/>
      <c r="K14" s="90">
        <v>3.2212977815374109E-3</v>
      </c>
      <c r="L14" s="89"/>
      <c r="M14" s="91"/>
      <c r="N14" s="89">
        <v>101427.09062</v>
      </c>
      <c r="O14" s="80"/>
      <c r="P14" s="90">
        <v>0.29810334630357765</v>
      </c>
      <c r="Q14" s="90">
        <f>N14/'סכום נכסי הקרן'!$C$42</f>
        <v>4.4285804596897245E-2</v>
      </c>
    </row>
    <row r="15" spans="2:52" s="143" customFormat="1">
      <c r="B15" s="84" t="s">
        <v>259</v>
      </c>
      <c r="C15" s="82" t="s">
        <v>260</v>
      </c>
      <c r="D15" s="95" t="s">
        <v>127</v>
      </c>
      <c r="E15" s="82" t="s">
        <v>261</v>
      </c>
      <c r="F15" s="82"/>
      <c r="G15" s="82"/>
      <c r="H15" s="92">
        <v>3.62</v>
      </c>
      <c r="I15" s="95" t="s">
        <v>170</v>
      </c>
      <c r="J15" s="96">
        <v>0.04</v>
      </c>
      <c r="K15" s="93">
        <v>-5.9999999999999995E-4</v>
      </c>
      <c r="L15" s="92">
        <v>1789500</v>
      </c>
      <c r="M15" s="94">
        <v>150.27000000000001</v>
      </c>
      <c r="N15" s="92">
        <v>2689.0816199999999</v>
      </c>
      <c r="O15" s="93">
        <v>1.1509661780597097E-4</v>
      </c>
      <c r="P15" s="93">
        <v>7.9034528596384334E-3</v>
      </c>
      <c r="Q15" s="93">
        <f>N15/'סכום נכסי הקרן'!$C$42</f>
        <v>1.1741255954446689E-3</v>
      </c>
    </row>
    <row r="16" spans="2:52" s="143" customFormat="1" ht="20.25">
      <c r="B16" s="84" t="s">
        <v>262</v>
      </c>
      <c r="C16" s="82" t="s">
        <v>263</v>
      </c>
      <c r="D16" s="95" t="s">
        <v>127</v>
      </c>
      <c r="E16" s="82" t="s">
        <v>261</v>
      </c>
      <c r="F16" s="82"/>
      <c r="G16" s="82"/>
      <c r="H16" s="92">
        <v>6.1700000000000008</v>
      </c>
      <c r="I16" s="95" t="s">
        <v>170</v>
      </c>
      <c r="J16" s="96">
        <v>0.04</v>
      </c>
      <c r="K16" s="93">
        <v>1.8E-3</v>
      </c>
      <c r="L16" s="92">
        <v>2520775</v>
      </c>
      <c r="M16" s="94">
        <v>154.94</v>
      </c>
      <c r="N16" s="92">
        <v>3905.68885</v>
      </c>
      <c r="O16" s="93">
        <v>2.3843216997181501E-4</v>
      </c>
      <c r="P16" s="93">
        <v>1.1479170985665525E-2</v>
      </c>
      <c r="Q16" s="93">
        <f>N16/'סכום נכסי הקרן'!$C$42</f>
        <v>1.7053291400756566E-3</v>
      </c>
      <c r="AT16" s="141"/>
    </row>
    <row r="17" spans="2:47" s="143" customFormat="1" ht="20.25">
      <c r="B17" s="84" t="s">
        <v>264</v>
      </c>
      <c r="C17" s="82" t="s">
        <v>265</v>
      </c>
      <c r="D17" s="95" t="s">
        <v>127</v>
      </c>
      <c r="E17" s="82" t="s">
        <v>261</v>
      </c>
      <c r="F17" s="82"/>
      <c r="G17" s="82"/>
      <c r="H17" s="92">
        <v>14.46</v>
      </c>
      <c r="I17" s="95" t="s">
        <v>170</v>
      </c>
      <c r="J17" s="96">
        <v>0.04</v>
      </c>
      <c r="K17" s="93">
        <v>9.6000000000000009E-3</v>
      </c>
      <c r="L17" s="92">
        <v>6861927</v>
      </c>
      <c r="M17" s="94">
        <v>180.38</v>
      </c>
      <c r="N17" s="92">
        <v>12377.543699999998</v>
      </c>
      <c r="O17" s="93">
        <v>4.2301164687608248E-4</v>
      </c>
      <c r="P17" s="93">
        <v>3.6378714734238773E-2</v>
      </c>
      <c r="Q17" s="93">
        <f>N17/'סכום נכסי הקרן'!$C$42</f>
        <v>5.4043695657348279E-3</v>
      </c>
      <c r="AU17" s="141"/>
    </row>
    <row r="18" spans="2:47" s="143" customFormat="1">
      <c r="B18" s="84" t="s">
        <v>266</v>
      </c>
      <c r="C18" s="82" t="s">
        <v>267</v>
      </c>
      <c r="D18" s="95" t="s">
        <v>127</v>
      </c>
      <c r="E18" s="82" t="s">
        <v>261</v>
      </c>
      <c r="F18" s="82"/>
      <c r="G18" s="82"/>
      <c r="H18" s="92">
        <v>18.700000000000003</v>
      </c>
      <c r="I18" s="95" t="s">
        <v>170</v>
      </c>
      <c r="J18" s="96">
        <v>2.75E-2</v>
      </c>
      <c r="K18" s="93">
        <v>1.2199999999999999E-2</v>
      </c>
      <c r="L18" s="92">
        <v>2082000</v>
      </c>
      <c r="M18" s="94">
        <v>139.9</v>
      </c>
      <c r="N18" s="92">
        <v>2912.7179799999999</v>
      </c>
      <c r="O18" s="93">
        <v>1.1779304712112265E-4</v>
      </c>
      <c r="P18" s="93">
        <v>8.5607402457167827E-3</v>
      </c>
      <c r="Q18" s="93">
        <f>N18/'סכום נכסי הקרן'!$C$42</f>
        <v>1.2717712646557351E-3</v>
      </c>
      <c r="AT18" s="145"/>
    </row>
    <row r="19" spans="2:47" s="143" customFormat="1">
      <c r="B19" s="84" t="s">
        <v>268</v>
      </c>
      <c r="C19" s="82" t="s">
        <v>269</v>
      </c>
      <c r="D19" s="95" t="s">
        <v>127</v>
      </c>
      <c r="E19" s="82" t="s">
        <v>261</v>
      </c>
      <c r="F19" s="82"/>
      <c r="G19" s="82"/>
      <c r="H19" s="92">
        <v>5.7600000000000016</v>
      </c>
      <c r="I19" s="95" t="s">
        <v>170</v>
      </c>
      <c r="J19" s="96">
        <v>1.7500000000000002E-2</v>
      </c>
      <c r="K19" s="93">
        <v>5.0000000000000001E-4</v>
      </c>
      <c r="L19" s="92">
        <v>34750</v>
      </c>
      <c r="M19" s="94">
        <v>111.02</v>
      </c>
      <c r="N19" s="92">
        <v>38.579449999999994</v>
      </c>
      <c r="O19" s="93">
        <v>2.506657972110094E-6</v>
      </c>
      <c r="P19" s="93">
        <v>1.1338847514259457E-4</v>
      </c>
      <c r="Q19" s="93">
        <f>N19/'סכום נכסי הקרן'!$C$42</f>
        <v>1.684482886881575E-5</v>
      </c>
      <c r="AU19" s="145"/>
    </row>
    <row r="20" spans="2:47" s="143" customFormat="1">
      <c r="B20" s="84" t="s">
        <v>270</v>
      </c>
      <c r="C20" s="82" t="s">
        <v>271</v>
      </c>
      <c r="D20" s="95" t="s">
        <v>127</v>
      </c>
      <c r="E20" s="82" t="s">
        <v>261</v>
      </c>
      <c r="F20" s="82"/>
      <c r="G20" s="82"/>
      <c r="H20" s="92">
        <v>2</v>
      </c>
      <c r="I20" s="95" t="s">
        <v>170</v>
      </c>
      <c r="J20" s="96">
        <v>0.03</v>
      </c>
      <c r="K20" s="93">
        <v>9.9999999999999991E-5</v>
      </c>
      <c r="L20" s="92">
        <v>26326081</v>
      </c>
      <c r="M20" s="94">
        <v>118.91</v>
      </c>
      <c r="N20" s="92">
        <v>31304.34103</v>
      </c>
      <c r="O20" s="93">
        <v>1.7172626372457243E-3</v>
      </c>
      <c r="P20" s="93">
        <v>9.200627522516415E-2</v>
      </c>
      <c r="Q20" s="93">
        <f>N20/'סכום נכסי הקרן'!$C$42</f>
        <v>1.3668319986453861E-2</v>
      </c>
    </row>
    <row r="21" spans="2:47" s="143" customFormat="1">
      <c r="B21" s="84" t="s">
        <v>272</v>
      </c>
      <c r="C21" s="82" t="s">
        <v>273</v>
      </c>
      <c r="D21" s="95" t="s">
        <v>127</v>
      </c>
      <c r="E21" s="82" t="s">
        <v>261</v>
      </c>
      <c r="F21" s="82"/>
      <c r="G21" s="82"/>
      <c r="H21" s="92">
        <v>3.0799999999999996</v>
      </c>
      <c r="I21" s="95" t="s">
        <v>170</v>
      </c>
      <c r="J21" s="96">
        <v>1E-3</v>
      </c>
      <c r="K21" s="93">
        <v>-1.1999999999999999E-3</v>
      </c>
      <c r="L21" s="92">
        <v>22588159</v>
      </c>
      <c r="M21" s="94">
        <v>100.68</v>
      </c>
      <c r="N21" s="92">
        <v>22741.758389999999</v>
      </c>
      <c r="O21" s="93">
        <v>1.7680512076875717E-3</v>
      </c>
      <c r="P21" s="93">
        <v>6.6840074337591829E-2</v>
      </c>
      <c r="Q21" s="93">
        <f>N21/'סכום נכסי הקרן'!$C$42</f>
        <v>9.929665359550352E-3</v>
      </c>
    </row>
    <row r="22" spans="2:47" s="143" customFormat="1">
      <c r="B22" s="84" t="s">
        <v>274</v>
      </c>
      <c r="C22" s="82" t="s">
        <v>275</v>
      </c>
      <c r="D22" s="95" t="s">
        <v>127</v>
      </c>
      <c r="E22" s="82" t="s">
        <v>261</v>
      </c>
      <c r="F22" s="82"/>
      <c r="G22" s="82"/>
      <c r="H22" s="92">
        <v>0.57999999999999996</v>
      </c>
      <c r="I22" s="95" t="s">
        <v>170</v>
      </c>
      <c r="J22" s="96">
        <v>3.5000000000000003E-2</v>
      </c>
      <c r="K22" s="93">
        <v>1.5399999999999999E-2</v>
      </c>
      <c r="L22" s="92">
        <v>10997645</v>
      </c>
      <c r="M22" s="94">
        <v>119.38</v>
      </c>
      <c r="N22" s="92">
        <v>13128.988960000001</v>
      </c>
      <c r="O22" s="93">
        <v>5.5896342127558266E-4</v>
      </c>
      <c r="P22" s="93">
        <v>3.8587279972585375E-2</v>
      </c>
      <c r="Q22" s="93">
        <f>N22/'סכום נכסי הקרן'!$C$42</f>
        <v>5.7324708426836389E-3</v>
      </c>
    </row>
    <row r="23" spans="2:47" s="143" customFormat="1">
      <c r="B23" s="84" t="s">
        <v>276</v>
      </c>
      <c r="C23" s="82" t="s">
        <v>277</v>
      </c>
      <c r="D23" s="95" t="s">
        <v>127</v>
      </c>
      <c r="E23" s="82" t="s">
        <v>261</v>
      </c>
      <c r="F23" s="82"/>
      <c r="G23" s="82"/>
      <c r="H23" s="92">
        <v>4.76</v>
      </c>
      <c r="I23" s="95" t="s">
        <v>170</v>
      </c>
      <c r="J23" s="96">
        <v>2.75E-2</v>
      </c>
      <c r="K23" s="93">
        <v>-8.9999999999999998E-4</v>
      </c>
      <c r="L23" s="92">
        <v>10512826</v>
      </c>
      <c r="M23" s="94">
        <v>117.27</v>
      </c>
      <c r="N23" s="92">
        <v>12328.390640000001</v>
      </c>
      <c r="O23" s="93">
        <v>6.482618426751674E-4</v>
      </c>
      <c r="P23" s="93">
        <v>3.6234249467834198E-2</v>
      </c>
      <c r="Q23" s="93">
        <f>N23/'סכום נכסי הקרן'!$C$42</f>
        <v>5.3829080134296867E-3</v>
      </c>
    </row>
    <row r="24" spans="2:47" s="143" customFormat="1">
      <c r="B24" s="85"/>
      <c r="C24" s="82"/>
      <c r="D24" s="82"/>
      <c r="E24" s="82"/>
      <c r="F24" s="82"/>
      <c r="G24" s="82"/>
      <c r="H24" s="82"/>
      <c r="I24" s="82"/>
      <c r="J24" s="82"/>
      <c r="K24" s="93"/>
      <c r="L24" s="92"/>
      <c r="M24" s="94"/>
      <c r="N24" s="82"/>
      <c r="O24" s="82"/>
      <c r="P24" s="93"/>
      <c r="Q24" s="82"/>
    </row>
    <row r="25" spans="2:47" s="142" customFormat="1">
      <c r="B25" s="131" t="s">
        <v>49</v>
      </c>
      <c r="C25" s="124"/>
      <c r="D25" s="124"/>
      <c r="E25" s="124"/>
      <c r="F25" s="124"/>
      <c r="G25" s="124"/>
      <c r="H25" s="125">
        <v>2.8624051350398179</v>
      </c>
      <c r="I25" s="124"/>
      <c r="J25" s="124"/>
      <c r="K25" s="126">
        <v>3.4342515886818521E-3</v>
      </c>
      <c r="L25" s="125"/>
      <c r="M25" s="132"/>
      <c r="N25" s="125">
        <v>238814.27828</v>
      </c>
      <c r="O25" s="124"/>
      <c r="P25" s="126">
        <v>0.70189665369642251</v>
      </c>
      <c r="Q25" s="126">
        <f>N25/'סכום נכסי הקרן'!$C$42</f>
        <v>0.1042727578816272</v>
      </c>
    </row>
    <row r="26" spans="2:47" s="143" customFormat="1">
      <c r="B26" s="83" t="s">
        <v>23</v>
      </c>
      <c r="C26" s="80"/>
      <c r="D26" s="80"/>
      <c r="E26" s="80"/>
      <c r="F26" s="80"/>
      <c r="G26" s="80"/>
      <c r="H26" s="89">
        <v>0.69786969264479126</v>
      </c>
      <c r="I26" s="80"/>
      <c r="J26" s="80"/>
      <c r="K26" s="90">
        <v>7.8044866192464226E-4</v>
      </c>
      <c r="L26" s="89"/>
      <c r="M26" s="91"/>
      <c r="N26" s="89">
        <v>124069.82840000001</v>
      </c>
      <c r="O26" s="80"/>
      <c r="P26" s="90">
        <v>0.36465239015795659</v>
      </c>
      <c r="Q26" s="90">
        <f>N26/'סכום נכסי הקרן'!$C$42</f>
        <v>5.4172234886224052E-2</v>
      </c>
    </row>
    <row r="27" spans="2:47" s="143" customFormat="1">
      <c r="B27" s="84" t="s">
        <v>278</v>
      </c>
      <c r="C27" s="82" t="s">
        <v>279</v>
      </c>
      <c r="D27" s="95" t="s">
        <v>127</v>
      </c>
      <c r="E27" s="82" t="s">
        <v>261</v>
      </c>
      <c r="F27" s="82"/>
      <c r="G27" s="82"/>
      <c r="H27" s="92">
        <v>0.53</v>
      </c>
      <c r="I27" s="95" t="s">
        <v>170</v>
      </c>
      <c r="J27" s="96">
        <v>0</v>
      </c>
      <c r="K27" s="93">
        <v>1.1000000000000001E-3</v>
      </c>
      <c r="L27" s="92">
        <v>11400000</v>
      </c>
      <c r="M27" s="94">
        <v>99.94</v>
      </c>
      <c r="N27" s="92">
        <v>11393.16</v>
      </c>
      <c r="O27" s="93">
        <v>1.6285714285714287E-3</v>
      </c>
      <c r="P27" s="93">
        <v>3.3485522459641155E-2</v>
      </c>
      <c r="Q27" s="93">
        <f>N27/'סכום נכסי הקרן'!$C$42</f>
        <v>4.9745610804466335E-3</v>
      </c>
    </row>
    <row r="28" spans="2:47" s="143" customFormat="1">
      <c r="B28" s="84" t="s">
        <v>280</v>
      </c>
      <c r="C28" s="82" t="s">
        <v>281</v>
      </c>
      <c r="D28" s="95" t="s">
        <v>127</v>
      </c>
      <c r="E28" s="82" t="s">
        <v>261</v>
      </c>
      <c r="F28" s="82"/>
      <c r="G28" s="82"/>
      <c r="H28" s="92">
        <v>0.68</v>
      </c>
      <c r="I28" s="95" t="s">
        <v>170</v>
      </c>
      <c r="J28" s="96">
        <v>0</v>
      </c>
      <c r="K28" s="93">
        <v>7.000000000000001E-4</v>
      </c>
      <c r="L28" s="92">
        <v>80900000</v>
      </c>
      <c r="M28" s="94">
        <v>99.95</v>
      </c>
      <c r="N28" s="92">
        <v>80859.55</v>
      </c>
      <c r="O28" s="93">
        <v>1.1557142857142858E-2</v>
      </c>
      <c r="P28" s="93">
        <v>0.23765349364017332</v>
      </c>
      <c r="Q28" s="93">
        <f>N28/'סכום נכסי הקרן'!$C$42</f>
        <v>3.5305461383183294E-2</v>
      </c>
    </row>
    <row r="29" spans="2:47" s="143" customFormat="1">
      <c r="B29" s="84" t="s">
        <v>282</v>
      </c>
      <c r="C29" s="82" t="s">
        <v>283</v>
      </c>
      <c r="D29" s="95" t="s">
        <v>127</v>
      </c>
      <c r="E29" s="82" t="s">
        <v>261</v>
      </c>
      <c r="F29" s="82"/>
      <c r="G29" s="82"/>
      <c r="H29" s="92">
        <v>0.76</v>
      </c>
      <c r="I29" s="95" t="s">
        <v>170</v>
      </c>
      <c r="J29" s="96">
        <v>0</v>
      </c>
      <c r="K29" s="93">
        <v>8.9999999999999998E-4</v>
      </c>
      <c r="L29" s="92">
        <v>21500000</v>
      </c>
      <c r="M29" s="94">
        <v>99.93</v>
      </c>
      <c r="N29" s="92">
        <v>21484.95</v>
      </c>
      <c r="O29" s="93">
        <v>3.0714285714285713E-3</v>
      </c>
      <c r="P29" s="93">
        <v>6.314620138480169E-2</v>
      </c>
      <c r="Q29" s="93">
        <f>N29/'סכום נכסי הקרן'!$C$42</f>
        <v>9.3809089037055482E-3</v>
      </c>
    </row>
    <row r="30" spans="2:47" s="143" customFormat="1">
      <c r="B30" s="84" t="s">
        <v>284</v>
      </c>
      <c r="C30" s="82" t="s">
        <v>285</v>
      </c>
      <c r="D30" s="95" t="s">
        <v>127</v>
      </c>
      <c r="E30" s="82" t="s">
        <v>261</v>
      </c>
      <c r="F30" s="82"/>
      <c r="G30" s="82"/>
      <c r="H30" s="92">
        <v>0.85</v>
      </c>
      <c r="I30" s="95" t="s">
        <v>170</v>
      </c>
      <c r="J30" s="96">
        <v>0</v>
      </c>
      <c r="K30" s="93">
        <v>6.9999999999999988E-4</v>
      </c>
      <c r="L30" s="92">
        <v>4700000</v>
      </c>
      <c r="M30" s="94">
        <v>99.94</v>
      </c>
      <c r="N30" s="92">
        <v>4697.18</v>
      </c>
      <c r="O30" s="93">
        <v>6.7142857142857141E-4</v>
      </c>
      <c r="P30" s="93">
        <v>1.380543469827311E-2</v>
      </c>
      <c r="Q30" s="93">
        <f>N30/'סכום נכסי הקרן'!$C$42</f>
        <v>2.0509155331665946E-3</v>
      </c>
    </row>
    <row r="31" spans="2:47" s="143" customFormat="1">
      <c r="B31" s="84" t="s">
        <v>286</v>
      </c>
      <c r="C31" s="82" t="s">
        <v>287</v>
      </c>
      <c r="D31" s="95" t="s">
        <v>127</v>
      </c>
      <c r="E31" s="82" t="s">
        <v>261</v>
      </c>
      <c r="F31" s="82"/>
      <c r="G31" s="82"/>
      <c r="H31" s="92">
        <v>0.92999999999999994</v>
      </c>
      <c r="I31" s="95" t="s">
        <v>170</v>
      </c>
      <c r="J31" s="96">
        <v>0</v>
      </c>
      <c r="K31" s="93">
        <v>8.9999999999999998E-4</v>
      </c>
      <c r="L31" s="92">
        <v>5639500</v>
      </c>
      <c r="M31" s="94">
        <v>99.92</v>
      </c>
      <c r="N31" s="92">
        <v>5634.9884000000002</v>
      </c>
      <c r="O31" s="93">
        <v>8.0564285714285709E-4</v>
      </c>
      <c r="P31" s="93">
        <v>1.6561737975067266E-2</v>
      </c>
      <c r="Q31" s="93">
        <f>N31/'סכום נכסי הקרן'!$C$42</f>
        <v>2.4603879857219811E-3</v>
      </c>
    </row>
    <row r="32" spans="2:47" s="143" customFormat="1">
      <c r="B32" s="85"/>
      <c r="C32" s="82"/>
      <c r="D32" s="82"/>
      <c r="E32" s="82"/>
      <c r="F32" s="82"/>
      <c r="G32" s="82"/>
      <c r="H32" s="82"/>
      <c r="I32" s="82"/>
      <c r="J32" s="82"/>
      <c r="K32" s="93"/>
      <c r="L32" s="92"/>
      <c r="M32" s="94"/>
      <c r="N32" s="82"/>
      <c r="O32" s="82"/>
      <c r="P32" s="93"/>
      <c r="Q32" s="82"/>
    </row>
    <row r="33" spans="2:17" s="143" customFormat="1">
      <c r="B33" s="83" t="s">
        <v>24</v>
      </c>
      <c r="C33" s="80"/>
      <c r="D33" s="80"/>
      <c r="E33" s="80"/>
      <c r="F33" s="80"/>
      <c r="G33" s="80"/>
      <c r="H33" s="89">
        <v>5.9160990688793458</v>
      </c>
      <c r="I33" s="80"/>
      <c r="J33" s="80"/>
      <c r="K33" s="90">
        <v>1.0148648083033314E-2</v>
      </c>
      <c r="L33" s="89"/>
      <c r="M33" s="91"/>
      <c r="N33" s="89">
        <v>63089.529239999989</v>
      </c>
      <c r="O33" s="80"/>
      <c r="P33" s="90">
        <v>0.18542580358164082</v>
      </c>
      <c r="Q33" s="90">
        <f>N33/'סכום נכסי הקרן'!$C$42</f>
        <v>2.7546590826513787E-2</v>
      </c>
    </row>
    <row r="34" spans="2:17" s="143" customFormat="1">
      <c r="B34" s="84" t="s">
        <v>292</v>
      </c>
      <c r="C34" s="82" t="s">
        <v>293</v>
      </c>
      <c r="D34" s="95" t="s">
        <v>127</v>
      </c>
      <c r="E34" s="82" t="s">
        <v>261</v>
      </c>
      <c r="F34" s="82"/>
      <c r="G34" s="82"/>
      <c r="H34" s="92">
        <v>7.2200000000000006</v>
      </c>
      <c r="I34" s="95" t="s">
        <v>170</v>
      </c>
      <c r="J34" s="96">
        <v>6.25E-2</v>
      </c>
      <c r="K34" s="93">
        <v>1.5700000000000002E-2</v>
      </c>
      <c r="L34" s="92">
        <v>66728</v>
      </c>
      <c r="M34" s="94">
        <v>145.02000000000001</v>
      </c>
      <c r="N34" s="92">
        <v>96.768950000000004</v>
      </c>
      <c r="O34" s="93">
        <v>3.8886562696044878E-6</v>
      </c>
      <c r="P34" s="93">
        <v>2.844126518561042E-4</v>
      </c>
      <c r="Q34" s="93">
        <f>N34/'סכום נכסי הקרן'!$C$42</f>
        <v>4.2251934710447869E-5</v>
      </c>
    </row>
    <row r="35" spans="2:17" s="143" customFormat="1">
      <c r="B35" s="84" t="s">
        <v>294</v>
      </c>
      <c r="C35" s="82" t="s">
        <v>295</v>
      </c>
      <c r="D35" s="95" t="s">
        <v>127</v>
      </c>
      <c r="E35" s="82" t="s">
        <v>261</v>
      </c>
      <c r="F35" s="82"/>
      <c r="G35" s="82"/>
      <c r="H35" s="92">
        <v>5.8500000000000005</v>
      </c>
      <c r="I35" s="95" t="s">
        <v>170</v>
      </c>
      <c r="J35" s="96">
        <v>3.7499999999999999E-2</v>
      </c>
      <c r="K35" s="93">
        <v>1.15E-2</v>
      </c>
      <c r="L35" s="92">
        <v>42700</v>
      </c>
      <c r="M35" s="94">
        <v>118.05</v>
      </c>
      <c r="N35" s="92">
        <v>50.407350000000001</v>
      </c>
      <c r="O35" s="93">
        <v>2.7743879420811756E-6</v>
      </c>
      <c r="P35" s="93">
        <v>1.481517375825489E-4</v>
      </c>
      <c r="Q35" s="93">
        <f>N35/'סכום נכסי הקרן'!$C$42</f>
        <v>2.2009209163959043E-5</v>
      </c>
    </row>
    <row r="36" spans="2:17" s="143" customFormat="1">
      <c r="B36" s="84" t="s">
        <v>296</v>
      </c>
      <c r="C36" s="82" t="s">
        <v>297</v>
      </c>
      <c r="D36" s="95" t="s">
        <v>127</v>
      </c>
      <c r="E36" s="82" t="s">
        <v>261</v>
      </c>
      <c r="F36" s="82"/>
      <c r="G36" s="82"/>
      <c r="H36" s="92">
        <v>18.73</v>
      </c>
      <c r="I36" s="95" t="s">
        <v>170</v>
      </c>
      <c r="J36" s="96">
        <v>3.7499999999999999E-2</v>
      </c>
      <c r="K36" s="93">
        <v>3.0700000000000002E-2</v>
      </c>
      <c r="L36" s="92">
        <v>850000</v>
      </c>
      <c r="M36" s="94">
        <v>114.88</v>
      </c>
      <c r="N36" s="92">
        <v>976.47996999999998</v>
      </c>
      <c r="O36" s="93">
        <v>3.5743270803634882E-4</v>
      </c>
      <c r="P36" s="93">
        <v>2.8699625009062212E-3</v>
      </c>
      <c r="Q36" s="93">
        <f>N36/'סכום נכסי הקרן'!$C$42</f>
        <v>4.2635750350189901E-4</v>
      </c>
    </row>
    <row r="37" spans="2:17" s="143" customFormat="1">
      <c r="B37" s="84" t="s">
        <v>298</v>
      </c>
      <c r="C37" s="82" t="s">
        <v>299</v>
      </c>
      <c r="D37" s="95" t="s">
        <v>127</v>
      </c>
      <c r="E37" s="82" t="s">
        <v>261</v>
      </c>
      <c r="F37" s="82"/>
      <c r="G37" s="82"/>
      <c r="H37" s="92">
        <v>1.6400000000000001</v>
      </c>
      <c r="I37" s="95" t="s">
        <v>170</v>
      </c>
      <c r="J37" s="96">
        <v>2.2499999999999999E-2</v>
      </c>
      <c r="K37" s="93">
        <v>1.2999999999999999E-3</v>
      </c>
      <c r="L37" s="92">
        <v>3135631</v>
      </c>
      <c r="M37" s="94">
        <v>104.29</v>
      </c>
      <c r="N37" s="92">
        <v>3270.1495499999996</v>
      </c>
      <c r="O37" s="93">
        <v>1.6941174627281365E-4</v>
      </c>
      <c r="P37" s="93">
        <v>9.6112637936191896E-3</v>
      </c>
      <c r="Q37" s="93">
        <f>N37/'סכום נכסי הקרן'!$C$42</f>
        <v>1.4278355327819561E-3</v>
      </c>
    </row>
    <row r="38" spans="2:17" s="143" customFormat="1">
      <c r="B38" s="84" t="s">
        <v>300</v>
      </c>
      <c r="C38" s="82" t="s">
        <v>301</v>
      </c>
      <c r="D38" s="95" t="s">
        <v>127</v>
      </c>
      <c r="E38" s="82" t="s">
        <v>261</v>
      </c>
      <c r="F38" s="82"/>
      <c r="G38" s="82"/>
      <c r="H38" s="92">
        <v>1.0799999999999998</v>
      </c>
      <c r="I38" s="95" t="s">
        <v>170</v>
      </c>
      <c r="J38" s="96">
        <v>5.0000000000000001E-3</v>
      </c>
      <c r="K38" s="93">
        <v>1.0000000000000002E-3</v>
      </c>
      <c r="L38" s="92">
        <v>16695500</v>
      </c>
      <c r="M38" s="94">
        <v>100.89</v>
      </c>
      <c r="N38" s="92">
        <v>16844.090660000002</v>
      </c>
      <c r="O38" s="93">
        <v>1.0936967743626026E-3</v>
      </c>
      <c r="P38" s="93">
        <v>4.9506298174313526E-2</v>
      </c>
      <c r="Q38" s="93">
        <f>N38/'סכום נכסי הקרן'!$C$42</f>
        <v>7.3545844904092149E-3</v>
      </c>
    </row>
    <row r="39" spans="2:17" s="143" customFormat="1">
      <c r="B39" s="84" t="s">
        <v>302</v>
      </c>
      <c r="C39" s="82" t="s">
        <v>303</v>
      </c>
      <c r="D39" s="95" t="s">
        <v>127</v>
      </c>
      <c r="E39" s="82" t="s">
        <v>261</v>
      </c>
      <c r="F39" s="82"/>
      <c r="G39" s="82"/>
      <c r="H39" s="92">
        <v>0.33000000000000007</v>
      </c>
      <c r="I39" s="95" t="s">
        <v>170</v>
      </c>
      <c r="J39" s="96">
        <v>0.04</v>
      </c>
      <c r="K39" s="93">
        <v>1.1999999999999999E-3</v>
      </c>
      <c r="L39" s="92">
        <v>4500000</v>
      </c>
      <c r="M39" s="94">
        <v>103.96</v>
      </c>
      <c r="N39" s="92">
        <v>4678.2002199999997</v>
      </c>
      <c r="O39" s="93">
        <v>2.9629900420094046E-4</v>
      </c>
      <c r="P39" s="93">
        <v>1.3749651416947378E-2</v>
      </c>
      <c r="Q39" s="93">
        <f>N39/'סכום נכסי הקרן'!$C$42</f>
        <v>2.0426284490825089E-3</v>
      </c>
    </row>
    <row r="40" spans="2:17" s="143" customFormat="1">
      <c r="B40" s="84" t="s">
        <v>304</v>
      </c>
      <c r="C40" s="82" t="s">
        <v>305</v>
      </c>
      <c r="D40" s="95" t="s">
        <v>127</v>
      </c>
      <c r="E40" s="82" t="s">
        <v>261</v>
      </c>
      <c r="F40" s="82"/>
      <c r="G40" s="82"/>
      <c r="H40" s="92">
        <v>3.9</v>
      </c>
      <c r="I40" s="95" t="s">
        <v>170</v>
      </c>
      <c r="J40" s="96">
        <v>5.5E-2</v>
      </c>
      <c r="K40" s="93">
        <v>6.0999999999999995E-3</v>
      </c>
      <c r="L40" s="92">
        <v>1050000</v>
      </c>
      <c r="M40" s="94">
        <v>124.52</v>
      </c>
      <c r="N40" s="92">
        <v>1307.4599499999999</v>
      </c>
      <c r="O40" s="93">
        <v>5.8472028989344506E-5</v>
      </c>
      <c r="P40" s="93">
        <v>3.842742445538051E-3</v>
      </c>
      <c r="Q40" s="93">
        <f>N40/'סכום נכסי הקרן'!$C$42</f>
        <v>5.708722936843423E-4</v>
      </c>
    </row>
    <row r="41" spans="2:17" s="143" customFormat="1">
      <c r="B41" s="84" t="s">
        <v>306</v>
      </c>
      <c r="C41" s="82" t="s">
        <v>307</v>
      </c>
      <c r="D41" s="95" t="s">
        <v>127</v>
      </c>
      <c r="E41" s="82" t="s">
        <v>261</v>
      </c>
      <c r="F41" s="82"/>
      <c r="G41" s="82"/>
      <c r="H41" s="92">
        <v>15.42</v>
      </c>
      <c r="I41" s="95" t="s">
        <v>170</v>
      </c>
      <c r="J41" s="96">
        <v>5.5E-2</v>
      </c>
      <c r="K41" s="93">
        <v>2.86E-2</v>
      </c>
      <c r="L41" s="92">
        <v>10298215</v>
      </c>
      <c r="M41" s="94">
        <v>149.41999999999999</v>
      </c>
      <c r="N41" s="92">
        <v>15387.59325</v>
      </c>
      <c r="O41" s="93">
        <v>5.8035683592316909E-4</v>
      </c>
      <c r="P41" s="93">
        <v>4.522552122261933E-2</v>
      </c>
      <c r="Q41" s="93">
        <f>N41/'סכום נכסי הקרן'!$C$42</f>
        <v>6.7186384201743258E-3</v>
      </c>
    </row>
    <row r="42" spans="2:17" s="143" customFormat="1">
      <c r="B42" s="84" t="s">
        <v>308</v>
      </c>
      <c r="C42" s="82" t="s">
        <v>309</v>
      </c>
      <c r="D42" s="95" t="s">
        <v>127</v>
      </c>
      <c r="E42" s="82" t="s">
        <v>261</v>
      </c>
      <c r="F42" s="82"/>
      <c r="G42" s="82"/>
      <c r="H42" s="92">
        <v>4.9800000000000004</v>
      </c>
      <c r="I42" s="95" t="s">
        <v>170</v>
      </c>
      <c r="J42" s="96">
        <v>4.2500000000000003E-2</v>
      </c>
      <c r="K42" s="93">
        <v>8.8999999999999999E-3</v>
      </c>
      <c r="L42" s="92">
        <v>8203030</v>
      </c>
      <c r="M42" s="94">
        <v>120.1</v>
      </c>
      <c r="N42" s="92">
        <v>9851.8386799999989</v>
      </c>
      <c r="O42" s="93">
        <v>4.4459570774817489E-4</v>
      </c>
      <c r="P42" s="93">
        <v>2.8955440403531721E-2</v>
      </c>
      <c r="Q42" s="93">
        <f>N42/'סכום נכסי הקרן'!$C$42</f>
        <v>4.3015786022812573E-3</v>
      </c>
    </row>
    <row r="43" spans="2:17" s="143" customFormat="1">
      <c r="B43" s="84" t="s">
        <v>310</v>
      </c>
      <c r="C43" s="82" t="s">
        <v>311</v>
      </c>
      <c r="D43" s="95" t="s">
        <v>127</v>
      </c>
      <c r="E43" s="82" t="s">
        <v>261</v>
      </c>
      <c r="F43" s="82"/>
      <c r="G43" s="82"/>
      <c r="H43" s="92">
        <v>3.5200000000000005</v>
      </c>
      <c r="I43" s="95" t="s">
        <v>170</v>
      </c>
      <c r="J43" s="96">
        <v>0.01</v>
      </c>
      <c r="K43" s="93">
        <v>4.3E-3</v>
      </c>
      <c r="L43" s="92">
        <v>10369721</v>
      </c>
      <c r="M43" s="94">
        <v>102.43</v>
      </c>
      <c r="N43" s="92">
        <v>10621.705679999999</v>
      </c>
      <c r="O43" s="93">
        <v>7.8723609230694016E-4</v>
      </c>
      <c r="P43" s="93">
        <v>3.1218148793428515E-2</v>
      </c>
      <c r="Q43" s="93">
        <f>N43/'סכום נכסי הקרן'!$C$42</f>
        <v>4.6377233079924213E-3</v>
      </c>
    </row>
    <row r="44" spans="2:17" s="143" customFormat="1">
      <c r="B44" s="84" t="s">
        <v>312</v>
      </c>
      <c r="C44" s="82" t="s">
        <v>313</v>
      </c>
      <c r="D44" s="95" t="s">
        <v>127</v>
      </c>
      <c r="E44" s="82" t="s">
        <v>261</v>
      </c>
      <c r="F44" s="82"/>
      <c r="G44" s="82"/>
      <c r="H44" s="92">
        <v>7.46</v>
      </c>
      <c r="I44" s="95" t="s">
        <v>170</v>
      </c>
      <c r="J44" s="96">
        <v>1.7500000000000002E-2</v>
      </c>
      <c r="K44" s="93">
        <v>1.4900000000000002E-2</v>
      </c>
      <c r="L44" s="92">
        <v>4736</v>
      </c>
      <c r="M44" s="94">
        <v>102.09</v>
      </c>
      <c r="N44" s="92">
        <v>4.8349799999999998</v>
      </c>
      <c r="O44" s="93">
        <v>2.9772745189180777E-7</v>
      </c>
      <c r="P44" s="93">
        <v>1.4210441298280353E-5</v>
      </c>
      <c r="Q44" s="93">
        <f>N44/'סכום נכסי הקרן'!$C$42</f>
        <v>2.1110827314579853E-6</v>
      </c>
    </row>
    <row r="45" spans="2:17" s="143" customFormat="1">
      <c r="B45" s="146"/>
    </row>
    <row r="46" spans="2:17" s="143" customFormat="1">
      <c r="B46" s="83" t="s">
        <v>25</v>
      </c>
      <c r="C46" s="80"/>
      <c r="D46" s="80"/>
      <c r="E46" s="80"/>
      <c r="F46" s="80"/>
      <c r="G46" s="80"/>
      <c r="H46" s="89">
        <v>4.3317216538598489</v>
      </c>
      <c r="I46" s="80"/>
      <c r="J46" s="80"/>
      <c r="K46" s="90">
        <v>1.6076832954747134E-3</v>
      </c>
      <c r="L46" s="89"/>
      <c r="M46" s="91"/>
      <c r="N46" s="89">
        <v>51654.920640000004</v>
      </c>
      <c r="O46" s="80"/>
      <c r="P46" s="90">
        <v>0.15181845995682511</v>
      </c>
      <c r="Q46" s="90">
        <f>N46/'סכום נכסי הקרן'!$C$42</f>
        <v>2.2553932168889363E-2</v>
      </c>
    </row>
    <row r="47" spans="2:17" s="143" customFormat="1">
      <c r="B47" s="84" t="s">
        <v>288</v>
      </c>
      <c r="C47" s="82" t="s">
        <v>289</v>
      </c>
      <c r="D47" s="95" t="s">
        <v>127</v>
      </c>
      <c r="E47" s="82" t="s">
        <v>261</v>
      </c>
      <c r="F47" s="82"/>
      <c r="G47" s="82"/>
      <c r="H47" s="92">
        <v>4.16</v>
      </c>
      <c r="I47" s="95" t="s">
        <v>170</v>
      </c>
      <c r="J47" s="96">
        <v>1E-3</v>
      </c>
      <c r="K47" s="93">
        <v>1.6000000000000001E-3</v>
      </c>
      <c r="L47" s="92">
        <v>49800000</v>
      </c>
      <c r="M47" s="94">
        <v>99.74</v>
      </c>
      <c r="N47" s="92">
        <v>49670.520549999994</v>
      </c>
      <c r="O47" s="93">
        <v>3.5524004023519745E-3</v>
      </c>
      <c r="P47" s="93">
        <v>0.14598612952500381</v>
      </c>
      <c r="Q47" s="93">
        <f>N47/'סכום נכסי הקרן'!$C$42</f>
        <v>2.1687489544038235E-2</v>
      </c>
    </row>
    <row r="48" spans="2:17" s="143" customFormat="1">
      <c r="B48" s="84" t="s">
        <v>290</v>
      </c>
      <c r="C48" s="82" t="s">
        <v>291</v>
      </c>
      <c r="D48" s="95" t="s">
        <v>127</v>
      </c>
      <c r="E48" s="82" t="s">
        <v>261</v>
      </c>
      <c r="F48" s="82"/>
      <c r="G48" s="82"/>
      <c r="H48" s="92">
        <v>8.6300000000000008</v>
      </c>
      <c r="I48" s="95" t="s">
        <v>170</v>
      </c>
      <c r="J48" s="96">
        <v>1E-3</v>
      </c>
      <c r="K48" s="93">
        <v>1.8000000000000002E-3</v>
      </c>
      <c r="L48" s="92">
        <v>2000000</v>
      </c>
      <c r="M48" s="94">
        <v>99.22</v>
      </c>
      <c r="N48" s="92">
        <v>1984.4000900000001</v>
      </c>
      <c r="O48" s="93">
        <v>2.7359781121751026E-3</v>
      </c>
      <c r="P48" s="93">
        <v>5.8323304318212803E-3</v>
      </c>
      <c r="Q48" s="93">
        <f>N48/'סכום נכסי הקרן'!$C$42</f>
        <v>8.6644262485112097E-4</v>
      </c>
    </row>
    <row r="49" spans="2:4">
      <c r="B49" s="97"/>
      <c r="C49" s="98"/>
      <c r="D49" s="98"/>
    </row>
    <row r="50" spans="2:4">
      <c r="B50" s="202"/>
      <c r="C50" s="202"/>
      <c r="D50" s="202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B54" s="97" t="s">
        <v>255</v>
      </c>
      <c r="C54" s="1"/>
      <c r="D54" s="1"/>
    </row>
    <row r="55" spans="2:4">
      <c r="B55" s="97" t="s">
        <v>119</v>
      </c>
      <c r="C55" s="1"/>
      <c r="D55" s="1"/>
    </row>
    <row r="56" spans="2:4">
      <c r="B56" s="97" t="s">
        <v>240</v>
      </c>
      <c r="C56" s="1"/>
      <c r="D56" s="1"/>
    </row>
    <row r="57" spans="2:4">
      <c r="B57" s="97" t="s">
        <v>250</v>
      </c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</sheetData>
  <mergeCells count="3">
    <mergeCell ref="B6:Q6"/>
    <mergeCell ref="B7:Q7"/>
    <mergeCell ref="B50:D50"/>
  </mergeCells>
  <phoneticPr fontId="5" type="noConversion"/>
  <dataValidations count="1">
    <dataValidation allowBlank="1" showInputMessage="1" showErrorMessage="1" sqref="E49:AF1048576 C5:C29 B1:B30 D1:D29 AG1:AI27 C49:D49 B49:B53 C51:D1048576 B56:B1048576 A49:A1048576 A1:A32 E1:AF32 AJ1:XFD32 AG31:AI32 B31:D32 AG33:XFD1048576 A33:AF4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185</v>
      </c>
      <c r="C1" s="76" t="s" vm="1">
        <v>256</v>
      </c>
    </row>
    <row r="2" spans="2:67">
      <c r="B2" s="56" t="s">
        <v>184</v>
      </c>
      <c r="C2" s="76" t="s">
        <v>257</v>
      </c>
    </row>
    <row r="3" spans="2:67">
      <c r="B3" s="56" t="s">
        <v>186</v>
      </c>
      <c r="C3" s="76" t="s">
        <v>258</v>
      </c>
    </row>
    <row r="4" spans="2:67">
      <c r="B4" s="56" t="s">
        <v>187</v>
      </c>
      <c r="C4" s="76">
        <v>8801</v>
      </c>
    </row>
    <row r="6" spans="2:67" ht="26.25" customHeight="1">
      <c r="B6" s="199" t="s">
        <v>215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4"/>
      <c r="BO6" s="3"/>
    </row>
    <row r="7" spans="2:67" ht="26.25" customHeight="1">
      <c r="B7" s="199" t="s">
        <v>94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4"/>
      <c r="AZ7" s="43"/>
      <c r="BJ7" s="3"/>
      <c r="BO7" s="3"/>
    </row>
    <row r="8" spans="2:67" s="3" customFormat="1" ht="78.75">
      <c r="B8" s="37" t="s">
        <v>122</v>
      </c>
      <c r="C8" s="13" t="s">
        <v>48</v>
      </c>
      <c r="D8" s="13" t="s">
        <v>126</v>
      </c>
      <c r="E8" s="13" t="s">
        <v>231</v>
      </c>
      <c r="F8" s="13" t="s">
        <v>124</v>
      </c>
      <c r="G8" s="13" t="s">
        <v>67</v>
      </c>
      <c r="H8" s="13" t="s">
        <v>15</v>
      </c>
      <c r="I8" s="13" t="s">
        <v>68</v>
      </c>
      <c r="J8" s="13" t="s">
        <v>109</v>
      </c>
      <c r="K8" s="13" t="s">
        <v>18</v>
      </c>
      <c r="L8" s="13" t="s">
        <v>108</v>
      </c>
      <c r="M8" s="13" t="s">
        <v>17</v>
      </c>
      <c r="N8" s="13" t="s">
        <v>19</v>
      </c>
      <c r="O8" s="13" t="s">
        <v>242</v>
      </c>
      <c r="P8" s="13" t="s">
        <v>241</v>
      </c>
      <c r="Q8" s="13" t="s">
        <v>64</v>
      </c>
      <c r="R8" s="13" t="s">
        <v>61</v>
      </c>
      <c r="S8" s="13" t="s">
        <v>188</v>
      </c>
      <c r="T8" s="38" t="s">
        <v>190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251</v>
      </c>
      <c r="P9" s="16"/>
      <c r="Q9" s="16" t="s">
        <v>245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19" t="s">
        <v>121</v>
      </c>
      <c r="S10" s="45" t="s">
        <v>191</v>
      </c>
      <c r="T10" s="72" t="s">
        <v>232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255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1.8554687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6" t="s">
        <v>185</v>
      </c>
      <c r="C1" s="76" t="s" vm="1">
        <v>256</v>
      </c>
    </row>
    <row r="2" spans="2:57">
      <c r="B2" s="56" t="s">
        <v>184</v>
      </c>
      <c r="C2" s="76" t="s">
        <v>257</v>
      </c>
    </row>
    <row r="3" spans="2:57">
      <c r="B3" s="56" t="s">
        <v>186</v>
      </c>
      <c r="C3" s="76" t="s">
        <v>258</v>
      </c>
    </row>
    <row r="4" spans="2:57">
      <c r="B4" s="56" t="s">
        <v>187</v>
      </c>
      <c r="C4" s="76">
        <v>8801</v>
      </c>
    </row>
    <row r="6" spans="2:57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7"/>
    </row>
    <row r="7" spans="2:57" ht="26.25" customHeight="1">
      <c r="B7" s="205" t="s">
        <v>95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7"/>
      <c r="BE7" s="3"/>
    </row>
    <row r="8" spans="2:57" s="3" customFormat="1" ht="78.75">
      <c r="B8" s="22" t="s">
        <v>122</v>
      </c>
      <c r="C8" s="30" t="s">
        <v>48</v>
      </c>
      <c r="D8" s="30" t="s">
        <v>126</v>
      </c>
      <c r="E8" s="30" t="s">
        <v>231</v>
      </c>
      <c r="F8" s="30" t="s">
        <v>124</v>
      </c>
      <c r="G8" s="30" t="s">
        <v>67</v>
      </c>
      <c r="H8" s="30" t="s">
        <v>15</v>
      </c>
      <c r="I8" s="30" t="s">
        <v>68</v>
      </c>
      <c r="J8" s="30" t="s">
        <v>109</v>
      </c>
      <c r="K8" s="30" t="s">
        <v>18</v>
      </c>
      <c r="L8" s="30" t="s">
        <v>108</v>
      </c>
      <c r="M8" s="30" t="s">
        <v>17</v>
      </c>
      <c r="N8" s="30" t="s">
        <v>19</v>
      </c>
      <c r="O8" s="13" t="s">
        <v>242</v>
      </c>
      <c r="P8" s="30" t="s">
        <v>241</v>
      </c>
      <c r="Q8" s="30" t="s">
        <v>249</v>
      </c>
      <c r="R8" s="30" t="s">
        <v>64</v>
      </c>
      <c r="S8" s="13" t="s">
        <v>61</v>
      </c>
      <c r="T8" s="30" t="s">
        <v>188</v>
      </c>
      <c r="U8" s="30" t="s">
        <v>190</v>
      </c>
      <c r="BA8" s="1"/>
      <c r="BB8" s="1"/>
    </row>
    <row r="9" spans="2:57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251</v>
      </c>
      <c r="P9" s="32"/>
      <c r="Q9" s="16" t="s">
        <v>245</v>
      </c>
      <c r="R9" s="32" t="s">
        <v>245</v>
      </c>
      <c r="S9" s="16" t="s">
        <v>20</v>
      </c>
      <c r="T9" s="32" t="s">
        <v>245</v>
      </c>
      <c r="U9" s="17" t="s">
        <v>20</v>
      </c>
      <c r="AZ9" s="1"/>
      <c r="BA9" s="1"/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120</v>
      </c>
      <c r="R10" s="19" t="s">
        <v>121</v>
      </c>
      <c r="S10" s="19" t="s">
        <v>191</v>
      </c>
      <c r="T10" s="20" t="s">
        <v>232</v>
      </c>
      <c r="U10" s="20" t="s">
        <v>253</v>
      </c>
      <c r="AZ10" s="1"/>
      <c r="BA10" s="3"/>
      <c r="BB10" s="1"/>
    </row>
    <row r="11" spans="2:57" s="141" customFormat="1" ht="18" customHeight="1">
      <c r="B11" s="77" t="s">
        <v>36</v>
      </c>
      <c r="C11" s="78"/>
      <c r="D11" s="78"/>
      <c r="E11" s="78"/>
      <c r="F11" s="78"/>
      <c r="G11" s="78"/>
      <c r="H11" s="78"/>
      <c r="I11" s="78"/>
      <c r="J11" s="78"/>
      <c r="K11" s="86">
        <v>4.6781624154118244</v>
      </c>
      <c r="L11" s="78"/>
      <c r="M11" s="78"/>
      <c r="N11" s="101">
        <v>1.089098281569916E-2</v>
      </c>
      <c r="O11" s="86"/>
      <c r="P11" s="88"/>
      <c r="Q11" s="86">
        <f>Q12</f>
        <v>354.93799999999999</v>
      </c>
      <c r="R11" s="86">
        <v>191292.96394999989</v>
      </c>
      <c r="S11" s="78"/>
      <c r="T11" s="87">
        <f>R11/$R$11</f>
        <v>1</v>
      </c>
      <c r="U11" s="87">
        <f>R11/'סכום נכסי הקרן'!$C$42</f>
        <v>8.3523669765802486E-2</v>
      </c>
      <c r="AZ11" s="143"/>
      <c r="BA11" s="145"/>
      <c r="BB11" s="143"/>
      <c r="BE11" s="143"/>
    </row>
    <row r="12" spans="2:57" s="143" customFormat="1">
      <c r="B12" s="79" t="s">
        <v>237</v>
      </c>
      <c r="C12" s="80"/>
      <c r="D12" s="80"/>
      <c r="E12" s="80"/>
      <c r="F12" s="80"/>
      <c r="G12" s="80"/>
      <c r="H12" s="80"/>
      <c r="I12" s="80"/>
      <c r="J12" s="80"/>
      <c r="K12" s="89">
        <v>4.6781624154118244</v>
      </c>
      <c r="L12" s="80"/>
      <c r="M12" s="80"/>
      <c r="N12" s="102">
        <v>1.089098281569916E-2</v>
      </c>
      <c r="O12" s="89"/>
      <c r="P12" s="91"/>
      <c r="Q12" s="89">
        <f>Q13+Q89</f>
        <v>354.93799999999999</v>
      </c>
      <c r="R12" s="89">
        <v>191292.96394999989</v>
      </c>
      <c r="S12" s="80"/>
      <c r="T12" s="90">
        <f t="shared" ref="T12:T75" si="0">R12/$R$11</f>
        <v>1</v>
      </c>
      <c r="U12" s="90">
        <f>R12/'סכום נכסי הקרן'!$C$42</f>
        <v>8.3523669765802486E-2</v>
      </c>
      <c r="BA12" s="145"/>
    </row>
    <row r="13" spans="2:57" s="143" customFormat="1" ht="20.25">
      <c r="B13" s="100" t="s">
        <v>35</v>
      </c>
      <c r="C13" s="80"/>
      <c r="D13" s="80"/>
      <c r="E13" s="80"/>
      <c r="F13" s="80"/>
      <c r="G13" s="80"/>
      <c r="H13" s="80"/>
      <c r="I13" s="80"/>
      <c r="J13" s="80"/>
      <c r="K13" s="89">
        <v>4.8173126153603301</v>
      </c>
      <c r="L13" s="80"/>
      <c r="M13" s="80"/>
      <c r="N13" s="102">
        <v>9.5515132879582468E-3</v>
      </c>
      <c r="O13" s="89"/>
      <c r="P13" s="91"/>
      <c r="Q13" s="89">
        <f>SUM(Q14:Q87)</f>
        <v>115.15964000000002</v>
      </c>
      <c r="R13" s="89">
        <v>147495.55659999992</v>
      </c>
      <c r="S13" s="80"/>
      <c r="T13" s="90">
        <f t="shared" si="0"/>
        <v>0.77104538271753831</v>
      </c>
      <c r="U13" s="90">
        <f>R13/'סכום נכסי הקרן'!$C$42</f>
        <v>6.4400539920546465E-2</v>
      </c>
      <c r="BA13" s="141"/>
    </row>
    <row r="14" spans="2:57" s="143" customFormat="1">
      <c r="B14" s="85" t="s">
        <v>314</v>
      </c>
      <c r="C14" s="82" t="s">
        <v>315</v>
      </c>
      <c r="D14" s="95" t="s">
        <v>127</v>
      </c>
      <c r="E14" s="95" t="s">
        <v>316</v>
      </c>
      <c r="F14" s="82" t="s">
        <v>317</v>
      </c>
      <c r="G14" s="95" t="s">
        <v>318</v>
      </c>
      <c r="H14" s="82" t="s">
        <v>1407</v>
      </c>
      <c r="I14" s="82" t="s">
        <v>167</v>
      </c>
      <c r="J14" s="82"/>
      <c r="K14" s="92">
        <v>2.73</v>
      </c>
      <c r="L14" s="95" t="s">
        <v>170</v>
      </c>
      <c r="M14" s="96">
        <v>5.8999999999999999E-3</v>
      </c>
      <c r="N14" s="96">
        <v>2.6999999999999997E-3</v>
      </c>
      <c r="O14" s="92">
        <v>1776586</v>
      </c>
      <c r="P14" s="94">
        <v>100.22</v>
      </c>
      <c r="Q14" s="82"/>
      <c r="R14" s="92">
        <v>1780.49449</v>
      </c>
      <c r="S14" s="93">
        <v>3.3280924424955384E-4</v>
      </c>
      <c r="T14" s="93">
        <f t="shared" si="0"/>
        <v>9.307684157507148E-3</v>
      </c>
      <c r="U14" s="93">
        <f>R14/'סכום נכסי הקרן'!$C$42</f>
        <v>7.7741193785601864E-4</v>
      </c>
    </row>
    <row r="15" spans="2:57" s="143" customFormat="1">
      <c r="B15" s="85" t="s">
        <v>319</v>
      </c>
      <c r="C15" s="82" t="s">
        <v>320</v>
      </c>
      <c r="D15" s="95" t="s">
        <v>127</v>
      </c>
      <c r="E15" s="95" t="s">
        <v>316</v>
      </c>
      <c r="F15" s="82" t="s">
        <v>321</v>
      </c>
      <c r="G15" s="95" t="s">
        <v>318</v>
      </c>
      <c r="H15" s="82" t="s">
        <v>1407</v>
      </c>
      <c r="I15" s="82" t="s">
        <v>167</v>
      </c>
      <c r="J15" s="82"/>
      <c r="K15" s="92">
        <v>3.63</v>
      </c>
      <c r="L15" s="95" t="s">
        <v>170</v>
      </c>
      <c r="M15" s="96">
        <v>0.04</v>
      </c>
      <c r="N15" s="96">
        <v>3.7000000000000002E-3</v>
      </c>
      <c r="O15" s="92">
        <v>4270345</v>
      </c>
      <c r="P15" s="94">
        <v>115.02</v>
      </c>
      <c r="Q15" s="82"/>
      <c r="R15" s="92">
        <v>4911.7509099999997</v>
      </c>
      <c r="S15" s="93">
        <v>2.0612797437461867E-3</v>
      </c>
      <c r="T15" s="93">
        <f t="shared" si="0"/>
        <v>2.5676589502182798E-2</v>
      </c>
      <c r="U15" s="93">
        <f>R15/'סכום נכסי הקרן'!$C$42</f>
        <v>2.144602982292387E-3</v>
      </c>
    </row>
    <row r="16" spans="2:57" s="143" customFormat="1">
      <c r="B16" s="85" t="s">
        <v>322</v>
      </c>
      <c r="C16" s="82" t="s">
        <v>323</v>
      </c>
      <c r="D16" s="95" t="s">
        <v>127</v>
      </c>
      <c r="E16" s="95" t="s">
        <v>316</v>
      </c>
      <c r="F16" s="82" t="s">
        <v>321</v>
      </c>
      <c r="G16" s="95" t="s">
        <v>318</v>
      </c>
      <c r="H16" s="82" t="s">
        <v>1407</v>
      </c>
      <c r="I16" s="82" t="s">
        <v>167</v>
      </c>
      <c r="J16" s="82"/>
      <c r="K16" s="92">
        <v>4.8900000000000006</v>
      </c>
      <c r="L16" s="95" t="s">
        <v>170</v>
      </c>
      <c r="M16" s="96">
        <v>9.8999999999999991E-3</v>
      </c>
      <c r="N16" s="96">
        <v>5.0000000000000001E-3</v>
      </c>
      <c r="O16" s="92">
        <v>9564629</v>
      </c>
      <c r="P16" s="94">
        <v>102.34</v>
      </c>
      <c r="Q16" s="82"/>
      <c r="R16" s="92">
        <v>9788.4415900000004</v>
      </c>
      <c r="S16" s="93">
        <v>3.1735331337673705E-3</v>
      </c>
      <c r="T16" s="93">
        <f t="shared" si="0"/>
        <v>5.116989871388318E-2</v>
      </c>
      <c r="U16" s="93">
        <f>R16/'סכום נכסי הקרן'!$C$42</f>
        <v>4.2738977221279404E-3</v>
      </c>
    </row>
    <row r="17" spans="2:52" s="143" customFormat="1" ht="20.25">
      <c r="B17" s="85" t="s">
        <v>324</v>
      </c>
      <c r="C17" s="82" t="s">
        <v>325</v>
      </c>
      <c r="D17" s="95" t="s">
        <v>127</v>
      </c>
      <c r="E17" s="95" t="s">
        <v>316</v>
      </c>
      <c r="F17" s="82" t="s">
        <v>321</v>
      </c>
      <c r="G17" s="95" t="s">
        <v>318</v>
      </c>
      <c r="H17" s="82" t="s">
        <v>1407</v>
      </c>
      <c r="I17" s="82" t="s">
        <v>167</v>
      </c>
      <c r="J17" s="82"/>
      <c r="K17" s="82">
        <v>6.82</v>
      </c>
      <c r="L17" s="95" t="s">
        <v>170</v>
      </c>
      <c r="M17" s="96">
        <v>8.6E-3</v>
      </c>
      <c r="N17" s="93">
        <v>9.1999999999999998E-3</v>
      </c>
      <c r="O17" s="92">
        <v>2335000</v>
      </c>
      <c r="P17" s="94">
        <v>99.6</v>
      </c>
      <c r="Q17" s="82"/>
      <c r="R17" s="92">
        <v>2325.6599500000002</v>
      </c>
      <c r="S17" s="147">
        <v>9.3349553901071866E-4</v>
      </c>
      <c r="T17" s="93">
        <f t="shared" si="0"/>
        <v>1.2157582286235476E-2</v>
      </c>
      <c r="U17" s="93">
        <f>R17/'סכום נכסי הקרן'!$C$42</f>
        <v>1.0154458880261019E-3</v>
      </c>
      <c r="AZ17" s="141"/>
    </row>
    <row r="18" spans="2:52" s="143" customFormat="1">
      <c r="B18" s="85" t="s">
        <v>326</v>
      </c>
      <c r="C18" s="82" t="s">
        <v>327</v>
      </c>
      <c r="D18" s="95" t="s">
        <v>127</v>
      </c>
      <c r="E18" s="95" t="s">
        <v>316</v>
      </c>
      <c r="F18" s="82" t="s">
        <v>321</v>
      </c>
      <c r="G18" s="95" t="s">
        <v>318</v>
      </c>
      <c r="H18" s="82" t="s">
        <v>1407</v>
      </c>
      <c r="I18" s="82" t="s">
        <v>167</v>
      </c>
      <c r="J18" s="82"/>
      <c r="K18" s="92">
        <v>12.09</v>
      </c>
      <c r="L18" s="95" t="s">
        <v>170</v>
      </c>
      <c r="M18" s="96">
        <v>1.04E-2</v>
      </c>
      <c r="N18" s="96">
        <v>9.4999999999999998E-3</v>
      </c>
      <c r="O18" s="92">
        <v>1113070</v>
      </c>
      <c r="P18" s="94">
        <v>99.45</v>
      </c>
      <c r="Q18" s="82"/>
      <c r="R18" s="92">
        <v>1106.94811</v>
      </c>
      <c r="S18" s="93">
        <v>2.338824567670358E-3</v>
      </c>
      <c r="T18" s="93">
        <f t="shared" si="0"/>
        <v>5.7866640107543839E-3</v>
      </c>
      <c r="U18" s="93">
        <f>R18/'סכום נכסי הקרן'!$C$42</f>
        <v>4.833234138799033E-4</v>
      </c>
    </row>
    <row r="19" spans="2:52" s="143" customFormat="1">
      <c r="B19" s="85" t="s">
        <v>328</v>
      </c>
      <c r="C19" s="82" t="s">
        <v>329</v>
      </c>
      <c r="D19" s="95" t="s">
        <v>127</v>
      </c>
      <c r="E19" s="95" t="s">
        <v>316</v>
      </c>
      <c r="F19" s="82" t="s">
        <v>321</v>
      </c>
      <c r="G19" s="95" t="s">
        <v>318</v>
      </c>
      <c r="H19" s="82" t="s">
        <v>1407</v>
      </c>
      <c r="I19" s="82" t="s">
        <v>167</v>
      </c>
      <c r="J19" s="82"/>
      <c r="K19" s="92">
        <v>1.28</v>
      </c>
      <c r="L19" s="95" t="s">
        <v>170</v>
      </c>
      <c r="M19" s="96">
        <v>2.58E-2</v>
      </c>
      <c r="N19" s="96">
        <v>7.4999999999999997E-3</v>
      </c>
      <c r="O19" s="92">
        <v>211735</v>
      </c>
      <c r="P19" s="94">
        <v>106.49</v>
      </c>
      <c r="Q19" s="82"/>
      <c r="R19" s="92">
        <v>225.47658999999999</v>
      </c>
      <c r="S19" s="93">
        <v>7.7741171667237608E-5</v>
      </c>
      <c r="T19" s="93">
        <f t="shared" si="0"/>
        <v>1.1786977698716352E-3</v>
      </c>
      <c r="U19" s="93">
        <f>R19/'סכום נכסי הקרן'!$C$42</f>
        <v>9.8449163284446327E-5</v>
      </c>
      <c r="AZ19" s="145"/>
    </row>
    <row r="20" spans="2:52" s="143" customFormat="1">
      <c r="B20" s="85" t="s">
        <v>330</v>
      </c>
      <c r="C20" s="82" t="s">
        <v>331</v>
      </c>
      <c r="D20" s="95" t="s">
        <v>127</v>
      </c>
      <c r="E20" s="95" t="s">
        <v>316</v>
      </c>
      <c r="F20" s="82" t="s">
        <v>321</v>
      </c>
      <c r="G20" s="95" t="s">
        <v>318</v>
      </c>
      <c r="H20" s="82" t="s">
        <v>1407</v>
      </c>
      <c r="I20" s="82" t="s">
        <v>167</v>
      </c>
      <c r="J20" s="82"/>
      <c r="K20" s="92">
        <v>2.44</v>
      </c>
      <c r="L20" s="95" t="s">
        <v>170</v>
      </c>
      <c r="M20" s="96">
        <v>4.0999999999999995E-3</v>
      </c>
      <c r="N20" s="96">
        <v>4.0000000000000002E-4</v>
      </c>
      <c r="O20" s="92">
        <v>1680029.4</v>
      </c>
      <c r="P20" s="94">
        <v>99.62</v>
      </c>
      <c r="Q20" s="82"/>
      <c r="R20" s="92">
        <v>1673.6452199999999</v>
      </c>
      <c r="S20" s="93">
        <v>1.0220805810155816E-3</v>
      </c>
      <c r="T20" s="93">
        <f t="shared" si="0"/>
        <v>8.7491206442776269E-3</v>
      </c>
      <c r="U20" s="93">
        <f>R20/'סכום נכסי הקרן'!$C$42</f>
        <v>7.307586634338096E-4</v>
      </c>
    </row>
    <row r="21" spans="2:52" s="143" customFormat="1">
      <c r="B21" s="85" t="s">
        <v>332</v>
      </c>
      <c r="C21" s="82" t="s">
        <v>333</v>
      </c>
      <c r="D21" s="95" t="s">
        <v>127</v>
      </c>
      <c r="E21" s="95" t="s">
        <v>316</v>
      </c>
      <c r="F21" s="82" t="s">
        <v>321</v>
      </c>
      <c r="G21" s="95" t="s">
        <v>318</v>
      </c>
      <c r="H21" s="82" t="s">
        <v>1407</v>
      </c>
      <c r="I21" s="82" t="s">
        <v>167</v>
      </c>
      <c r="J21" s="82"/>
      <c r="K21" s="92">
        <v>2.3199999999999998</v>
      </c>
      <c r="L21" s="95" t="s">
        <v>170</v>
      </c>
      <c r="M21" s="96">
        <v>6.4000000000000003E-3</v>
      </c>
      <c r="N21" s="96">
        <v>3.5999999999999999E-3</v>
      </c>
      <c r="O21" s="92">
        <v>1359515</v>
      </c>
      <c r="P21" s="94">
        <v>100.07</v>
      </c>
      <c r="Q21" s="82"/>
      <c r="R21" s="92">
        <v>1360.46658</v>
      </c>
      <c r="S21" s="93">
        <v>4.3157904761602426E-4</v>
      </c>
      <c r="T21" s="93">
        <f t="shared" si="0"/>
        <v>7.1119530583236635E-3</v>
      </c>
      <c r="U21" s="93">
        <f>R21/'סכום נכסי הקרן'!$C$42</f>
        <v>5.940164186333147E-4</v>
      </c>
    </row>
    <row r="22" spans="2:52" s="143" customFormat="1">
      <c r="B22" s="85" t="s">
        <v>334</v>
      </c>
      <c r="C22" s="82" t="s">
        <v>335</v>
      </c>
      <c r="D22" s="95" t="s">
        <v>127</v>
      </c>
      <c r="E22" s="95" t="s">
        <v>316</v>
      </c>
      <c r="F22" s="82" t="s">
        <v>336</v>
      </c>
      <c r="G22" s="95" t="s">
        <v>318</v>
      </c>
      <c r="H22" s="82" t="s">
        <v>1407</v>
      </c>
      <c r="I22" s="82" t="s">
        <v>167</v>
      </c>
      <c r="J22" s="82"/>
      <c r="K22" s="92">
        <v>4.4099999999999993</v>
      </c>
      <c r="L22" s="95" t="s">
        <v>170</v>
      </c>
      <c r="M22" s="96">
        <v>0.05</v>
      </c>
      <c r="N22" s="96">
        <v>4.4999999999999988E-3</v>
      </c>
      <c r="O22" s="92">
        <v>6346286</v>
      </c>
      <c r="P22" s="94">
        <v>125.31</v>
      </c>
      <c r="Q22" s="82"/>
      <c r="R22" s="92">
        <v>7952.5312800000002</v>
      </c>
      <c r="S22" s="93">
        <v>2.0136666786182414E-3</v>
      </c>
      <c r="T22" s="93">
        <f t="shared" si="0"/>
        <v>4.1572523713306206E-2</v>
      </c>
      <c r="U22" s="93">
        <f>R22/'סכום נכסי הקרן'!$C$42</f>
        <v>3.4722897419611808E-3</v>
      </c>
    </row>
    <row r="23" spans="2:52" s="143" customFormat="1">
      <c r="B23" s="85" t="s">
        <v>337</v>
      </c>
      <c r="C23" s="82" t="s">
        <v>338</v>
      </c>
      <c r="D23" s="95" t="s">
        <v>127</v>
      </c>
      <c r="E23" s="95" t="s">
        <v>316</v>
      </c>
      <c r="F23" s="82" t="s">
        <v>336</v>
      </c>
      <c r="G23" s="95" t="s">
        <v>318</v>
      </c>
      <c r="H23" s="82" t="s">
        <v>1407</v>
      </c>
      <c r="I23" s="82" t="s">
        <v>167</v>
      </c>
      <c r="J23" s="82"/>
      <c r="K23" s="92">
        <v>2.96</v>
      </c>
      <c r="L23" s="95" t="s">
        <v>170</v>
      </c>
      <c r="M23" s="96">
        <v>6.9999999999999993E-3</v>
      </c>
      <c r="N23" s="96">
        <v>2.5999999999999999E-3</v>
      </c>
      <c r="O23" s="92">
        <v>4060912.12</v>
      </c>
      <c r="P23" s="94">
        <v>102.29</v>
      </c>
      <c r="Q23" s="82"/>
      <c r="R23" s="92">
        <v>4153.9072200000001</v>
      </c>
      <c r="S23" s="93">
        <v>9.5196458162781343E-4</v>
      </c>
      <c r="T23" s="93">
        <f t="shared" si="0"/>
        <v>2.1714898103025616E-2</v>
      </c>
      <c r="U23" s="93">
        <f>R23/'סכום נכסי הקרן'!$C$42</f>
        <v>1.8137079781551625E-3</v>
      </c>
    </row>
    <row r="24" spans="2:52" s="143" customFormat="1">
      <c r="B24" s="85" t="s">
        <v>339</v>
      </c>
      <c r="C24" s="82" t="s">
        <v>340</v>
      </c>
      <c r="D24" s="95" t="s">
        <v>127</v>
      </c>
      <c r="E24" s="95" t="s">
        <v>316</v>
      </c>
      <c r="F24" s="82" t="s">
        <v>341</v>
      </c>
      <c r="G24" s="95" t="s">
        <v>318</v>
      </c>
      <c r="H24" s="82" t="s">
        <v>1408</v>
      </c>
      <c r="I24" s="82" t="s">
        <v>167</v>
      </c>
      <c r="J24" s="82"/>
      <c r="K24" s="92">
        <v>2.4699999999999998</v>
      </c>
      <c r="L24" s="95" t="s">
        <v>170</v>
      </c>
      <c r="M24" s="96">
        <v>8.0000000000000002E-3</v>
      </c>
      <c r="N24" s="96">
        <v>3.6999999999999993E-3</v>
      </c>
      <c r="O24" s="92">
        <v>2701149</v>
      </c>
      <c r="P24" s="94">
        <v>102.08</v>
      </c>
      <c r="Q24" s="82"/>
      <c r="R24" s="92">
        <v>2757.3329900000003</v>
      </c>
      <c r="S24" s="93">
        <v>4.1908167064883487E-3</v>
      </c>
      <c r="T24" s="93">
        <f t="shared" si="0"/>
        <v>1.4414189278392442E-2</v>
      </c>
      <c r="U24" s="93">
        <f>R24/'סכום נכסי הקרן'!$C$42</f>
        <v>1.2039259852302212E-3</v>
      </c>
    </row>
    <row r="25" spans="2:52" s="143" customFormat="1">
      <c r="B25" s="85" t="s">
        <v>342</v>
      </c>
      <c r="C25" s="82" t="s">
        <v>343</v>
      </c>
      <c r="D25" s="95" t="s">
        <v>127</v>
      </c>
      <c r="E25" s="95" t="s">
        <v>316</v>
      </c>
      <c r="F25" s="82" t="s">
        <v>317</v>
      </c>
      <c r="G25" s="95" t="s">
        <v>318</v>
      </c>
      <c r="H25" s="82" t="s">
        <v>1408</v>
      </c>
      <c r="I25" s="82" t="s">
        <v>167</v>
      </c>
      <c r="J25" s="82"/>
      <c r="K25" s="92">
        <v>2.93</v>
      </c>
      <c r="L25" s="95" t="s">
        <v>170</v>
      </c>
      <c r="M25" s="96">
        <v>3.4000000000000002E-2</v>
      </c>
      <c r="N25" s="96">
        <v>3.2999999999999995E-3</v>
      </c>
      <c r="O25" s="92">
        <v>7804211</v>
      </c>
      <c r="P25" s="94">
        <v>115.04</v>
      </c>
      <c r="Q25" s="82"/>
      <c r="R25" s="92">
        <v>8977.9644000000008</v>
      </c>
      <c r="S25" s="93">
        <v>4.1717128737481591E-3</v>
      </c>
      <c r="T25" s="93">
        <f t="shared" si="0"/>
        <v>4.6933061282623333E-2</v>
      </c>
      <c r="U25" s="93">
        <f>R25/'סכום נכסי הקרן'!$C$42</f>
        <v>3.9200215116680023E-3</v>
      </c>
    </row>
    <row r="26" spans="2:52" s="143" customFormat="1">
      <c r="B26" s="85" t="s">
        <v>344</v>
      </c>
      <c r="C26" s="82" t="s">
        <v>345</v>
      </c>
      <c r="D26" s="95" t="s">
        <v>127</v>
      </c>
      <c r="E26" s="95" t="s">
        <v>316</v>
      </c>
      <c r="F26" s="82" t="s">
        <v>346</v>
      </c>
      <c r="G26" s="95" t="s">
        <v>347</v>
      </c>
      <c r="H26" s="82" t="s">
        <v>1408</v>
      </c>
      <c r="I26" s="82" t="s">
        <v>167</v>
      </c>
      <c r="J26" s="82"/>
      <c r="K26" s="92">
        <v>6.41</v>
      </c>
      <c r="L26" s="95" t="s">
        <v>170</v>
      </c>
      <c r="M26" s="96">
        <v>1.34E-2</v>
      </c>
      <c r="N26" s="96">
        <v>1.18E-2</v>
      </c>
      <c r="O26" s="92">
        <v>11204260</v>
      </c>
      <c r="P26" s="94">
        <v>101.65</v>
      </c>
      <c r="Q26" s="82"/>
      <c r="R26" s="92">
        <v>11389.12982</v>
      </c>
      <c r="S26" s="93">
        <v>3.5258613283604026E-3</v>
      </c>
      <c r="T26" s="93">
        <f t="shared" si="0"/>
        <v>5.953763057891083E-2</v>
      </c>
      <c r="U26" s="93">
        <f>R26/'סכום נכסי הקרן'!$C$42</f>
        <v>4.9728013951112924E-3</v>
      </c>
    </row>
    <row r="27" spans="2:52" s="143" customFormat="1">
      <c r="B27" s="85" t="s">
        <v>348</v>
      </c>
      <c r="C27" s="82" t="s">
        <v>349</v>
      </c>
      <c r="D27" s="95" t="s">
        <v>127</v>
      </c>
      <c r="E27" s="95" t="s">
        <v>316</v>
      </c>
      <c r="F27" s="82" t="s">
        <v>336</v>
      </c>
      <c r="G27" s="95" t="s">
        <v>318</v>
      </c>
      <c r="H27" s="82" t="s">
        <v>1408</v>
      </c>
      <c r="I27" s="82" t="s">
        <v>167</v>
      </c>
      <c r="J27" s="82"/>
      <c r="K27" s="92">
        <v>4.3199999999999994</v>
      </c>
      <c r="L27" s="95" t="s">
        <v>170</v>
      </c>
      <c r="M27" s="96">
        <v>4.2000000000000003E-2</v>
      </c>
      <c r="N27" s="96">
        <v>5.5999999999999991E-3</v>
      </c>
      <c r="O27" s="92">
        <v>3500000</v>
      </c>
      <c r="P27" s="94">
        <v>119.26</v>
      </c>
      <c r="Q27" s="82"/>
      <c r="R27" s="92">
        <v>4174.0997900000002</v>
      </c>
      <c r="S27" s="93">
        <v>3.5079490124622394E-3</v>
      </c>
      <c r="T27" s="93">
        <f t="shared" si="0"/>
        <v>2.1820456454901424E-2</v>
      </c>
      <c r="U27" s="93">
        <f>R27/'סכום נכסי הקרן'!$C$42</f>
        <v>1.8225245990782597E-3</v>
      </c>
    </row>
    <row r="28" spans="2:52" s="143" customFormat="1">
      <c r="B28" s="85" t="s">
        <v>350</v>
      </c>
      <c r="C28" s="82" t="s">
        <v>351</v>
      </c>
      <c r="D28" s="95" t="s">
        <v>127</v>
      </c>
      <c r="E28" s="95" t="s">
        <v>316</v>
      </c>
      <c r="F28" s="82" t="s">
        <v>336</v>
      </c>
      <c r="G28" s="95" t="s">
        <v>318</v>
      </c>
      <c r="H28" s="82" t="s">
        <v>1408</v>
      </c>
      <c r="I28" s="82" t="s">
        <v>167</v>
      </c>
      <c r="J28" s="82"/>
      <c r="K28" s="92">
        <v>1.94</v>
      </c>
      <c r="L28" s="95" t="s">
        <v>170</v>
      </c>
      <c r="M28" s="96">
        <v>4.0999999999999995E-2</v>
      </c>
      <c r="N28" s="96">
        <v>6.2999999999999992E-3</v>
      </c>
      <c r="O28" s="92">
        <v>2575073.6</v>
      </c>
      <c r="P28" s="94">
        <v>130.86000000000001</v>
      </c>
      <c r="Q28" s="82"/>
      <c r="R28" s="92">
        <v>3369.7412000000004</v>
      </c>
      <c r="S28" s="93">
        <v>8.2628543235280607E-4</v>
      </c>
      <c r="T28" s="93">
        <f t="shared" si="0"/>
        <v>1.761560451789948E-2</v>
      </c>
      <c r="U28" s="93">
        <f>R28/'סכום נכסי הקרן'!$C$42</f>
        <v>1.4713199344780145E-3</v>
      </c>
    </row>
    <row r="29" spans="2:52" s="143" customFormat="1">
      <c r="B29" s="85" t="s">
        <v>352</v>
      </c>
      <c r="C29" s="82" t="s">
        <v>353</v>
      </c>
      <c r="D29" s="95" t="s">
        <v>127</v>
      </c>
      <c r="E29" s="95" t="s">
        <v>316</v>
      </c>
      <c r="F29" s="82" t="s">
        <v>336</v>
      </c>
      <c r="G29" s="95" t="s">
        <v>318</v>
      </c>
      <c r="H29" s="82" t="s">
        <v>1408</v>
      </c>
      <c r="I29" s="82" t="s">
        <v>167</v>
      </c>
      <c r="J29" s="82"/>
      <c r="K29" s="92">
        <v>3.46</v>
      </c>
      <c r="L29" s="95" t="s">
        <v>170</v>
      </c>
      <c r="M29" s="96">
        <v>0.04</v>
      </c>
      <c r="N29" s="96">
        <v>4.6999999999999993E-3</v>
      </c>
      <c r="O29" s="92">
        <v>3286753</v>
      </c>
      <c r="P29" s="94">
        <v>119.78</v>
      </c>
      <c r="Q29" s="82"/>
      <c r="R29" s="92">
        <v>3936.8728099999998</v>
      </c>
      <c r="S29" s="93">
        <v>1.1315428801600184E-3</v>
      </c>
      <c r="T29" s="93">
        <f t="shared" si="0"/>
        <v>2.0580332536585186E-2</v>
      </c>
      <c r="U29" s="93">
        <f>R29/'סכום נכסי הקרן'!$C$42</f>
        <v>1.7189448984561415E-3</v>
      </c>
    </row>
    <row r="30" spans="2:52" s="143" customFormat="1">
      <c r="B30" s="85" t="s">
        <v>354</v>
      </c>
      <c r="C30" s="82" t="s">
        <v>355</v>
      </c>
      <c r="D30" s="95" t="s">
        <v>127</v>
      </c>
      <c r="E30" s="95" t="s">
        <v>316</v>
      </c>
      <c r="F30" s="82" t="s">
        <v>356</v>
      </c>
      <c r="G30" s="95" t="s">
        <v>347</v>
      </c>
      <c r="H30" s="82" t="s">
        <v>1409</v>
      </c>
      <c r="I30" s="82" t="s">
        <v>1406</v>
      </c>
      <c r="J30" s="82"/>
      <c r="K30" s="92">
        <v>6.3</v>
      </c>
      <c r="L30" s="95" t="s">
        <v>170</v>
      </c>
      <c r="M30" s="96">
        <v>2.3399999999999997E-2</v>
      </c>
      <c r="N30" s="96">
        <v>1.32E-2</v>
      </c>
      <c r="O30" s="92">
        <v>3187767.69</v>
      </c>
      <c r="P30" s="94">
        <v>106.65</v>
      </c>
      <c r="Q30" s="82"/>
      <c r="R30" s="92">
        <v>3399.7541200000001</v>
      </c>
      <c r="S30" s="93">
        <v>1.8541579534013765E-3</v>
      </c>
      <c r="T30" s="93">
        <f t="shared" si="0"/>
        <v>1.7772499572376466E-2</v>
      </c>
      <c r="U30" s="93">
        <f>R30/'סכום נכסי הקרן'!$C$42</f>
        <v>1.4844243851960381E-3</v>
      </c>
    </row>
    <row r="31" spans="2:52" s="143" customFormat="1">
      <c r="B31" s="85" t="s">
        <v>358</v>
      </c>
      <c r="C31" s="82" t="s">
        <v>359</v>
      </c>
      <c r="D31" s="95" t="s">
        <v>127</v>
      </c>
      <c r="E31" s="95" t="s">
        <v>316</v>
      </c>
      <c r="F31" s="82" t="s">
        <v>360</v>
      </c>
      <c r="G31" s="95" t="s">
        <v>347</v>
      </c>
      <c r="H31" s="82" t="s">
        <v>1409</v>
      </c>
      <c r="I31" s="82" t="s">
        <v>167</v>
      </c>
      <c r="J31" s="82"/>
      <c r="K31" s="92">
        <v>3.35</v>
      </c>
      <c r="L31" s="95" t="s">
        <v>170</v>
      </c>
      <c r="M31" s="96">
        <v>4.8000000000000001E-2</v>
      </c>
      <c r="N31" s="96">
        <v>6.6E-3</v>
      </c>
      <c r="O31" s="92">
        <v>2287710</v>
      </c>
      <c r="P31" s="94">
        <v>116.8</v>
      </c>
      <c r="Q31" s="82"/>
      <c r="R31" s="92">
        <v>2672.0453900000002</v>
      </c>
      <c r="S31" s="93">
        <v>1.6827014312130668E-3</v>
      </c>
      <c r="T31" s="93">
        <f t="shared" si="0"/>
        <v>1.3968341202023608E-2</v>
      </c>
      <c r="U31" s="93">
        <f>R31/'סכום נכסי הקרן'!$C$42</f>
        <v>1.1666871177338726E-3</v>
      </c>
    </row>
    <row r="32" spans="2:52" s="143" customFormat="1">
      <c r="B32" s="85" t="s">
        <v>361</v>
      </c>
      <c r="C32" s="82" t="s">
        <v>362</v>
      </c>
      <c r="D32" s="95" t="s">
        <v>127</v>
      </c>
      <c r="E32" s="95" t="s">
        <v>316</v>
      </c>
      <c r="F32" s="82" t="s">
        <v>360</v>
      </c>
      <c r="G32" s="95" t="s">
        <v>347</v>
      </c>
      <c r="H32" s="82" t="s">
        <v>1409</v>
      </c>
      <c r="I32" s="82" t="s">
        <v>167</v>
      </c>
      <c r="J32" s="82"/>
      <c r="K32" s="92">
        <v>7.2399999999999993</v>
      </c>
      <c r="L32" s="95" t="s">
        <v>170</v>
      </c>
      <c r="M32" s="96">
        <v>3.2000000000000001E-2</v>
      </c>
      <c r="N32" s="96">
        <v>1.5600000000000001E-2</v>
      </c>
      <c r="O32" s="92">
        <v>2564013</v>
      </c>
      <c r="P32" s="94">
        <v>111.69</v>
      </c>
      <c r="Q32" s="82"/>
      <c r="R32" s="92">
        <v>2863.7460799999999</v>
      </c>
      <c r="S32" s="93">
        <v>2.4197567798145744E-3</v>
      </c>
      <c r="T32" s="93">
        <f t="shared" si="0"/>
        <v>1.4970472624118707E-2</v>
      </c>
      <c r="U32" s="93">
        <f>R32/'סכום נכסי הקרן'!$C$42</f>
        <v>1.2503888116948774E-3</v>
      </c>
    </row>
    <row r="33" spans="2:21" s="143" customFormat="1">
      <c r="B33" s="85" t="s">
        <v>363</v>
      </c>
      <c r="C33" s="82" t="s">
        <v>364</v>
      </c>
      <c r="D33" s="95" t="s">
        <v>127</v>
      </c>
      <c r="E33" s="95" t="s">
        <v>316</v>
      </c>
      <c r="F33" s="82" t="s">
        <v>360</v>
      </c>
      <c r="G33" s="95" t="s">
        <v>347</v>
      </c>
      <c r="H33" s="82" t="s">
        <v>1409</v>
      </c>
      <c r="I33" s="82" t="s">
        <v>167</v>
      </c>
      <c r="J33" s="82"/>
      <c r="K33" s="92">
        <v>1.68</v>
      </c>
      <c r="L33" s="95" t="s">
        <v>170</v>
      </c>
      <c r="M33" s="96">
        <v>4.9000000000000002E-2</v>
      </c>
      <c r="N33" s="96">
        <v>9.8000000000000014E-3</v>
      </c>
      <c r="O33" s="92">
        <v>417937</v>
      </c>
      <c r="P33" s="94">
        <v>118.42</v>
      </c>
      <c r="Q33" s="82"/>
      <c r="R33" s="92">
        <v>494.92096999999995</v>
      </c>
      <c r="S33" s="93">
        <v>1.0548438277031358E-3</v>
      </c>
      <c r="T33" s="93">
        <f t="shared" si="0"/>
        <v>2.5872408466072086E-3</v>
      </c>
      <c r="U33" s="93">
        <f>R33/'סכום נכסי הקרן'!$C$42</f>
        <v>2.1609585007661576E-4</v>
      </c>
    </row>
    <row r="34" spans="2:21" s="143" customFormat="1">
      <c r="B34" s="85" t="s">
        <v>365</v>
      </c>
      <c r="C34" s="82" t="s">
        <v>366</v>
      </c>
      <c r="D34" s="95" t="s">
        <v>127</v>
      </c>
      <c r="E34" s="95" t="s">
        <v>316</v>
      </c>
      <c r="F34" s="82" t="s">
        <v>367</v>
      </c>
      <c r="G34" s="95" t="s">
        <v>368</v>
      </c>
      <c r="H34" s="82" t="s">
        <v>1409</v>
      </c>
      <c r="I34" s="82" t="s">
        <v>167</v>
      </c>
      <c r="J34" s="82"/>
      <c r="K34" s="92">
        <v>3.0200000000000005</v>
      </c>
      <c r="L34" s="95" t="s">
        <v>170</v>
      </c>
      <c r="M34" s="96">
        <v>3.7000000000000005E-2</v>
      </c>
      <c r="N34" s="96">
        <v>6.0999999999999995E-3</v>
      </c>
      <c r="O34" s="92">
        <v>3200000</v>
      </c>
      <c r="P34" s="94">
        <v>113.82</v>
      </c>
      <c r="Q34" s="82"/>
      <c r="R34" s="92">
        <v>3642.2401299999997</v>
      </c>
      <c r="S34" s="93">
        <v>1.0666732057289755E-3</v>
      </c>
      <c r="T34" s="93">
        <f t="shared" si="0"/>
        <v>1.9040115510740935E-2</v>
      </c>
      <c r="U34" s="93">
        <f>R34/'סכום נכסי הקרן'!$C$42</f>
        <v>1.5903003202218599E-3</v>
      </c>
    </row>
    <row r="35" spans="2:21" s="143" customFormat="1">
      <c r="B35" s="85" t="s">
        <v>369</v>
      </c>
      <c r="C35" s="82" t="s">
        <v>370</v>
      </c>
      <c r="D35" s="95" t="s">
        <v>127</v>
      </c>
      <c r="E35" s="95" t="s">
        <v>316</v>
      </c>
      <c r="F35" s="82" t="s">
        <v>341</v>
      </c>
      <c r="G35" s="95" t="s">
        <v>318</v>
      </c>
      <c r="H35" s="82" t="s">
        <v>1409</v>
      </c>
      <c r="I35" s="82" t="s">
        <v>167</v>
      </c>
      <c r="J35" s="82"/>
      <c r="K35" s="92">
        <v>1.7799999999999998</v>
      </c>
      <c r="L35" s="95" t="s">
        <v>170</v>
      </c>
      <c r="M35" s="96">
        <v>3.1E-2</v>
      </c>
      <c r="N35" s="96">
        <v>5.5999999999999991E-3</v>
      </c>
      <c r="O35" s="92">
        <v>2954578.6</v>
      </c>
      <c r="P35" s="94">
        <v>111.86</v>
      </c>
      <c r="Q35" s="82"/>
      <c r="R35" s="92">
        <v>3304.9917700000001</v>
      </c>
      <c r="S35" s="93">
        <v>4.2940112453740149E-3</v>
      </c>
      <c r="T35" s="93">
        <f t="shared" si="0"/>
        <v>1.7277121446368816E-2</v>
      </c>
      <c r="U35" s="93">
        <f>R35/'סכום נכסי הקרן'!$C$42</f>
        <v>1.443048586190173E-3</v>
      </c>
    </row>
    <row r="36" spans="2:21" s="143" customFormat="1">
      <c r="B36" s="85" t="s">
        <v>371</v>
      </c>
      <c r="C36" s="82" t="s">
        <v>372</v>
      </c>
      <c r="D36" s="95" t="s">
        <v>127</v>
      </c>
      <c r="E36" s="95" t="s">
        <v>316</v>
      </c>
      <c r="F36" s="82" t="s">
        <v>341</v>
      </c>
      <c r="G36" s="95" t="s">
        <v>318</v>
      </c>
      <c r="H36" s="82" t="s">
        <v>1409</v>
      </c>
      <c r="I36" s="82" t="s">
        <v>167</v>
      </c>
      <c r="J36" s="82"/>
      <c r="K36" s="92">
        <v>1.75</v>
      </c>
      <c r="L36" s="95" t="s">
        <v>170</v>
      </c>
      <c r="M36" s="96">
        <v>2.7999999999999997E-2</v>
      </c>
      <c r="N36" s="96">
        <v>5.0000000000000001E-3</v>
      </c>
      <c r="O36" s="92">
        <v>2409800</v>
      </c>
      <c r="P36" s="94">
        <v>105.72</v>
      </c>
      <c r="Q36" s="82"/>
      <c r="R36" s="92">
        <v>2547.6407100000001</v>
      </c>
      <c r="S36" s="93">
        <v>2.4501465634605042E-3</v>
      </c>
      <c r="T36" s="93">
        <f t="shared" si="0"/>
        <v>1.3318005311820574E-2</v>
      </c>
      <c r="U36" s="93">
        <f>R36/'סכום נכסי הקרן'!$C$42</f>
        <v>1.112368677603705E-3</v>
      </c>
    </row>
    <row r="37" spans="2:21" s="143" customFormat="1">
      <c r="B37" s="85" t="s">
        <v>373</v>
      </c>
      <c r="C37" s="82" t="s">
        <v>374</v>
      </c>
      <c r="D37" s="95" t="s">
        <v>127</v>
      </c>
      <c r="E37" s="95" t="s">
        <v>316</v>
      </c>
      <c r="F37" s="82" t="s">
        <v>375</v>
      </c>
      <c r="G37" s="95" t="s">
        <v>318</v>
      </c>
      <c r="H37" s="82" t="s">
        <v>1409</v>
      </c>
      <c r="I37" s="82" t="s">
        <v>1406</v>
      </c>
      <c r="J37" s="82"/>
      <c r="K37" s="92">
        <v>3.0300000000000002</v>
      </c>
      <c r="L37" s="95" t="s">
        <v>170</v>
      </c>
      <c r="M37" s="96">
        <v>3.85E-2</v>
      </c>
      <c r="N37" s="96">
        <v>6.000000000000001E-3</v>
      </c>
      <c r="O37" s="92">
        <v>549485</v>
      </c>
      <c r="P37" s="94">
        <v>119.06</v>
      </c>
      <c r="Q37" s="82"/>
      <c r="R37" s="92">
        <v>654.21686</v>
      </c>
      <c r="S37" s="93">
        <v>1.2900737909483416E-3</v>
      </c>
      <c r="T37" s="93">
        <f t="shared" si="0"/>
        <v>3.4199734610782604E-3</v>
      </c>
      <c r="U37" s="93">
        <f>R37/'סכום נכסי הקרן'!$C$42</f>
        <v>2.8564873397090917E-4</v>
      </c>
    </row>
    <row r="38" spans="2:21" s="143" customFormat="1">
      <c r="B38" s="85" t="s">
        <v>376</v>
      </c>
      <c r="C38" s="82" t="s">
        <v>377</v>
      </c>
      <c r="D38" s="95" t="s">
        <v>127</v>
      </c>
      <c r="E38" s="95" t="s">
        <v>316</v>
      </c>
      <c r="F38" s="82" t="s">
        <v>378</v>
      </c>
      <c r="G38" s="95" t="s">
        <v>318</v>
      </c>
      <c r="H38" s="82" t="s">
        <v>1409</v>
      </c>
      <c r="I38" s="82" t="s">
        <v>1406</v>
      </c>
      <c r="J38" s="82"/>
      <c r="K38" s="92">
        <v>3.2300000000000009</v>
      </c>
      <c r="L38" s="95" t="s">
        <v>170</v>
      </c>
      <c r="M38" s="96">
        <v>3.5499999999999997E-2</v>
      </c>
      <c r="N38" s="96">
        <v>6.2000000000000006E-3</v>
      </c>
      <c r="O38" s="92">
        <v>973897.07</v>
      </c>
      <c r="P38" s="94">
        <v>117.74</v>
      </c>
      <c r="Q38" s="82"/>
      <c r="R38" s="92">
        <v>1146.6663899999999</v>
      </c>
      <c r="S38" s="93">
        <v>2.2773746624645363E-3</v>
      </c>
      <c r="T38" s="93">
        <f t="shared" si="0"/>
        <v>5.9942946479710317E-3</v>
      </c>
      <c r="U38" s="93">
        <f>R38/'סכום נכסי הקרן'!$C$42</f>
        <v>5.0066548665604973E-4</v>
      </c>
    </row>
    <row r="39" spans="2:21" s="143" customFormat="1">
      <c r="B39" s="85" t="s">
        <v>379</v>
      </c>
      <c r="C39" s="82" t="s">
        <v>380</v>
      </c>
      <c r="D39" s="95" t="s">
        <v>127</v>
      </c>
      <c r="E39" s="95" t="s">
        <v>316</v>
      </c>
      <c r="F39" s="82" t="s">
        <v>378</v>
      </c>
      <c r="G39" s="95" t="s">
        <v>318</v>
      </c>
      <c r="H39" s="82" t="s">
        <v>1409</v>
      </c>
      <c r="I39" s="82" t="s">
        <v>1406</v>
      </c>
      <c r="J39" s="82"/>
      <c r="K39" s="92">
        <v>1.63</v>
      </c>
      <c r="L39" s="95" t="s">
        <v>170</v>
      </c>
      <c r="M39" s="96">
        <v>4.6500000000000007E-2</v>
      </c>
      <c r="N39" s="96">
        <v>5.3999999999999994E-3</v>
      </c>
      <c r="O39" s="92">
        <v>194542</v>
      </c>
      <c r="P39" s="94">
        <v>131.83000000000001</v>
      </c>
      <c r="Q39" s="82"/>
      <c r="R39" s="92">
        <v>256.46469999999999</v>
      </c>
      <c r="S39" s="93">
        <v>3.7080605230758567E-4</v>
      </c>
      <c r="T39" s="93">
        <f t="shared" si="0"/>
        <v>1.3406907117976105E-3</v>
      </c>
      <c r="U39" s="93">
        <f>R39/'סכום נכסי הקרן'!$C$42</f>
        <v>1.119794082702623E-4</v>
      </c>
    </row>
    <row r="40" spans="2:21" s="143" customFormat="1">
      <c r="B40" s="85" t="s">
        <v>381</v>
      </c>
      <c r="C40" s="82" t="s">
        <v>382</v>
      </c>
      <c r="D40" s="95" t="s">
        <v>127</v>
      </c>
      <c r="E40" s="95" t="s">
        <v>316</v>
      </c>
      <c r="F40" s="82" t="s">
        <v>378</v>
      </c>
      <c r="G40" s="95" t="s">
        <v>318</v>
      </c>
      <c r="H40" s="82" t="s">
        <v>1409</v>
      </c>
      <c r="I40" s="82" t="s">
        <v>1406</v>
      </c>
      <c r="J40" s="82"/>
      <c r="K40" s="92">
        <v>6.0200000000000005</v>
      </c>
      <c r="L40" s="95" t="s">
        <v>170</v>
      </c>
      <c r="M40" s="96">
        <v>1.4999999999999999E-2</v>
      </c>
      <c r="N40" s="96">
        <v>9.1000000000000022E-3</v>
      </c>
      <c r="O40" s="92">
        <v>655350.84</v>
      </c>
      <c r="P40" s="94">
        <v>103.52</v>
      </c>
      <c r="Q40" s="82"/>
      <c r="R40" s="92">
        <v>678.41918999999996</v>
      </c>
      <c r="S40" s="93">
        <v>1.0850348800310913E-3</v>
      </c>
      <c r="T40" s="93">
        <f t="shared" si="0"/>
        <v>3.5464931693845519E-3</v>
      </c>
      <c r="U40" s="93">
        <f>R40/'סכום נכסי הקרן'!$C$42</f>
        <v>2.9621612430634958E-4</v>
      </c>
    </row>
    <row r="41" spans="2:21" s="143" customFormat="1">
      <c r="B41" s="85" t="s">
        <v>383</v>
      </c>
      <c r="C41" s="82" t="s">
        <v>384</v>
      </c>
      <c r="D41" s="95" t="s">
        <v>127</v>
      </c>
      <c r="E41" s="95" t="s">
        <v>316</v>
      </c>
      <c r="F41" s="82" t="s">
        <v>385</v>
      </c>
      <c r="G41" s="95" t="s">
        <v>386</v>
      </c>
      <c r="H41" s="82" t="s">
        <v>1409</v>
      </c>
      <c r="I41" s="82" t="s">
        <v>167</v>
      </c>
      <c r="J41" s="82"/>
      <c r="K41" s="92">
        <v>8.68</v>
      </c>
      <c r="L41" s="95" t="s">
        <v>170</v>
      </c>
      <c r="M41" s="96">
        <v>3.85E-2</v>
      </c>
      <c r="N41" s="96">
        <v>1.6799999999999999E-2</v>
      </c>
      <c r="O41" s="92">
        <v>0.11</v>
      </c>
      <c r="P41" s="94">
        <v>119.69</v>
      </c>
      <c r="Q41" s="82"/>
      <c r="R41" s="92">
        <v>1.3000000000000002E-4</v>
      </c>
      <c r="S41" s="93">
        <v>4.0010871754073018E-11</v>
      </c>
      <c r="T41" s="93">
        <f t="shared" si="0"/>
        <v>6.795858944084289E-10</v>
      </c>
      <c r="U41" s="93">
        <f>R41/'סכום נכסי הקרן'!$C$42</f>
        <v>5.6761507822067134E-11</v>
      </c>
    </row>
    <row r="42" spans="2:21" s="143" customFormat="1">
      <c r="B42" s="85" t="s">
        <v>387</v>
      </c>
      <c r="C42" s="82" t="s">
        <v>388</v>
      </c>
      <c r="D42" s="95" t="s">
        <v>127</v>
      </c>
      <c r="E42" s="95" t="s">
        <v>316</v>
      </c>
      <c r="F42" s="82" t="s">
        <v>385</v>
      </c>
      <c r="G42" s="95" t="s">
        <v>386</v>
      </c>
      <c r="H42" s="82" t="s">
        <v>1409</v>
      </c>
      <c r="I42" s="82" t="s">
        <v>167</v>
      </c>
      <c r="J42" s="82"/>
      <c r="K42" s="92">
        <v>6.8599999999999994</v>
      </c>
      <c r="L42" s="95" t="s">
        <v>170</v>
      </c>
      <c r="M42" s="96">
        <v>4.4999999999999998E-2</v>
      </c>
      <c r="N42" s="96">
        <v>1.4300000000000002E-2</v>
      </c>
      <c r="O42" s="92">
        <v>5409433</v>
      </c>
      <c r="P42" s="94">
        <v>123.78</v>
      </c>
      <c r="Q42" s="82"/>
      <c r="R42" s="92">
        <v>6695.7963399999999</v>
      </c>
      <c r="S42" s="93">
        <v>5.9216368200213903E-3</v>
      </c>
      <c r="T42" s="93">
        <f t="shared" si="0"/>
        <v>3.5002836496119877E-2</v>
      </c>
      <c r="U42" s="93">
        <f>R42/'סכום נכסי הקרן'!$C$42</f>
        <v>2.9235653563682959E-3</v>
      </c>
    </row>
    <row r="43" spans="2:21" s="143" customFormat="1">
      <c r="B43" s="85" t="s">
        <v>389</v>
      </c>
      <c r="C43" s="82" t="s">
        <v>390</v>
      </c>
      <c r="D43" s="95" t="s">
        <v>127</v>
      </c>
      <c r="E43" s="95" t="s">
        <v>316</v>
      </c>
      <c r="F43" s="82" t="s">
        <v>317</v>
      </c>
      <c r="G43" s="95" t="s">
        <v>318</v>
      </c>
      <c r="H43" s="82" t="s">
        <v>1409</v>
      </c>
      <c r="I43" s="82" t="s">
        <v>167</v>
      </c>
      <c r="J43" s="82"/>
      <c r="K43" s="92">
        <v>2.68</v>
      </c>
      <c r="L43" s="95" t="s">
        <v>170</v>
      </c>
      <c r="M43" s="96">
        <v>0.05</v>
      </c>
      <c r="N43" s="96">
        <v>5.3E-3</v>
      </c>
      <c r="O43" s="92">
        <v>1453884</v>
      </c>
      <c r="P43" s="94">
        <v>123.73</v>
      </c>
      <c r="Q43" s="82"/>
      <c r="R43" s="92">
        <v>1798.89076</v>
      </c>
      <c r="S43" s="93">
        <v>1.453885453885454E-3</v>
      </c>
      <c r="T43" s="93">
        <f t="shared" si="0"/>
        <v>9.403852200597371E-3</v>
      </c>
      <c r="U43" s="93">
        <f>R43/'סכום נכסי הקרן'!$C$42</f>
        <v>7.8544424572910985E-4</v>
      </c>
    </row>
    <row r="44" spans="2:21" s="143" customFormat="1">
      <c r="B44" s="85" t="s">
        <v>391</v>
      </c>
      <c r="C44" s="82" t="s">
        <v>392</v>
      </c>
      <c r="D44" s="95" t="s">
        <v>127</v>
      </c>
      <c r="E44" s="95" t="s">
        <v>316</v>
      </c>
      <c r="F44" s="82" t="s">
        <v>336</v>
      </c>
      <c r="G44" s="95" t="s">
        <v>318</v>
      </c>
      <c r="H44" s="82" t="s">
        <v>1409</v>
      </c>
      <c r="I44" s="82" t="s">
        <v>1406</v>
      </c>
      <c r="J44" s="82"/>
      <c r="K44" s="92">
        <v>2.56</v>
      </c>
      <c r="L44" s="95" t="s">
        <v>170</v>
      </c>
      <c r="M44" s="96">
        <v>6.5000000000000002E-2</v>
      </c>
      <c r="N44" s="96">
        <v>5.8999999999999999E-3</v>
      </c>
      <c r="O44" s="92">
        <v>1206788</v>
      </c>
      <c r="P44" s="94">
        <v>127.79</v>
      </c>
      <c r="Q44" s="92">
        <v>21.585180000000001</v>
      </c>
      <c r="R44" s="92">
        <v>1563.73965</v>
      </c>
      <c r="S44" s="93">
        <v>7.6621460317460313E-4</v>
      </c>
      <c r="T44" s="93">
        <f t="shared" si="0"/>
        <v>8.1745800666705639E-3</v>
      </c>
      <c r="U44" s="93">
        <f>R44/'סכום נכסי הקרן'!$C$42</f>
        <v>6.8277092596270394E-4</v>
      </c>
    </row>
    <row r="45" spans="2:21" s="143" customFormat="1">
      <c r="B45" s="85" t="s">
        <v>393</v>
      </c>
      <c r="C45" s="82" t="s">
        <v>394</v>
      </c>
      <c r="D45" s="95" t="s">
        <v>127</v>
      </c>
      <c r="E45" s="95" t="s">
        <v>316</v>
      </c>
      <c r="F45" s="82" t="s">
        <v>395</v>
      </c>
      <c r="G45" s="95" t="s">
        <v>347</v>
      </c>
      <c r="H45" s="82" t="s">
        <v>1409</v>
      </c>
      <c r="I45" s="82" t="s">
        <v>1406</v>
      </c>
      <c r="J45" s="82"/>
      <c r="K45" s="92">
        <v>8.93</v>
      </c>
      <c r="L45" s="95" t="s">
        <v>170</v>
      </c>
      <c r="M45" s="96">
        <v>3.5000000000000003E-2</v>
      </c>
      <c r="N45" s="96">
        <v>1.8200000000000001E-2</v>
      </c>
      <c r="O45" s="92">
        <v>2127429.52</v>
      </c>
      <c r="P45" s="94">
        <v>116.64</v>
      </c>
      <c r="Q45" s="82"/>
      <c r="R45" s="92">
        <v>2481.43388</v>
      </c>
      <c r="S45" s="93">
        <v>1.2613918994315692E-2</v>
      </c>
      <c r="T45" s="93">
        <f t="shared" si="0"/>
        <v>1.2971903559655214E-2</v>
      </c>
      <c r="U45" s="93">
        <f>R45/'סכום נכסי הקרן'!$C$42</f>
        <v>1.0834609891504799E-3</v>
      </c>
    </row>
    <row r="46" spans="2:21" s="143" customFormat="1">
      <c r="B46" s="85" t="s">
        <v>396</v>
      </c>
      <c r="C46" s="82" t="s">
        <v>397</v>
      </c>
      <c r="D46" s="95" t="s">
        <v>127</v>
      </c>
      <c r="E46" s="95" t="s">
        <v>316</v>
      </c>
      <c r="F46" s="82" t="s">
        <v>395</v>
      </c>
      <c r="G46" s="95" t="s">
        <v>347</v>
      </c>
      <c r="H46" s="82" t="s">
        <v>1409</v>
      </c>
      <c r="I46" s="82" t="s">
        <v>1406</v>
      </c>
      <c r="J46" s="82"/>
      <c r="K46" s="92">
        <v>7.5700000000000012</v>
      </c>
      <c r="L46" s="95" t="s">
        <v>170</v>
      </c>
      <c r="M46" s="96">
        <v>0.04</v>
      </c>
      <c r="N46" s="96">
        <v>1.5100000000000001E-2</v>
      </c>
      <c r="O46" s="92">
        <v>201667.13</v>
      </c>
      <c r="P46" s="94">
        <v>119.86</v>
      </c>
      <c r="Q46" s="82"/>
      <c r="R46" s="92">
        <v>241.71822</v>
      </c>
      <c r="S46" s="93">
        <v>7.5448774327001539E-4</v>
      </c>
      <c r="T46" s="93">
        <f t="shared" si="0"/>
        <v>1.2636022517962565E-3</v>
      </c>
      <c r="U46" s="93">
        <f>R46/'סכום נכסי הקרן'!$C$42</f>
        <v>1.0554069719435495E-4</v>
      </c>
    </row>
    <row r="47" spans="2:21" s="143" customFormat="1">
      <c r="B47" s="85" t="s">
        <v>398</v>
      </c>
      <c r="C47" s="82" t="s">
        <v>399</v>
      </c>
      <c r="D47" s="95" t="s">
        <v>127</v>
      </c>
      <c r="E47" s="95" t="s">
        <v>316</v>
      </c>
      <c r="F47" s="82" t="s">
        <v>400</v>
      </c>
      <c r="G47" s="95" t="s">
        <v>401</v>
      </c>
      <c r="H47" s="82" t="s">
        <v>1410</v>
      </c>
      <c r="I47" s="82" t="s">
        <v>1406</v>
      </c>
      <c r="J47" s="82"/>
      <c r="K47" s="92">
        <v>8.81</v>
      </c>
      <c r="L47" s="95" t="s">
        <v>170</v>
      </c>
      <c r="M47" s="96">
        <v>5.1500000000000004E-2</v>
      </c>
      <c r="N47" s="96">
        <v>2.5799999999999997E-2</v>
      </c>
      <c r="O47" s="92">
        <v>4184047</v>
      </c>
      <c r="P47" s="94">
        <v>150.5</v>
      </c>
      <c r="Q47" s="82"/>
      <c r="R47" s="92">
        <v>6296.9907699999994</v>
      </c>
      <c r="S47" s="93">
        <v>1.1782655810073832E-3</v>
      </c>
      <c r="T47" s="93">
        <f t="shared" si="0"/>
        <v>3.2918046957785156E-2</v>
      </c>
      <c r="U47" s="93">
        <f>R47/'סכום נכסי הקרן'!$C$42</f>
        <v>2.7494360834372268E-3</v>
      </c>
    </row>
    <row r="48" spans="2:21" s="143" customFormat="1">
      <c r="B48" s="85" t="s">
        <v>402</v>
      </c>
      <c r="C48" s="82" t="s">
        <v>403</v>
      </c>
      <c r="D48" s="95" t="s">
        <v>127</v>
      </c>
      <c r="E48" s="95" t="s">
        <v>316</v>
      </c>
      <c r="F48" s="82" t="s">
        <v>404</v>
      </c>
      <c r="G48" s="95" t="s">
        <v>347</v>
      </c>
      <c r="H48" s="82" t="s">
        <v>1410</v>
      </c>
      <c r="I48" s="82" t="s">
        <v>167</v>
      </c>
      <c r="J48" s="82"/>
      <c r="K48" s="92">
        <v>0.5</v>
      </c>
      <c r="L48" s="95" t="s">
        <v>170</v>
      </c>
      <c r="M48" s="96">
        <v>4.5499999999999999E-2</v>
      </c>
      <c r="N48" s="96">
        <v>2.5499999999999998E-2</v>
      </c>
      <c r="O48" s="92">
        <v>322709</v>
      </c>
      <c r="P48" s="94">
        <v>121.34</v>
      </c>
      <c r="Q48" s="92">
        <v>8.8200900000000004</v>
      </c>
      <c r="R48" s="92">
        <v>400.39519999999999</v>
      </c>
      <c r="S48" s="93">
        <v>2.2818868351458755E-3</v>
      </c>
      <c r="T48" s="93">
        <f t="shared" si="0"/>
        <v>2.0930994623757056E-3</v>
      </c>
      <c r="U48" s="93">
        <f>R48/'סכום נכסי הקרן'!$C$42</f>
        <v>1.7482334828244716E-4</v>
      </c>
    </row>
    <row r="49" spans="2:21" s="143" customFormat="1">
      <c r="B49" s="85" t="s">
        <v>405</v>
      </c>
      <c r="C49" s="82" t="s">
        <v>406</v>
      </c>
      <c r="D49" s="95" t="s">
        <v>127</v>
      </c>
      <c r="E49" s="95" t="s">
        <v>316</v>
      </c>
      <c r="F49" s="82" t="s">
        <v>404</v>
      </c>
      <c r="G49" s="95" t="s">
        <v>347</v>
      </c>
      <c r="H49" s="82" t="s">
        <v>1410</v>
      </c>
      <c r="I49" s="82" t="s">
        <v>167</v>
      </c>
      <c r="J49" s="82"/>
      <c r="K49" s="92">
        <v>5.4</v>
      </c>
      <c r="L49" s="95" t="s">
        <v>170</v>
      </c>
      <c r="M49" s="96">
        <v>4.7500000000000001E-2</v>
      </c>
      <c r="N49" s="96">
        <v>1.1300000000000001E-2</v>
      </c>
      <c r="O49" s="92">
        <v>3524441</v>
      </c>
      <c r="P49" s="94">
        <v>145.27000000000001</v>
      </c>
      <c r="Q49" s="82"/>
      <c r="R49" s="92">
        <v>5119.3968199999999</v>
      </c>
      <c r="S49" s="93">
        <v>1.8674513855772797E-3</v>
      </c>
      <c r="T49" s="93">
        <f t="shared" si="0"/>
        <v>2.6762075898087431E-2</v>
      </c>
      <c r="U49" s="93">
        <f>R49/'סכום נכסי הקרן'!$C$42</f>
        <v>2.2352667895591967E-3</v>
      </c>
    </row>
    <row r="50" spans="2:21" s="143" customFormat="1">
      <c r="B50" s="85" t="s">
        <v>407</v>
      </c>
      <c r="C50" s="82" t="s">
        <v>408</v>
      </c>
      <c r="D50" s="95" t="s">
        <v>127</v>
      </c>
      <c r="E50" s="95" t="s">
        <v>316</v>
      </c>
      <c r="F50" s="82" t="s">
        <v>409</v>
      </c>
      <c r="G50" s="95" t="s">
        <v>347</v>
      </c>
      <c r="H50" s="82" t="s">
        <v>1410</v>
      </c>
      <c r="I50" s="82" t="s">
        <v>167</v>
      </c>
      <c r="J50" s="82"/>
      <c r="K50" s="92">
        <v>0.7400000000000001</v>
      </c>
      <c r="L50" s="95" t="s">
        <v>170</v>
      </c>
      <c r="M50" s="96">
        <v>5.2999999999999999E-2</v>
      </c>
      <c r="N50" s="96">
        <v>1.1500000000000003E-2</v>
      </c>
      <c r="O50" s="92">
        <v>7974</v>
      </c>
      <c r="P50" s="94">
        <v>121.51</v>
      </c>
      <c r="Q50" s="82"/>
      <c r="R50" s="92">
        <v>9.6892099999999992</v>
      </c>
      <c r="S50" s="93">
        <v>1.7212651660751491E-5</v>
      </c>
      <c r="T50" s="93">
        <f t="shared" si="0"/>
        <v>5.0651157261239167E-5</v>
      </c>
      <c r="U50" s="93">
        <f>R50/'סכום נכסי הקרן'!$C$42</f>
        <v>4.2305705323434694E-6</v>
      </c>
    </row>
    <row r="51" spans="2:21" s="143" customFormat="1">
      <c r="B51" s="85" t="s">
        <v>410</v>
      </c>
      <c r="C51" s="82" t="s">
        <v>411</v>
      </c>
      <c r="D51" s="95" t="s">
        <v>127</v>
      </c>
      <c r="E51" s="95" t="s">
        <v>316</v>
      </c>
      <c r="F51" s="82" t="s">
        <v>412</v>
      </c>
      <c r="G51" s="95" t="s">
        <v>347</v>
      </c>
      <c r="H51" s="82" t="s">
        <v>1410</v>
      </c>
      <c r="I51" s="82" t="s">
        <v>167</v>
      </c>
      <c r="J51" s="82"/>
      <c r="K51" s="92">
        <v>2.3199999999999998</v>
      </c>
      <c r="L51" s="95" t="s">
        <v>170</v>
      </c>
      <c r="M51" s="96">
        <v>4.9500000000000002E-2</v>
      </c>
      <c r="N51" s="96">
        <v>1.3899999999999999E-2</v>
      </c>
      <c r="O51" s="92">
        <v>25004</v>
      </c>
      <c r="P51" s="94">
        <v>109.66</v>
      </c>
      <c r="Q51" s="82"/>
      <c r="R51" s="92">
        <v>27.41938</v>
      </c>
      <c r="S51" s="93">
        <v>8.7499999999999999E-5</v>
      </c>
      <c r="T51" s="93">
        <f t="shared" si="0"/>
        <v>1.433371067801891E-4</v>
      </c>
      <c r="U51" s="93">
        <f>R51/'סכום נכסי הקרן'!$C$42</f>
        <v>1.1972041171894085E-5</v>
      </c>
    </row>
    <row r="52" spans="2:21" s="143" customFormat="1">
      <c r="B52" s="85" t="s">
        <v>413</v>
      </c>
      <c r="C52" s="82" t="s">
        <v>414</v>
      </c>
      <c r="D52" s="95" t="s">
        <v>127</v>
      </c>
      <c r="E52" s="95" t="s">
        <v>316</v>
      </c>
      <c r="F52" s="82" t="s">
        <v>415</v>
      </c>
      <c r="G52" s="95" t="s">
        <v>416</v>
      </c>
      <c r="H52" s="82" t="s">
        <v>1410</v>
      </c>
      <c r="I52" s="82" t="s">
        <v>1406</v>
      </c>
      <c r="J52" s="82"/>
      <c r="K52" s="92">
        <v>5.13</v>
      </c>
      <c r="L52" s="95" t="s">
        <v>170</v>
      </c>
      <c r="M52" s="96">
        <v>3.85E-2</v>
      </c>
      <c r="N52" s="96">
        <v>9.8999999999999991E-3</v>
      </c>
      <c r="O52" s="92">
        <v>49341</v>
      </c>
      <c r="P52" s="94">
        <v>119.65</v>
      </c>
      <c r="Q52" s="82"/>
      <c r="R52" s="92">
        <v>59.03651</v>
      </c>
      <c r="S52" s="93">
        <v>2.0597638341188164E-4</v>
      </c>
      <c r="T52" s="93">
        <f t="shared" si="0"/>
        <v>3.0861830347001656E-4</v>
      </c>
      <c r="U52" s="93">
        <f>R52/'סכום נכסי הקרן'!$C$42</f>
        <v>2.5776933262711877E-5</v>
      </c>
    </row>
    <row r="53" spans="2:21" s="143" customFormat="1">
      <c r="B53" s="85" t="s">
        <v>417</v>
      </c>
      <c r="C53" s="82" t="s">
        <v>418</v>
      </c>
      <c r="D53" s="95" t="s">
        <v>127</v>
      </c>
      <c r="E53" s="95" t="s">
        <v>316</v>
      </c>
      <c r="F53" s="82" t="s">
        <v>415</v>
      </c>
      <c r="G53" s="95" t="s">
        <v>416</v>
      </c>
      <c r="H53" s="82" t="s">
        <v>1410</v>
      </c>
      <c r="I53" s="82" t="s">
        <v>1406</v>
      </c>
      <c r="J53" s="82"/>
      <c r="K53" s="92">
        <v>3.43</v>
      </c>
      <c r="L53" s="95" t="s">
        <v>170</v>
      </c>
      <c r="M53" s="96">
        <v>3.9E-2</v>
      </c>
      <c r="N53" s="96">
        <v>7.000000000000001E-3</v>
      </c>
      <c r="O53" s="92">
        <v>35639</v>
      </c>
      <c r="P53" s="94">
        <v>121.04</v>
      </c>
      <c r="Q53" s="82"/>
      <c r="R53" s="92">
        <v>43.137449999999994</v>
      </c>
      <c r="S53" s="93">
        <v>8.9313527093657787E-5</v>
      </c>
      <c r="T53" s="93">
        <f t="shared" si="0"/>
        <v>2.2550463492883749E-4</v>
      </c>
      <c r="U53" s="93">
        <f>R53/'סכום נכסי הקרן'!$C$42</f>
        <v>1.8834974658454073E-5</v>
      </c>
    </row>
    <row r="54" spans="2:21" s="143" customFormat="1">
      <c r="B54" s="85" t="s">
        <v>419</v>
      </c>
      <c r="C54" s="82" t="s">
        <v>420</v>
      </c>
      <c r="D54" s="95" t="s">
        <v>127</v>
      </c>
      <c r="E54" s="95" t="s">
        <v>316</v>
      </c>
      <c r="F54" s="82" t="s">
        <v>415</v>
      </c>
      <c r="G54" s="95" t="s">
        <v>416</v>
      </c>
      <c r="H54" s="82" t="s">
        <v>1410</v>
      </c>
      <c r="I54" s="82" t="s">
        <v>1406</v>
      </c>
      <c r="J54" s="82"/>
      <c r="K54" s="92">
        <v>5.95</v>
      </c>
      <c r="L54" s="95" t="s">
        <v>170</v>
      </c>
      <c r="M54" s="96">
        <v>3.85E-2</v>
      </c>
      <c r="N54" s="96">
        <v>1.0900000000000003E-2</v>
      </c>
      <c r="O54" s="92">
        <v>33206</v>
      </c>
      <c r="P54" s="94">
        <v>121.65</v>
      </c>
      <c r="Q54" s="82"/>
      <c r="R54" s="92">
        <v>40.395099999999999</v>
      </c>
      <c r="S54" s="93">
        <v>1.32824E-4</v>
      </c>
      <c r="T54" s="93">
        <f t="shared" si="0"/>
        <v>2.1116877048629171E-4</v>
      </c>
      <c r="U54" s="93">
        <f>R54/'סכום נכסי הקרן'!$C$42</f>
        <v>1.7637590650947569E-5</v>
      </c>
    </row>
    <row r="55" spans="2:21" s="143" customFormat="1">
      <c r="B55" s="85" t="s">
        <v>421</v>
      </c>
      <c r="C55" s="82" t="s">
        <v>422</v>
      </c>
      <c r="D55" s="95" t="s">
        <v>127</v>
      </c>
      <c r="E55" s="95" t="s">
        <v>316</v>
      </c>
      <c r="F55" s="82" t="s">
        <v>423</v>
      </c>
      <c r="G55" s="95" t="s">
        <v>416</v>
      </c>
      <c r="H55" s="82" t="s">
        <v>1410</v>
      </c>
      <c r="I55" s="82" t="s">
        <v>167</v>
      </c>
      <c r="J55" s="82"/>
      <c r="K55" s="92">
        <v>3.5999999999999996</v>
      </c>
      <c r="L55" s="95" t="s">
        <v>170</v>
      </c>
      <c r="M55" s="96">
        <v>3.7499999999999999E-2</v>
      </c>
      <c r="N55" s="96">
        <v>8.199999999999999E-3</v>
      </c>
      <c r="O55" s="92">
        <v>356487</v>
      </c>
      <c r="P55" s="94">
        <v>118.95</v>
      </c>
      <c r="Q55" s="82"/>
      <c r="R55" s="92">
        <v>424.04128000000003</v>
      </c>
      <c r="S55" s="93">
        <v>4.6016057763062631E-4</v>
      </c>
      <c r="T55" s="93">
        <f t="shared" si="0"/>
        <v>2.2167113271915001E-3</v>
      </c>
      <c r="U55" s="93">
        <f>R55/'סכום נכסי הקרן'!$C$42</f>
        <v>1.8514786485845661E-4</v>
      </c>
    </row>
    <row r="56" spans="2:21" s="143" customFormat="1">
      <c r="B56" s="85" t="s">
        <v>424</v>
      </c>
      <c r="C56" s="82" t="s">
        <v>425</v>
      </c>
      <c r="D56" s="95" t="s">
        <v>127</v>
      </c>
      <c r="E56" s="95" t="s">
        <v>316</v>
      </c>
      <c r="F56" s="82" t="s">
        <v>423</v>
      </c>
      <c r="G56" s="95" t="s">
        <v>416</v>
      </c>
      <c r="H56" s="82" t="s">
        <v>1410</v>
      </c>
      <c r="I56" s="82" t="s">
        <v>167</v>
      </c>
      <c r="J56" s="82"/>
      <c r="K56" s="92">
        <v>7.18</v>
      </c>
      <c r="L56" s="95" t="s">
        <v>170</v>
      </c>
      <c r="M56" s="96">
        <v>2.4799999999999999E-2</v>
      </c>
      <c r="N56" s="96">
        <v>1.1599999999999999E-2</v>
      </c>
      <c r="O56" s="92">
        <v>685556</v>
      </c>
      <c r="P56" s="94">
        <v>109.42</v>
      </c>
      <c r="Q56" s="82"/>
      <c r="R56" s="92">
        <v>750.1354</v>
      </c>
      <c r="S56" s="93">
        <v>1.6188390133911586E-3</v>
      </c>
      <c r="T56" s="93">
        <f t="shared" si="0"/>
        <v>3.9213956672032651E-3</v>
      </c>
      <c r="U56" s="93">
        <f>R56/'סכום נכסי הקרן'!$C$42</f>
        <v>3.2752935672853426E-4</v>
      </c>
    </row>
    <row r="57" spans="2:21" s="143" customFormat="1">
      <c r="B57" s="85" t="s">
        <v>426</v>
      </c>
      <c r="C57" s="82" t="s">
        <v>427</v>
      </c>
      <c r="D57" s="95" t="s">
        <v>127</v>
      </c>
      <c r="E57" s="95" t="s">
        <v>316</v>
      </c>
      <c r="F57" s="82" t="s">
        <v>428</v>
      </c>
      <c r="G57" s="95" t="s">
        <v>347</v>
      </c>
      <c r="H57" s="82" t="s">
        <v>1410</v>
      </c>
      <c r="I57" s="82" t="s">
        <v>1406</v>
      </c>
      <c r="J57" s="82"/>
      <c r="K57" s="92">
        <v>3.3399999999999994</v>
      </c>
      <c r="L57" s="95" t="s">
        <v>170</v>
      </c>
      <c r="M57" s="96">
        <v>4.9000000000000002E-2</v>
      </c>
      <c r="N57" s="96">
        <v>1.04E-2</v>
      </c>
      <c r="O57" s="92">
        <v>173604.46999999997</v>
      </c>
      <c r="P57" s="94">
        <v>115.49</v>
      </c>
      <c r="Q57" s="92">
        <v>34.591080000000005</v>
      </c>
      <c r="R57" s="92">
        <v>238.97567999999998</v>
      </c>
      <c r="S57" s="93">
        <v>2.5380263866535446E-4</v>
      </c>
      <c r="T57" s="93">
        <f t="shared" si="0"/>
        <v>1.249265394112788E-3</v>
      </c>
      <c r="U57" s="93">
        <f>R57/'סכום נכסי הקרן'!$C$42</f>
        <v>1.0434323022772161E-4</v>
      </c>
    </row>
    <row r="58" spans="2:21" s="143" customFormat="1">
      <c r="B58" s="85" t="s">
        <v>429</v>
      </c>
      <c r="C58" s="82" t="s">
        <v>430</v>
      </c>
      <c r="D58" s="95" t="s">
        <v>127</v>
      </c>
      <c r="E58" s="95" t="s">
        <v>316</v>
      </c>
      <c r="F58" s="82" t="s">
        <v>428</v>
      </c>
      <c r="G58" s="95" t="s">
        <v>347</v>
      </c>
      <c r="H58" s="82" t="s">
        <v>1410</v>
      </c>
      <c r="I58" s="82" t="s">
        <v>1406</v>
      </c>
      <c r="J58" s="82"/>
      <c r="K58" s="92">
        <v>7.8599999999999994</v>
      </c>
      <c r="L58" s="95" t="s">
        <v>170</v>
      </c>
      <c r="M58" s="96">
        <v>2.35E-2</v>
      </c>
      <c r="N58" s="96">
        <v>1.78E-2</v>
      </c>
      <c r="O58" s="92">
        <v>406700</v>
      </c>
      <c r="P58" s="94">
        <v>104.77</v>
      </c>
      <c r="Q58" s="92">
        <v>8.9954499999999999</v>
      </c>
      <c r="R58" s="92">
        <v>435.28469000000001</v>
      </c>
      <c r="S58" s="93">
        <v>1.6378594490557342E-3</v>
      </c>
      <c r="T58" s="93">
        <f t="shared" si="0"/>
        <v>2.2754871951995823E-3</v>
      </c>
      <c r="U58" s="93">
        <f>R58/'סכום נכסי הקרן'!$C$42</f>
        <v>1.9005704104816203E-4</v>
      </c>
    </row>
    <row r="59" spans="2:21" s="143" customFormat="1">
      <c r="B59" s="85" t="s">
        <v>431</v>
      </c>
      <c r="C59" s="82" t="s">
        <v>432</v>
      </c>
      <c r="D59" s="95" t="s">
        <v>127</v>
      </c>
      <c r="E59" s="95" t="s">
        <v>316</v>
      </c>
      <c r="F59" s="82" t="s">
        <v>428</v>
      </c>
      <c r="G59" s="95" t="s">
        <v>347</v>
      </c>
      <c r="H59" s="82" t="s">
        <v>1410</v>
      </c>
      <c r="I59" s="82" t="s">
        <v>1406</v>
      </c>
      <c r="J59" s="82"/>
      <c r="K59" s="92">
        <v>6.6</v>
      </c>
      <c r="L59" s="95" t="s">
        <v>170</v>
      </c>
      <c r="M59" s="96">
        <v>2.3E-2</v>
      </c>
      <c r="N59" s="96">
        <v>1.8199999999999997E-2</v>
      </c>
      <c r="O59" s="92">
        <v>336.94</v>
      </c>
      <c r="P59" s="94">
        <v>104.36</v>
      </c>
      <c r="Q59" s="82"/>
      <c r="R59" s="92">
        <v>0.35163</v>
      </c>
      <c r="S59" s="93">
        <v>2.3392453859870482E-7</v>
      </c>
      <c r="T59" s="93">
        <f t="shared" si="0"/>
        <v>1.8381752926987369E-6</v>
      </c>
      <c r="U59" s="93">
        <f>R59/'סכום נכסי הקרן'!$C$42</f>
        <v>1.5353114611902666E-7</v>
      </c>
    </row>
    <row r="60" spans="2:21" s="143" customFormat="1">
      <c r="B60" s="85" t="s">
        <v>433</v>
      </c>
      <c r="C60" s="82" t="s">
        <v>434</v>
      </c>
      <c r="D60" s="95" t="s">
        <v>127</v>
      </c>
      <c r="E60" s="95" t="s">
        <v>316</v>
      </c>
      <c r="F60" s="82" t="s">
        <v>428</v>
      </c>
      <c r="G60" s="95" t="s">
        <v>347</v>
      </c>
      <c r="H60" s="82" t="s">
        <v>1410</v>
      </c>
      <c r="I60" s="82" t="s">
        <v>1406</v>
      </c>
      <c r="J60" s="82"/>
      <c r="K60" s="92">
        <v>2.74</v>
      </c>
      <c r="L60" s="95" t="s">
        <v>170</v>
      </c>
      <c r="M60" s="96">
        <v>5.8499999999999996E-2</v>
      </c>
      <c r="N60" s="96">
        <v>1.0500000000000001E-2</v>
      </c>
      <c r="O60" s="92">
        <v>776225.81</v>
      </c>
      <c r="P60" s="94">
        <v>124.05</v>
      </c>
      <c r="Q60" s="82"/>
      <c r="R60" s="92">
        <v>962.90809999999999</v>
      </c>
      <c r="S60" s="93">
        <v>5.4935336118406121E-4</v>
      </c>
      <c r="T60" s="93">
        <f t="shared" si="0"/>
        <v>5.0336827874740064E-3</v>
      </c>
      <c r="U60" s="93">
        <f>R60/'סכום נכסי הקרן'!$C$42</f>
        <v>4.2043165884678304E-4</v>
      </c>
    </row>
    <row r="61" spans="2:21" s="143" customFormat="1">
      <c r="B61" s="85" t="s">
        <v>435</v>
      </c>
      <c r="C61" s="82" t="s">
        <v>436</v>
      </c>
      <c r="D61" s="95" t="s">
        <v>127</v>
      </c>
      <c r="E61" s="95" t="s">
        <v>316</v>
      </c>
      <c r="F61" s="82" t="s">
        <v>428</v>
      </c>
      <c r="G61" s="95" t="s">
        <v>347</v>
      </c>
      <c r="H61" s="82" t="s">
        <v>1410</v>
      </c>
      <c r="I61" s="82" t="s">
        <v>1406</v>
      </c>
      <c r="J61" s="82"/>
      <c r="K61" s="92">
        <v>7.1499999999999995</v>
      </c>
      <c r="L61" s="95" t="s">
        <v>170</v>
      </c>
      <c r="M61" s="96">
        <v>2.1499999999999998E-2</v>
      </c>
      <c r="N61" s="96">
        <v>1.7000000000000001E-2</v>
      </c>
      <c r="O61" s="92">
        <v>6931937.8799999999</v>
      </c>
      <c r="P61" s="94">
        <v>105.07</v>
      </c>
      <c r="Q61" s="82"/>
      <c r="R61" s="92">
        <v>7283.3875800000005</v>
      </c>
      <c r="S61" s="93">
        <v>1.2988235423732238E-2</v>
      </c>
      <c r="T61" s="93">
        <f t="shared" si="0"/>
        <v>3.8074518945211862E-2</v>
      </c>
      <c r="U61" s="93">
        <f>R61/'סכום נכסי הקרן'!$C$42</f>
        <v>3.180123546871666E-3</v>
      </c>
    </row>
    <row r="62" spans="2:21" s="143" customFormat="1">
      <c r="B62" s="85" t="s">
        <v>437</v>
      </c>
      <c r="C62" s="82" t="s">
        <v>438</v>
      </c>
      <c r="D62" s="95" t="s">
        <v>127</v>
      </c>
      <c r="E62" s="95" t="s">
        <v>316</v>
      </c>
      <c r="F62" s="82" t="s">
        <v>439</v>
      </c>
      <c r="G62" s="95" t="s">
        <v>347</v>
      </c>
      <c r="H62" s="82" t="s">
        <v>1410</v>
      </c>
      <c r="I62" s="82" t="s">
        <v>167</v>
      </c>
      <c r="J62" s="82"/>
      <c r="K62" s="92">
        <v>6.7</v>
      </c>
      <c r="L62" s="95" t="s">
        <v>170</v>
      </c>
      <c r="M62" s="96">
        <v>1.9599999999999999E-2</v>
      </c>
      <c r="N62" s="96">
        <v>1.7299999999999999E-2</v>
      </c>
      <c r="O62" s="92">
        <v>123000</v>
      </c>
      <c r="P62" s="94">
        <v>102.1</v>
      </c>
      <c r="Q62" s="82"/>
      <c r="R62" s="92">
        <v>125.583</v>
      </c>
      <c r="S62" s="93">
        <v>2.4224233687046535E-4</v>
      </c>
      <c r="T62" s="93">
        <f t="shared" si="0"/>
        <v>6.5649565674995162E-4</v>
      </c>
      <c r="U62" s="93">
        <f>R62/'סכום נכסי הקרן'!$C$42</f>
        <v>5.4832926437066588E-5</v>
      </c>
    </row>
    <row r="63" spans="2:21" s="143" customFormat="1">
      <c r="B63" s="85" t="s">
        <v>440</v>
      </c>
      <c r="C63" s="82" t="s">
        <v>441</v>
      </c>
      <c r="D63" s="95" t="s">
        <v>127</v>
      </c>
      <c r="E63" s="95" t="s">
        <v>316</v>
      </c>
      <c r="F63" s="82" t="s">
        <v>439</v>
      </c>
      <c r="G63" s="95" t="s">
        <v>347</v>
      </c>
      <c r="H63" s="82" t="s">
        <v>1410</v>
      </c>
      <c r="I63" s="82" t="s">
        <v>167</v>
      </c>
      <c r="J63" s="82"/>
      <c r="K63" s="92">
        <v>4.7899999999999991</v>
      </c>
      <c r="L63" s="95" t="s">
        <v>170</v>
      </c>
      <c r="M63" s="96">
        <v>2.75E-2</v>
      </c>
      <c r="N63" s="96">
        <v>1.2300000000000002E-2</v>
      </c>
      <c r="O63" s="92">
        <v>113826.08</v>
      </c>
      <c r="P63" s="94">
        <v>106.76</v>
      </c>
      <c r="Q63" s="82"/>
      <c r="R63" s="92">
        <v>121.52072</v>
      </c>
      <c r="S63" s="93">
        <v>2.3357216853622253E-4</v>
      </c>
      <c r="T63" s="93">
        <f t="shared" si="0"/>
        <v>6.3525974761812496E-4</v>
      </c>
      <c r="U63" s="93">
        <f>R63/'סכום נכסי הקרן'!$C$42</f>
        <v>5.3059225375563299E-5</v>
      </c>
    </row>
    <row r="64" spans="2:21" s="143" customFormat="1">
      <c r="B64" s="85" t="s">
        <v>442</v>
      </c>
      <c r="C64" s="82" t="s">
        <v>443</v>
      </c>
      <c r="D64" s="95" t="s">
        <v>127</v>
      </c>
      <c r="E64" s="95" t="s">
        <v>316</v>
      </c>
      <c r="F64" s="82" t="s">
        <v>444</v>
      </c>
      <c r="G64" s="95" t="s">
        <v>445</v>
      </c>
      <c r="H64" s="82" t="s">
        <v>1410</v>
      </c>
      <c r="I64" s="82" t="s">
        <v>1406</v>
      </c>
      <c r="J64" s="82"/>
      <c r="K64" s="92">
        <v>5.37</v>
      </c>
      <c r="L64" s="95" t="s">
        <v>170</v>
      </c>
      <c r="M64" s="96">
        <v>1.9400000000000001E-2</v>
      </c>
      <c r="N64" s="96">
        <v>9.7000000000000003E-3</v>
      </c>
      <c r="O64" s="92">
        <v>1006936</v>
      </c>
      <c r="P64" s="94">
        <v>105.71</v>
      </c>
      <c r="Q64" s="82"/>
      <c r="R64" s="92">
        <v>1064.43201</v>
      </c>
      <c r="S64" s="93">
        <v>1.3934824606561824E-3</v>
      </c>
      <c r="T64" s="93">
        <f t="shared" si="0"/>
        <v>5.5644075350216281E-3</v>
      </c>
      <c r="U64" s="93">
        <f>R64/'סכום נכסי הקרן'!$C$42</f>
        <v>4.6475973739748951E-4</v>
      </c>
    </row>
    <row r="65" spans="2:21" s="143" customFormat="1">
      <c r="B65" s="85" t="s">
        <v>446</v>
      </c>
      <c r="C65" s="82" t="s">
        <v>447</v>
      </c>
      <c r="D65" s="95" t="s">
        <v>127</v>
      </c>
      <c r="E65" s="95" t="s">
        <v>316</v>
      </c>
      <c r="F65" s="82" t="s">
        <v>448</v>
      </c>
      <c r="G65" s="95" t="s">
        <v>416</v>
      </c>
      <c r="H65" s="82" t="s">
        <v>1410</v>
      </c>
      <c r="I65" s="82" t="s">
        <v>167</v>
      </c>
      <c r="J65" s="82"/>
      <c r="K65" s="92">
        <v>1.95</v>
      </c>
      <c r="L65" s="95" t="s">
        <v>170</v>
      </c>
      <c r="M65" s="96">
        <v>3.6000000000000004E-2</v>
      </c>
      <c r="N65" s="96">
        <v>9.6999999999999986E-3</v>
      </c>
      <c r="O65" s="92">
        <v>400000</v>
      </c>
      <c r="P65" s="94">
        <v>111.03</v>
      </c>
      <c r="Q65" s="92">
        <v>7.5988899999999999</v>
      </c>
      <c r="R65" s="92">
        <v>451.71890000000002</v>
      </c>
      <c r="S65" s="93">
        <v>9.6685617047607996E-4</v>
      </c>
      <c r="T65" s="93">
        <f t="shared" si="0"/>
        <v>2.3613984052130122E-3</v>
      </c>
      <c r="U65" s="93">
        <f>R65/'סכום נכסי הקרן'!$C$42</f>
        <v>1.9723266058250432E-4</v>
      </c>
    </row>
    <row r="66" spans="2:21" s="143" customFormat="1">
      <c r="B66" s="85" t="s">
        <v>449</v>
      </c>
      <c r="C66" s="82" t="s">
        <v>450</v>
      </c>
      <c r="D66" s="95" t="s">
        <v>127</v>
      </c>
      <c r="E66" s="95" t="s">
        <v>316</v>
      </c>
      <c r="F66" s="82" t="s">
        <v>448</v>
      </c>
      <c r="G66" s="95" t="s">
        <v>416</v>
      </c>
      <c r="H66" s="82" t="s">
        <v>1410</v>
      </c>
      <c r="I66" s="82" t="s">
        <v>167</v>
      </c>
      <c r="J66" s="82"/>
      <c r="K66" s="92">
        <v>8.24</v>
      </c>
      <c r="L66" s="95" t="s">
        <v>170</v>
      </c>
      <c r="M66" s="96">
        <v>2.2499999999999999E-2</v>
      </c>
      <c r="N66" s="96">
        <v>1.3500000000000002E-2</v>
      </c>
      <c r="O66" s="92">
        <v>1165145</v>
      </c>
      <c r="P66" s="94">
        <v>108.93</v>
      </c>
      <c r="Q66" s="82"/>
      <c r="R66" s="92">
        <v>1269.1923899999999</v>
      </c>
      <c r="S66" s="93">
        <v>2.8479566077246011E-3</v>
      </c>
      <c r="T66" s="93">
        <f t="shared" si="0"/>
        <v>6.6348095810347795E-3</v>
      </c>
      <c r="U66" s="93">
        <f>R66/'סכום נכסי הקרן'!$C$42</f>
        <v>5.5416364440533127E-4</v>
      </c>
    </row>
    <row r="67" spans="2:21" s="143" customFormat="1">
      <c r="B67" s="85" t="s">
        <v>451</v>
      </c>
      <c r="C67" s="82" t="s">
        <v>452</v>
      </c>
      <c r="D67" s="95" t="s">
        <v>127</v>
      </c>
      <c r="E67" s="95" t="s">
        <v>316</v>
      </c>
      <c r="F67" s="82" t="s">
        <v>453</v>
      </c>
      <c r="G67" s="95" t="s">
        <v>347</v>
      </c>
      <c r="H67" s="82" t="s">
        <v>1411</v>
      </c>
      <c r="I67" s="82" t="s">
        <v>167</v>
      </c>
      <c r="J67" s="82"/>
      <c r="K67" s="92">
        <v>0.98999999999999977</v>
      </c>
      <c r="L67" s="95" t="s">
        <v>170</v>
      </c>
      <c r="M67" s="96">
        <v>4.8499999999999995E-2</v>
      </c>
      <c r="N67" s="96">
        <v>1.3600000000000001E-2</v>
      </c>
      <c r="O67" s="92">
        <v>9832</v>
      </c>
      <c r="P67" s="94">
        <v>124.3</v>
      </c>
      <c r="Q67" s="82"/>
      <c r="R67" s="92">
        <v>12.22118</v>
      </c>
      <c r="S67" s="93">
        <v>3.9254940902269387E-5</v>
      </c>
      <c r="T67" s="93">
        <f t="shared" si="0"/>
        <v>6.3887242623280021E-5</v>
      </c>
      <c r="U67" s="93">
        <f>R67/'סכום נכסי הקרן'!$C$42</f>
        <v>5.3360969551145414E-6</v>
      </c>
    </row>
    <row r="68" spans="2:21" s="143" customFormat="1">
      <c r="B68" s="85" t="s">
        <v>455</v>
      </c>
      <c r="C68" s="82" t="s">
        <v>456</v>
      </c>
      <c r="D68" s="95" t="s">
        <v>127</v>
      </c>
      <c r="E68" s="95" t="s">
        <v>316</v>
      </c>
      <c r="F68" s="82" t="s">
        <v>453</v>
      </c>
      <c r="G68" s="95" t="s">
        <v>347</v>
      </c>
      <c r="H68" s="82" t="s">
        <v>1411</v>
      </c>
      <c r="I68" s="82" t="s">
        <v>167</v>
      </c>
      <c r="J68" s="82"/>
      <c r="K68" s="92">
        <v>5.5500000000000007</v>
      </c>
      <c r="L68" s="95" t="s">
        <v>170</v>
      </c>
      <c r="M68" s="96">
        <v>2.5000000000000001E-2</v>
      </c>
      <c r="N68" s="96">
        <v>1.3300000000000001E-2</v>
      </c>
      <c r="O68" s="92">
        <v>1013149.44</v>
      </c>
      <c r="P68" s="94">
        <v>106.81</v>
      </c>
      <c r="Q68" s="82"/>
      <c r="R68" s="92">
        <v>1082.1448799999998</v>
      </c>
      <c r="S68" s="93">
        <v>2.0955449517040792E-3</v>
      </c>
      <c r="T68" s="93">
        <f t="shared" si="0"/>
        <v>5.6570030473407822E-3</v>
      </c>
      <c r="U68" s="93">
        <f>R68/'סכום נכסי הקרן'!$C$42</f>
        <v>4.7249365439022987E-4</v>
      </c>
    </row>
    <row r="69" spans="2:21" s="143" customFormat="1">
      <c r="B69" s="85" t="s">
        <v>457</v>
      </c>
      <c r="C69" s="82" t="s">
        <v>458</v>
      </c>
      <c r="D69" s="95" t="s">
        <v>127</v>
      </c>
      <c r="E69" s="95" t="s">
        <v>316</v>
      </c>
      <c r="F69" s="82" t="s">
        <v>453</v>
      </c>
      <c r="G69" s="95" t="s">
        <v>347</v>
      </c>
      <c r="H69" s="82" t="s">
        <v>1411</v>
      </c>
      <c r="I69" s="82" t="s">
        <v>167</v>
      </c>
      <c r="J69" s="82"/>
      <c r="K69" s="92">
        <v>6.28</v>
      </c>
      <c r="L69" s="95" t="s">
        <v>170</v>
      </c>
      <c r="M69" s="96">
        <v>1.34E-2</v>
      </c>
      <c r="N69" s="96">
        <v>1.41E-2</v>
      </c>
      <c r="O69" s="92">
        <v>1179799.8</v>
      </c>
      <c r="P69" s="94">
        <v>100.21</v>
      </c>
      <c r="Q69" s="82"/>
      <c r="R69" s="92">
        <v>1182.2773300000001</v>
      </c>
      <c r="S69" s="93">
        <v>3.2646640457296553E-3</v>
      </c>
      <c r="T69" s="93">
        <f t="shared" si="0"/>
        <v>6.1804538211296858E-3</v>
      </c>
      <c r="U69" s="93">
        <f>R69/'סכום נכסי הקרן'!$C$42</f>
        <v>5.1621418395882807E-4</v>
      </c>
    </row>
    <row r="70" spans="2:21" s="143" customFormat="1">
      <c r="B70" s="85" t="s">
        <v>459</v>
      </c>
      <c r="C70" s="82" t="s">
        <v>460</v>
      </c>
      <c r="D70" s="95" t="s">
        <v>127</v>
      </c>
      <c r="E70" s="95" t="s">
        <v>316</v>
      </c>
      <c r="F70" s="82" t="s">
        <v>341</v>
      </c>
      <c r="G70" s="95" t="s">
        <v>318</v>
      </c>
      <c r="H70" s="82" t="s">
        <v>1411</v>
      </c>
      <c r="I70" s="82" t="s">
        <v>167</v>
      </c>
      <c r="J70" s="82"/>
      <c r="K70" s="92">
        <v>3.5800000000000005</v>
      </c>
      <c r="L70" s="95" t="s">
        <v>170</v>
      </c>
      <c r="M70" s="96">
        <v>2.7999999999999997E-2</v>
      </c>
      <c r="N70" s="96">
        <v>1.2699999999999999E-2</v>
      </c>
      <c r="O70" s="92">
        <f>1950000/50000</f>
        <v>39</v>
      </c>
      <c r="P70" s="94">
        <f>106.6*50000</f>
        <v>5330000</v>
      </c>
      <c r="Q70" s="82"/>
      <c r="R70" s="92">
        <v>2078.69992</v>
      </c>
      <c r="S70" s="93">
        <f>11025.0466444281%/50000</f>
        <v>2.2050093288856197E-3</v>
      </c>
      <c r="T70" s="93">
        <f t="shared" si="0"/>
        <v>1.0866578033384072E-2</v>
      </c>
      <c r="U70" s="93">
        <f>R70/'סכום נכסי הקרן'!$C$42</f>
        <v>9.0761647514469473E-4</v>
      </c>
    </row>
    <row r="71" spans="2:21" s="143" customFormat="1">
      <c r="B71" s="85" t="s">
        <v>461</v>
      </c>
      <c r="C71" s="82" t="s">
        <v>462</v>
      </c>
      <c r="D71" s="95" t="s">
        <v>127</v>
      </c>
      <c r="E71" s="95" t="s">
        <v>316</v>
      </c>
      <c r="F71" s="82" t="s">
        <v>375</v>
      </c>
      <c r="G71" s="95" t="s">
        <v>318</v>
      </c>
      <c r="H71" s="82" t="s">
        <v>1411</v>
      </c>
      <c r="I71" s="82" t="s">
        <v>1406</v>
      </c>
      <c r="J71" s="82"/>
      <c r="K71" s="92">
        <v>2.3600000000000008</v>
      </c>
      <c r="L71" s="95" t="s">
        <v>170</v>
      </c>
      <c r="M71" s="96">
        <v>6.4000000000000001E-2</v>
      </c>
      <c r="N71" s="96">
        <v>4.8000000000000004E-3</v>
      </c>
      <c r="O71" s="92">
        <v>591394</v>
      </c>
      <c r="P71" s="94">
        <v>130.4</v>
      </c>
      <c r="Q71" s="82"/>
      <c r="R71" s="92">
        <v>771.17782999999997</v>
      </c>
      <c r="S71" s="93">
        <v>4.7236678207048752E-4</v>
      </c>
      <c r="T71" s="93">
        <f t="shared" si="0"/>
        <v>4.0313967334500095E-3</v>
      </c>
      <c r="U71" s="93">
        <f>R71/'סכום נכסי הקרן'!$C$42</f>
        <v>3.3671704945961348E-4</v>
      </c>
    </row>
    <row r="72" spans="2:21" s="143" customFormat="1">
      <c r="B72" s="85" t="s">
        <v>463</v>
      </c>
      <c r="C72" s="82" t="s">
        <v>464</v>
      </c>
      <c r="D72" s="95" t="s">
        <v>127</v>
      </c>
      <c r="E72" s="95" t="s">
        <v>316</v>
      </c>
      <c r="F72" s="82" t="s">
        <v>465</v>
      </c>
      <c r="G72" s="95" t="s">
        <v>318</v>
      </c>
      <c r="H72" s="82" t="s">
        <v>1411</v>
      </c>
      <c r="I72" s="82" t="s">
        <v>1406</v>
      </c>
      <c r="J72" s="82"/>
      <c r="K72" s="92">
        <v>2.2000000000000002</v>
      </c>
      <c r="L72" s="95" t="s">
        <v>170</v>
      </c>
      <c r="M72" s="96">
        <v>0.02</v>
      </c>
      <c r="N72" s="96">
        <v>6.8999999999999999E-3</v>
      </c>
      <c r="O72" s="92">
        <v>346876</v>
      </c>
      <c r="P72" s="94">
        <v>105.24</v>
      </c>
      <c r="Q72" s="82"/>
      <c r="R72" s="92">
        <v>365.05233000000004</v>
      </c>
      <c r="S72" s="93">
        <v>4.8771489271357807E-4</v>
      </c>
      <c r="T72" s="93">
        <f t="shared" si="0"/>
        <v>1.9083416476071611E-3</v>
      </c>
      <c r="U72" s="93">
        <f>R72/'סכום נכסי הקרן'!$C$42</f>
        <v>1.5939169757506793E-4</v>
      </c>
    </row>
    <row r="73" spans="2:21" s="143" customFormat="1">
      <c r="B73" s="85" t="s">
        <v>466</v>
      </c>
      <c r="C73" s="82" t="s">
        <v>467</v>
      </c>
      <c r="D73" s="95" t="s">
        <v>127</v>
      </c>
      <c r="E73" s="95" t="s">
        <v>316</v>
      </c>
      <c r="F73" s="82" t="s">
        <v>468</v>
      </c>
      <c r="G73" s="95" t="s">
        <v>347</v>
      </c>
      <c r="H73" s="82" t="s">
        <v>1411</v>
      </c>
      <c r="I73" s="82" t="s">
        <v>167</v>
      </c>
      <c r="J73" s="82"/>
      <c r="K73" s="92">
        <v>6.7899999999999991</v>
      </c>
      <c r="L73" s="95" t="s">
        <v>170</v>
      </c>
      <c r="M73" s="96">
        <v>1.5800000000000002E-2</v>
      </c>
      <c r="N73" s="96">
        <v>1.4799999999999997E-2</v>
      </c>
      <c r="O73" s="92">
        <v>410628</v>
      </c>
      <c r="P73" s="94">
        <v>101.28</v>
      </c>
      <c r="Q73" s="82"/>
      <c r="R73" s="92">
        <v>415.88403000000005</v>
      </c>
      <c r="S73" s="93">
        <v>9.6232968207320331E-4</v>
      </c>
      <c r="T73" s="93">
        <f t="shared" si="0"/>
        <v>2.174068619213322E-3</v>
      </c>
      <c r="U73" s="93">
        <f>R73/'סכום נכסי הקרן'!$C$42</f>
        <v>1.8158618939936771E-4</v>
      </c>
    </row>
    <row r="74" spans="2:21" s="143" customFormat="1">
      <c r="B74" s="85" t="s">
        <v>469</v>
      </c>
      <c r="C74" s="82" t="s">
        <v>470</v>
      </c>
      <c r="D74" s="95" t="s">
        <v>127</v>
      </c>
      <c r="E74" s="95" t="s">
        <v>316</v>
      </c>
      <c r="F74" s="82" t="s">
        <v>321</v>
      </c>
      <c r="G74" s="95" t="s">
        <v>318</v>
      </c>
      <c r="H74" s="82" t="s">
        <v>1411</v>
      </c>
      <c r="I74" s="82" t="s">
        <v>1406</v>
      </c>
      <c r="J74" s="82"/>
      <c r="K74" s="92">
        <v>3.9300000000000006</v>
      </c>
      <c r="L74" s="95" t="s">
        <v>170</v>
      </c>
      <c r="M74" s="96">
        <v>4.4999999999999998E-2</v>
      </c>
      <c r="N74" s="96">
        <v>1.01E-2</v>
      </c>
      <c r="O74" s="92">
        <v>1916876</v>
      </c>
      <c r="P74" s="94">
        <v>136.72999999999999</v>
      </c>
      <c r="Q74" s="92">
        <v>25.744430000000001</v>
      </c>
      <c r="R74" s="92">
        <v>2646.6889200000001</v>
      </c>
      <c r="S74" s="93">
        <v>1.1262595064757536E-3</v>
      </c>
      <c r="T74" s="93">
        <f t="shared" si="0"/>
        <v>1.3835788130146758E-2</v>
      </c>
      <c r="U74" s="93">
        <f>R74/'סכום נכסי הקרן'!$C$42</f>
        <v>1.1556157987319877E-3</v>
      </c>
    </row>
    <row r="75" spans="2:21" s="143" customFormat="1">
      <c r="B75" s="85" t="s">
        <v>471</v>
      </c>
      <c r="C75" s="82" t="s">
        <v>472</v>
      </c>
      <c r="D75" s="95" t="s">
        <v>127</v>
      </c>
      <c r="E75" s="95" t="s">
        <v>316</v>
      </c>
      <c r="F75" s="82" t="s">
        <v>448</v>
      </c>
      <c r="G75" s="95" t="s">
        <v>416</v>
      </c>
      <c r="H75" s="82" t="s">
        <v>1411</v>
      </c>
      <c r="I75" s="82" t="s">
        <v>1406</v>
      </c>
      <c r="J75" s="82"/>
      <c r="K75" s="92">
        <v>0.97000000000000008</v>
      </c>
      <c r="L75" s="95" t="s">
        <v>170</v>
      </c>
      <c r="M75" s="96">
        <v>4.4999999999999998E-2</v>
      </c>
      <c r="N75" s="96">
        <v>1.2E-2</v>
      </c>
      <c r="O75" s="92">
        <v>120824</v>
      </c>
      <c r="P75" s="94">
        <v>126.78</v>
      </c>
      <c r="Q75" s="82"/>
      <c r="R75" s="92">
        <v>153.18064999999999</v>
      </c>
      <c r="S75" s="93">
        <v>1.1580843178241756E-3</v>
      </c>
      <c r="T75" s="93">
        <f t="shared" si="0"/>
        <v>8.0076468489472679E-4</v>
      </c>
      <c r="U75" s="93">
        <f>R75/'סכום נכסי הקרן'!$C$42</f>
        <v>6.6882805101264046E-5</v>
      </c>
    </row>
    <row r="76" spans="2:21" s="143" customFormat="1">
      <c r="B76" s="85" t="s">
        <v>473</v>
      </c>
      <c r="C76" s="82" t="s">
        <v>474</v>
      </c>
      <c r="D76" s="95" t="s">
        <v>127</v>
      </c>
      <c r="E76" s="95" t="s">
        <v>316</v>
      </c>
      <c r="F76" s="82" t="s">
        <v>475</v>
      </c>
      <c r="G76" s="95" t="s">
        <v>347</v>
      </c>
      <c r="H76" s="82" t="s">
        <v>1411</v>
      </c>
      <c r="I76" s="82" t="s">
        <v>167</v>
      </c>
      <c r="J76" s="82"/>
      <c r="K76" s="92">
        <v>1.69</v>
      </c>
      <c r="L76" s="95" t="s">
        <v>170</v>
      </c>
      <c r="M76" s="96">
        <v>4.4999999999999998E-2</v>
      </c>
      <c r="N76" s="96">
        <v>1.2800000000000001E-2</v>
      </c>
      <c r="O76" s="92">
        <v>562500</v>
      </c>
      <c r="P76" s="94">
        <v>113.98</v>
      </c>
      <c r="Q76" s="82"/>
      <c r="R76" s="92">
        <v>641.13753000000008</v>
      </c>
      <c r="S76" s="93">
        <v>1.079136690647482E-3</v>
      </c>
      <c r="T76" s="93">
        <f t="shared" ref="T76:T87" si="1">R76/$R$11</f>
        <v>3.3516001674143148E-3</v>
      </c>
      <c r="U76" s="93">
        <f>R76/'סכום נכסי הקרן'!$C$42</f>
        <v>2.7993794557012156E-4</v>
      </c>
    </row>
    <row r="77" spans="2:21" s="143" customFormat="1">
      <c r="B77" s="85" t="s">
        <v>476</v>
      </c>
      <c r="C77" s="82" t="s">
        <v>477</v>
      </c>
      <c r="D77" s="95" t="s">
        <v>127</v>
      </c>
      <c r="E77" s="95" t="s">
        <v>316</v>
      </c>
      <c r="F77" s="82" t="s">
        <v>475</v>
      </c>
      <c r="G77" s="95" t="s">
        <v>347</v>
      </c>
      <c r="H77" s="82" t="s">
        <v>1411</v>
      </c>
      <c r="I77" s="82" t="s">
        <v>167</v>
      </c>
      <c r="J77" s="82"/>
      <c r="K77" s="92">
        <v>6.23</v>
      </c>
      <c r="L77" s="95" t="s">
        <v>170</v>
      </c>
      <c r="M77" s="96">
        <v>1.6E-2</v>
      </c>
      <c r="N77" s="96">
        <v>1.29E-2</v>
      </c>
      <c r="O77" s="92">
        <v>377074</v>
      </c>
      <c r="P77" s="94">
        <v>102.92</v>
      </c>
      <c r="Q77" s="82"/>
      <c r="R77" s="92">
        <v>388.08456999999999</v>
      </c>
      <c r="S77" s="93">
        <v>2.7390694802600516E-3</v>
      </c>
      <c r="T77" s="93">
        <f t="shared" si="1"/>
        <v>2.0287446123812346E-3</v>
      </c>
      <c r="U77" s="93">
        <f>R77/'סכום נכסי הקרן'!$C$42</f>
        <v>1.6944819504368121E-4</v>
      </c>
    </row>
    <row r="78" spans="2:21" s="143" customFormat="1">
      <c r="B78" s="85" t="s">
        <v>478</v>
      </c>
      <c r="C78" s="82" t="s">
        <v>479</v>
      </c>
      <c r="D78" s="95" t="s">
        <v>127</v>
      </c>
      <c r="E78" s="95" t="s">
        <v>316</v>
      </c>
      <c r="F78" s="82" t="s">
        <v>480</v>
      </c>
      <c r="G78" s="95" t="s">
        <v>347</v>
      </c>
      <c r="H78" s="82" t="s">
        <v>1412</v>
      </c>
      <c r="I78" s="82" t="s">
        <v>1406</v>
      </c>
      <c r="J78" s="82"/>
      <c r="K78" s="92">
        <v>2.54</v>
      </c>
      <c r="L78" s="95" t="s">
        <v>170</v>
      </c>
      <c r="M78" s="96">
        <v>4.5999999999999999E-2</v>
      </c>
      <c r="N78" s="96">
        <v>1.1300000000000001E-2</v>
      </c>
      <c r="O78" s="92">
        <v>295076.83</v>
      </c>
      <c r="P78" s="94">
        <v>110.94</v>
      </c>
      <c r="Q78" s="82"/>
      <c r="R78" s="92">
        <v>327.35823999999997</v>
      </c>
      <c r="S78" s="93">
        <v>6.8377862612224629E-4</v>
      </c>
      <c r="T78" s="93">
        <f t="shared" si="1"/>
        <v>1.7112926332489928E-3</v>
      </c>
      <c r="U78" s="93">
        <f>R78/'סכום נכסי הקרן'!$C$42</f>
        <v>1.4293344077213944E-4</v>
      </c>
    </row>
    <row r="79" spans="2:21" s="143" customFormat="1">
      <c r="B79" s="85" t="s">
        <v>481</v>
      </c>
      <c r="C79" s="82" t="s">
        <v>482</v>
      </c>
      <c r="D79" s="95" t="s">
        <v>127</v>
      </c>
      <c r="E79" s="95" t="s">
        <v>316</v>
      </c>
      <c r="F79" s="82" t="s">
        <v>480</v>
      </c>
      <c r="G79" s="95" t="s">
        <v>347</v>
      </c>
      <c r="H79" s="82" t="s">
        <v>1412</v>
      </c>
      <c r="I79" s="82" t="s">
        <v>1406</v>
      </c>
      <c r="J79" s="82"/>
      <c r="K79" s="92">
        <v>6.07</v>
      </c>
      <c r="L79" s="95" t="s">
        <v>170</v>
      </c>
      <c r="M79" s="96">
        <v>3.0600000000000002E-2</v>
      </c>
      <c r="N79" s="96">
        <v>1.8800000000000001E-2</v>
      </c>
      <c r="O79" s="92">
        <v>143000</v>
      </c>
      <c r="P79" s="94">
        <v>108</v>
      </c>
      <c r="Q79" s="82"/>
      <c r="R79" s="92">
        <v>154.44</v>
      </c>
      <c r="S79" s="93">
        <v>4.8263525599918998E-4</v>
      </c>
      <c r="T79" s="93">
        <f t="shared" si="1"/>
        <v>8.0734804255721345E-4</v>
      </c>
      <c r="U79" s="93">
        <f>R79/'סכום נכסי הקרן'!$C$42</f>
        <v>6.7432671292615748E-5</v>
      </c>
    </row>
    <row r="80" spans="2:21" s="143" customFormat="1">
      <c r="B80" s="85" t="s">
        <v>483</v>
      </c>
      <c r="C80" s="82" t="s">
        <v>484</v>
      </c>
      <c r="D80" s="95" t="s">
        <v>127</v>
      </c>
      <c r="E80" s="95" t="s">
        <v>316</v>
      </c>
      <c r="F80" s="82" t="s">
        <v>375</v>
      </c>
      <c r="G80" s="95" t="s">
        <v>318</v>
      </c>
      <c r="H80" s="82" t="s">
        <v>1412</v>
      </c>
      <c r="I80" s="82" t="s">
        <v>1406</v>
      </c>
      <c r="J80" s="82"/>
      <c r="K80" s="92">
        <v>3.8899999999999997</v>
      </c>
      <c r="L80" s="95" t="s">
        <v>170</v>
      </c>
      <c r="M80" s="96">
        <v>5.0999999999999997E-2</v>
      </c>
      <c r="N80" s="96">
        <v>1.1199999999999998E-2</v>
      </c>
      <c r="O80" s="92">
        <v>513059</v>
      </c>
      <c r="P80" s="94">
        <v>139.35</v>
      </c>
      <c r="Q80" s="92">
        <v>7.8245200000000006</v>
      </c>
      <c r="R80" s="92">
        <v>722.77225999999996</v>
      </c>
      <c r="S80" s="93">
        <v>4.4721063736775858E-4</v>
      </c>
      <c r="T80" s="93">
        <f t="shared" si="1"/>
        <v>3.7783525597361645E-3</v>
      </c>
      <c r="U80" s="93">
        <f>R80/'סכום נכסי הקרן'!$C$42</f>
        <v>3.1558187145817797E-4</v>
      </c>
    </row>
    <row r="81" spans="2:21" s="143" customFormat="1">
      <c r="B81" s="85" t="s">
        <v>485</v>
      </c>
      <c r="C81" s="82" t="s">
        <v>486</v>
      </c>
      <c r="D81" s="95" t="s">
        <v>127</v>
      </c>
      <c r="E81" s="95" t="s">
        <v>316</v>
      </c>
      <c r="F81" s="82" t="s">
        <v>487</v>
      </c>
      <c r="G81" s="95" t="s">
        <v>347</v>
      </c>
      <c r="H81" s="82" t="s">
        <v>1412</v>
      </c>
      <c r="I81" s="82" t="s">
        <v>1406</v>
      </c>
      <c r="J81" s="82"/>
      <c r="K81" s="92">
        <v>7.83</v>
      </c>
      <c r="L81" s="95" t="s">
        <v>170</v>
      </c>
      <c r="M81" s="96">
        <v>2.81E-2</v>
      </c>
      <c r="N81" s="96">
        <v>2.7300000000000005E-2</v>
      </c>
      <c r="O81" s="92">
        <v>17973</v>
      </c>
      <c r="P81" s="94">
        <v>101.43</v>
      </c>
      <c r="Q81" s="82"/>
      <c r="R81" s="92">
        <v>18.23001</v>
      </c>
      <c r="S81" s="93">
        <v>3.4331001048668538E-5</v>
      </c>
      <c r="T81" s="93">
        <f t="shared" si="1"/>
        <v>9.5298905007112309E-5</v>
      </c>
      <c r="U81" s="93">
        <f>R81/'סכום נכסי הקרן'!$C$42</f>
        <v>7.9597142708566312E-6</v>
      </c>
    </row>
    <row r="82" spans="2:21" s="143" customFormat="1">
      <c r="B82" s="85" t="s">
        <v>488</v>
      </c>
      <c r="C82" s="82" t="s">
        <v>489</v>
      </c>
      <c r="D82" s="95" t="s">
        <v>127</v>
      </c>
      <c r="E82" s="95" t="s">
        <v>316</v>
      </c>
      <c r="F82" s="82" t="s">
        <v>487</v>
      </c>
      <c r="G82" s="95" t="s">
        <v>347</v>
      </c>
      <c r="H82" s="82" t="s">
        <v>1412</v>
      </c>
      <c r="I82" s="82" t="s">
        <v>1406</v>
      </c>
      <c r="J82" s="82"/>
      <c r="K82" s="92">
        <v>5.7299999999999995</v>
      </c>
      <c r="L82" s="95" t="s">
        <v>170</v>
      </c>
      <c r="M82" s="96">
        <v>3.7000000000000005E-2</v>
      </c>
      <c r="N82" s="96">
        <v>1.8499999999999999E-2</v>
      </c>
      <c r="O82" s="92">
        <v>999378.15</v>
      </c>
      <c r="P82" s="94">
        <v>110.92</v>
      </c>
      <c r="Q82" s="82"/>
      <c r="R82" s="92">
        <v>1108.51025</v>
      </c>
      <c r="S82" s="93">
        <v>1.5826723676213058E-3</v>
      </c>
      <c r="T82" s="93">
        <f t="shared" si="1"/>
        <v>5.7948302285166231E-3</v>
      </c>
      <c r="U82" s="93">
        <f>R82/'סכום נכסי הקרן'!$C$42</f>
        <v>4.8400548635551226E-4</v>
      </c>
    </row>
    <row r="83" spans="2:21" s="143" customFormat="1">
      <c r="B83" s="85" t="s">
        <v>490</v>
      </c>
      <c r="C83" s="82" t="s">
        <v>491</v>
      </c>
      <c r="D83" s="95" t="s">
        <v>127</v>
      </c>
      <c r="E83" s="95" t="s">
        <v>316</v>
      </c>
      <c r="F83" s="82" t="s">
        <v>487</v>
      </c>
      <c r="G83" s="95" t="s">
        <v>347</v>
      </c>
      <c r="H83" s="82" t="s">
        <v>1412</v>
      </c>
      <c r="I83" s="82" t="s">
        <v>1406</v>
      </c>
      <c r="J83" s="82"/>
      <c r="K83" s="92">
        <v>5.74</v>
      </c>
      <c r="L83" s="95" t="s">
        <v>170</v>
      </c>
      <c r="M83" s="96">
        <v>2.8500000000000001E-2</v>
      </c>
      <c r="N83" s="96">
        <v>1.2199999999999999E-2</v>
      </c>
      <c r="O83" s="92">
        <v>2825857</v>
      </c>
      <c r="P83" s="94">
        <v>112.1</v>
      </c>
      <c r="Q83" s="82"/>
      <c r="R83" s="92">
        <v>3167.78557</v>
      </c>
      <c r="S83" s="93">
        <v>4.1374187408491948E-3</v>
      </c>
      <c r="T83" s="93">
        <f t="shared" si="1"/>
        <v>1.6559864537558189E-2</v>
      </c>
      <c r="U83" s="93">
        <f>R83/'סכום נכסי הקרן'!$C$42</f>
        <v>1.3831406570014337E-3</v>
      </c>
    </row>
    <row r="84" spans="2:21" s="143" customFormat="1">
      <c r="B84" s="85" t="s">
        <v>492</v>
      </c>
      <c r="C84" s="82" t="s">
        <v>493</v>
      </c>
      <c r="D84" s="95" t="s">
        <v>127</v>
      </c>
      <c r="E84" s="95" t="s">
        <v>316</v>
      </c>
      <c r="F84" s="82" t="s">
        <v>494</v>
      </c>
      <c r="G84" s="95" t="s">
        <v>347</v>
      </c>
      <c r="H84" s="82" t="s">
        <v>1412</v>
      </c>
      <c r="I84" s="82" t="s">
        <v>1406</v>
      </c>
      <c r="J84" s="82"/>
      <c r="K84" s="92">
        <v>2.09</v>
      </c>
      <c r="L84" s="95" t="s">
        <v>170</v>
      </c>
      <c r="M84" s="96">
        <v>4.7500000000000001E-2</v>
      </c>
      <c r="N84" s="96">
        <v>1.0700000000000001E-2</v>
      </c>
      <c r="O84" s="92">
        <v>770286.92</v>
      </c>
      <c r="P84" s="94">
        <v>109.44</v>
      </c>
      <c r="Q84" s="82"/>
      <c r="R84" s="92">
        <v>843.00204000000008</v>
      </c>
      <c r="S84" s="93">
        <v>4.3535932873380798E-3</v>
      </c>
      <c r="T84" s="93">
        <f t="shared" si="1"/>
        <v>4.4068638103194622E-3</v>
      </c>
      <c r="U84" s="93">
        <f>R84/'סכום נכסי הקרן'!$C$42</f>
        <v>3.6807743759598887E-4</v>
      </c>
    </row>
    <row r="85" spans="2:21" s="143" customFormat="1">
      <c r="B85" s="85" t="s">
        <v>495</v>
      </c>
      <c r="C85" s="82" t="s">
        <v>496</v>
      </c>
      <c r="D85" s="95" t="s">
        <v>127</v>
      </c>
      <c r="E85" s="95" t="s">
        <v>316</v>
      </c>
      <c r="F85" s="82" t="s">
        <v>497</v>
      </c>
      <c r="G85" s="95" t="s">
        <v>347</v>
      </c>
      <c r="H85" s="82" t="s">
        <v>1413</v>
      </c>
      <c r="I85" s="82" t="s">
        <v>167</v>
      </c>
      <c r="J85" s="82"/>
      <c r="K85" s="92">
        <v>1.22</v>
      </c>
      <c r="L85" s="95" t="s">
        <v>170</v>
      </c>
      <c r="M85" s="96">
        <v>5.5999999999999994E-2</v>
      </c>
      <c r="N85" s="96">
        <v>1.5600000000000001E-2</v>
      </c>
      <c r="O85" s="92">
        <v>136827</v>
      </c>
      <c r="P85" s="94">
        <v>111.53</v>
      </c>
      <c r="Q85" s="82"/>
      <c r="R85" s="92">
        <v>152.60316</v>
      </c>
      <c r="S85" s="93">
        <v>7.204302773741075E-4</v>
      </c>
      <c r="T85" s="93">
        <f t="shared" si="1"/>
        <v>7.9774580752425047E-4</v>
      </c>
      <c r="U85" s="93">
        <f>R85/'סכום נכסי הקרן'!$C$42</f>
        <v>6.6630657384708942E-5</v>
      </c>
    </row>
    <row r="86" spans="2:21" s="143" customFormat="1">
      <c r="B86" s="85" t="s">
        <v>498</v>
      </c>
      <c r="C86" s="82" t="s">
        <v>499</v>
      </c>
      <c r="D86" s="95" t="s">
        <v>127</v>
      </c>
      <c r="E86" s="95" t="s">
        <v>316</v>
      </c>
      <c r="F86" s="82" t="s">
        <v>465</v>
      </c>
      <c r="G86" s="95" t="s">
        <v>318</v>
      </c>
      <c r="H86" s="82" t="s">
        <v>1413</v>
      </c>
      <c r="I86" s="82" t="s">
        <v>1406</v>
      </c>
      <c r="J86" s="82"/>
      <c r="K86" s="92">
        <v>2.66</v>
      </c>
      <c r="L86" s="95" t="s">
        <v>170</v>
      </c>
      <c r="M86" s="96">
        <v>2.4E-2</v>
      </c>
      <c r="N86" s="96">
        <v>1.0800000000000002E-2</v>
      </c>
      <c r="O86" s="92">
        <v>41124</v>
      </c>
      <c r="P86" s="94">
        <v>105</v>
      </c>
      <c r="Q86" s="82"/>
      <c r="R86" s="92">
        <v>43.180199999999999</v>
      </c>
      <c r="S86" s="93">
        <v>3.1500333203116022E-4</v>
      </c>
      <c r="T86" s="93">
        <f t="shared" si="1"/>
        <v>2.2572811413642182E-4</v>
      </c>
      <c r="U86" s="93">
        <f>R86/'סכום נכסי הקרן'!$C$42</f>
        <v>1.8853640461987868E-5</v>
      </c>
    </row>
    <row r="87" spans="2:21" s="143" customFormat="1">
      <c r="B87" s="85" t="s">
        <v>500</v>
      </c>
      <c r="C87" s="82" t="s">
        <v>501</v>
      </c>
      <c r="D87" s="95" t="s">
        <v>127</v>
      </c>
      <c r="E87" s="95" t="s">
        <v>316</v>
      </c>
      <c r="F87" s="82" t="s">
        <v>502</v>
      </c>
      <c r="G87" s="95" t="s">
        <v>347</v>
      </c>
      <c r="H87" s="82" t="s">
        <v>1413</v>
      </c>
      <c r="I87" s="82" t="s">
        <v>167</v>
      </c>
      <c r="J87" s="82"/>
      <c r="K87" s="92">
        <v>7.830000000000001</v>
      </c>
      <c r="L87" s="95" t="s">
        <v>170</v>
      </c>
      <c r="M87" s="96">
        <v>2.6000000000000002E-2</v>
      </c>
      <c r="N87" s="96">
        <v>2.4500000000000001E-2</v>
      </c>
      <c r="O87" s="92">
        <v>1744000</v>
      </c>
      <c r="P87" s="94">
        <v>101.49</v>
      </c>
      <c r="Q87" s="82"/>
      <c r="R87" s="92">
        <v>1769.9856399999999</v>
      </c>
      <c r="S87" s="93">
        <v>2.8459065615769976E-3</v>
      </c>
      <c r="T87" s="93">
        <f t="shared" si="1"/>
        <v>9.2527482634575005E-3</v>
      </c>
      <c r="U87" s="93">
        <f>R87/'סכום נכסי הקרן'!$C$42</f>
        <v>7.7282349038312686E-4</v>
      </c>
    </row>
    <row r="88" spans="2:21" s="143" customFormat="1">
      <c r="B88" s="81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92"/>
      <c r="P88" s="94"/>
      <c r="Q88" s="82"/>
      <c r="R88" s="82"/>
      <c r="S88" s="82"/>
      <c r="T88" s="93"/>
      <c r="U88" s="82"/>
    </row>
    <row r="89" spans="2:21" s="143" customFormat="1">
      <c r="B89" s="100" t="s">
        <v>49</v>
      </c>
      <c r="C89" s="80"/>
      <c r="D89" s="80"/>
      <c r="E89" s="80"/>
      <c r="F89" s="80"/>
      <c r="G89" s="80"/>
      <c r="H89" s="80"/>
      <c r="I89" s="80"/>
      <c r="J89" s="80"/>
      <c r="K89" s="89">
        <v>4.2128722913640333</v>
      </c>
      <c r="L89" s="80"/>
      <c r="M89" s="80"/>
      <c r="N89" s="102">
        <v>1.4984966723856049E-2</v>
      </c>
      <c r="O89" s="89"/>
      <c r="P89" s="91"/>
      <c r="Q89" s="89">
        <f>SUM(Q90:Q128)</f>
        <v>239.77835999999999</v>
      </c>
      <c r="R89" s="89">
        <v>42937.64332000001</v>
      </c>
      <c r="S89" s="80"/>
      <c r="T89" s="90">
        <f t="shared" ref="T89:T128" si="2">R89/$R$11</f>
        <v>0.22446012876471003</v>
      </c>
      <c r="U89" s="90">
        <f>R89/'סכום נכסי הקרן'!$C$42</f>
        <v>1.8747733670533145E-2</v>
      </c>
    </row>
    <row r="90" spans="2:21" s="143" customFormat="1">
      <c r="B90" s="85" t="s">
        <v>503</v>
      </c>
      <c r="C90" s="82" t="s">
        <v>504</v>
      </c>
      <c r="D90" s="95" t="s">
        <v>127</v>
      </c>
      <c r="E90" s="95" t="s">
        <v>316</v>
      </c>
      <c r="F90" s="82" t="s">
        <v>317</v>
      </c>
      <c r="G90" s="95" t="s">
        <v>318</v>
      </c>
      <c r="H90" s="82" t="s">
        <v>1407</v>
      </c>
      <c r="I90" s="82" t="s">
        <v>167</v>
      </c>
      <c r="J90" s="82"/>
      <c r="K90" s="92">
        <v>5.98</v>
      </c>
      <c r="L90" s="95" t="s">
        <v>170</v>
      </c>
      <c r="M90" s="96">
        <v>3.0099999999999998E-2</v>
      </c>
      <c r="N90" s="96">
        <v>1.7299999999999999E-2</v>
      </c>
      <c r="O90" s="92">
        <v>300000</v>
      </c>
      <c r="P90" s="94">
        <v>107.89</v>
      </c>
      <c r="Q90" s="82"/>
      <c r="R90" s="92">
        <v>323.67</v>
      </c>
      <c r="S90" s="93">
        <v>2.6086956521739128E-4</v>
      </c>
      <c r="T90" s="93">
        <f t="shared" si="2"/>
        <v>1.6920120495628936E-3</v>
      </c>
      <c r="U90" s="93">
        <f>R90/'סכום נכסי הקרן'!$C$42</f>
        <v>1.4132305566744976E-4</v>
      </c>
    </row>
    <row r="91" spans="2:21" s="143" customFormat="1">
      <c r="B91" s="85" t="s">
        <v>505</v>
      </c>
      <c r="C91" s="82" t="s">
        <v>506</v>
      </c>
      <c r="D91" s="95" t="s">
        <v>127</v>
      </c>
      <c r="E91" s="95" t="s">
        <v>316</v>
      </c>
      <c r="F91" s="82" t="s">
        <v>321</v>
      </c>
      <c r="G91" s="95" t="s">
        <v>318</v>
      </c>
      <c r="H91" s="82" t="s">
        <v>1407</v>
      </c>
      <c r="I91" s="82" t="s">
        <v>167</v>
      </c>
      <c r="J91" s="82"/>
      <c r="K91" s="92">
        <v>6.95</v>
      </c>
      <c r="L91" s="95" t="s">
        <v>170</v>
      </c>
      <c r="M91" s="96">
        <v>2.98E-2</v>
      </c>
      <c r="N91" s="96">
        <v>2.1099999999999997E-2</v>
      </c>
      <c r="O91" s="92">
        <v>6594597</v>
      </c>
      <c r="P91" s="94">
        <v>107.03</v>
      </c>
      <c r="Q91" s="82"/>
      <c r="R91" s="92">
        <v>7058.1969500000005</v>
      </c>
      <c r="S91" s="93">
        <v>2.5941420339237742E-3</v>
      </c>
      <c r="T91" s="93">
        <f t="shared" si="2"/>
        <v>3.689731605520457E-2</v>
      </c>
      <c r="U91" s="93">
        <f>R91/'סכום נכסי הקרן'!$C$42</f>
        <v>3.0817992414393491E-3</v>
      </c>
    </row>
    <row r="92" spans="2:21" s="143" customFormat="1">
      <c r="B92" s="85" t="s">
        <v>507</v>
      </c>
      <c r="C92" s="82" t="s">
        <v>508</v>
      </c>
      <c r="D92" s="95" t="s">
        <v>127</v>
      </c>
      <c r="E92" s="95" t="s">
        <v>316</v>
      </c>
      <c r="F92" s="82" t="s">
        <v>321</v>
      </c>
      <c r="G92" s="95" t="s">
        <v>318</v>
      </c>
      <c r="H92" s="82" t="s">
        <v>1407</v>
      </c>
      <c r="I92" s="82" t="s">
        <v>167</v>
      </c>
      <c r="J92" s="82"/>
      <c r="K92" s="92">
        <v>4.4600000000000009</v>
      </c>
      <c r="L92" s="95" t="s">
        <v>170</v>
      </c>
      <c r="M92" s="96">
        <v>2.4700000000000003E-2</v>
      </c>
      <c r="N92" s="96">
        <v>1.2900000000000002E-2</v>
      </c>
      <c r="O92" s="92">
        <v>1000000</v>
      </c>
      <c r="P92" s="94">
        <v>106.09</v>
      </c>
      <c r="Q92" s="82"/>
      <c r="R92" s="92">
        <v>1060.89996</v>
      </c>
      <c r="S92" s="93">
        <v>3.0018941952371944E-4</v>
      </c>
      <c r="T92" s="93">
        <f t="shared" si="2"/>
        <v>5.5459434476497404E-3</v>
      </c>
      <c r="U92" s="93">
        <f>R92/'סכום נכסי הקרן'!$C$42</f>
        <v>4.6321754906131311E-4</v>
      </c>
    </row>
    <row r="93" spans="2:21" s="143" customFormat="1">
      <c r="B93" s="85" t="s">
        <v>509</v>
      </c>
      <c r="C93" s="82" t="s">
        <v>510</v>
      </c>
      <c r="D93" s="95" t="s">
        <v>127</v>
      </c>
      <c r="E93" s="95" t="s">
        <v>316</v>
      </c>
      <c r="F93" s="82" t="s">
        <v>336</v>
      </c>
      <c r="G93" s="95" t="s">
        <v>318</v>
      </c>
      <c r="H93" s="82" t="s">
        <v>1407</v>
      </c>
      <c r="I93" s="82" t="s">
        <v>167</v>
      </c>
      <c r="J93" s="82"/>
      <c r="K93" s="92">
        <v>1.1300000000000001</v>
      </c>
      <c r="L93" s="95" t="s">
        <v>170</v>
      </c>
      <c r="M93" s="96">
        <v>5.9000000000000004E-2</v>
      </c>
      <c r="N93" s="96">
        <v>2.3000000000000004E-3</v>
      </c>
      <c r="O93" s="92">
        <v>812354.67</v>
      </c>
      <c r="P93" s="94">
        <v>108.57</v>
      </c>
      <c r="Q93" s="82"/>
      <c r="R93" s="92">
        <v>881.97343999999998</v>
      </c>
      <c r="S93" s="93">
        <v>7.5297827659639798E-4</v>
      </c>
      <c r="T93" s="93">
        <f t="shared" si="2"/>
        <v>4.6105900697452204E-3</v>
      </c>
      <c r="U93" s="93">
        <f>R93/'סכום נכסי הקרן'!$C$42</f>
        <v>3.8509340241088812E-4</v>
      </c>
    </row>
    <row r="94" spans="2:21" s="143" customFormat="1">
      <c r="B94" s="85" t="s">
        <v>511</v>
      </c>
      <c r="C94" s="82" t="s">
        <v>512</v>
      </c>
      <c r="D94" s="95" t="s">
        <v>127</v>
      </c>
      <c r="E94" s="95" t="s">
        <v>316</v>
      </c>
      <c r="F94" s="82" t="s">
        <v>336</v>
      </c>
      <c r="G94" s="95" t="s">
        <v>318</v>
      </c>
      <c r="H94" s="82" t="s">
        <v>1407</v>
      </c>
      <c r="I94" s="82" t="s">
        <v>167</v>
      </c>
      <c r="J94" s="82"/>
      <c r="K94" s="92">
        <v>1.1499999999999999</v>
      </c>
      <c r="L94" s="95" t="s">
        <v>170</v>
      </c>
      <c r="M94" s="96">
        <v>1.8000000000000002E-2</v>
      </c>
      <c r="N94" s="96">
        <v>2.8999999999999998E-3</v>
      </c>
      <c r="O94" s="92">
        <v>531969</v>
      </c>
      <c r="P94" s="94">
        <v>101.9</v>
      </c>
      <c r="Q94" s="82"/>
      <c r="R94" s="92">
        <v>542.07641000000001</v>
      </c>
      <c r="S94" s="93">
        <v>8.4664893693211932E-4</v>
      </c>
      <c r="T94" s="93">
        <f t="shared" si="2"/>
        <v>2.833749860981232E-3</v>
      </c>
      <c r="U94" s="93">
        <f>R94/'סכום נכסי הקרן'!$C$42</f>
        <v>2.3668518758748514E-4</v>
      </c>
    </row>
    <row r="95" spans="2:21" s="143" customFormat="1">
      <c r="B95" s="85" t="s">
        <v>513</v>
      </c>
      <c r="C95" s="82" t="s">
        <v>514</v>
      </c>
      <c r="D95" s="95" t="s">
        <v>127</v>
      </c>
      <c r="E95" s="95" t="s">
        <v>316</v>
      </c>
      <c r="F95" s="82" t="s">
        <v>336</v>
      </c>
      <c r="G95" s="95" t="s">
        <v>318</v>
      </c>
      <c r="H95" s="82" t="s">
        <v>1408</v>
      </c>
      <c r="I95" s="82" t="s">
        <v>167</v>
      </c>
      <c r="J95" s="82"/>
      <c r="K95" s="92">
        <v>1.9200000000000002</v>
      </c>
      <c r="L95" s="95" t="s">
        <v>170</v>
      </c>
      <c r="M95" s="96">
        <v>6.0999999999999999E-2</v>
      </c>
      <c r="N95" s="96">
        <v>5.6000000000000008E-3</v>
      </c>
      <c r="O95" s="92">
        <v>2349506.4</v>
      </c>
      <c r="P95" s="94">
        <v>114.02</v>
      </c>
      <c r="Q95" s="82"/>
      <c r="R95" s="92">
        <v>2678.9072799999999</v>
      </c>
      <c r="S95" s="93">
        <v>1.7144578924450924E-3</v>
      </c>
      <c r="T95" s="93">
        <f t="shared" si="2"/>
        <v>1.4004212307046546E-2</v>
      </c>
      <c r="U95" s="93">
        <f>R95/'סכום נכסי הקרן'!$C$42</f>
        <v>1.1696832040639427E-3</v>
      </c>
    </row>
    <row r="96" spans="2:21" s="143" customFormat="1">
      <c r="B96" s="85" t="s">
        <v>515</v>
      </c>
      <c r="C96" s="82" t="s">
        <v>516</v>
      </c>
      <c r="D96" s="95" t="s">
        <v>127</v>
      </c>
      <c r="E96" s="95" t="s">
        <v>316</v>
      </c>
      <c r="F96" s="82" t="s">
        <v>360</v>
      </c>
      <c r="G96" s="95" t="s">
        <v>347</v>
      </c>
      <c r="H96" s="82" t="s">
        <v>1409</v>
      </c>
      <c r="I96" s="82" t="s">
        <v>167</v>
      </c>
      <c r="J96" s="82"/>
      <c r="K96" s="92">
        <v>5.5499999999999989</v>
      </c>
      <c r="L96" s="95" t="s">
        <v>170</v>
      </c>
      <c r="M96" s="96">
        <v>3.39E-2</v>
      </c>
      <c r="N96" s="96">
        <v>2.1899999999999999E-2</v>
      </c>
      <c r="O96" s="92">
        <v>469890</v>
      </c>
      <c r="P96" s="94">
        <v>109.29</v>
      </c>
      <c r="Q96" s="82"/>
      <c r="R96" s="92">
        <v>513.54277999999999</v>
      </c>
      <c r="S96" s="93">
        <v>5.3383675699367737E-4</v>
      </c>
      <c r="T96" s="93">
        <f t="shared" si="2"/>
        <v>2.6845879189483922E-3</v>
      </c>
      <c r="U96" s="93">
        <f>R96/'סכום נכסי הקרן'!$C$42</f>
        <v>2.2422663479950845E-4</v>
      </c>
    </row>
    <row r="97" spans="2:21" s="143" customFormat="1">
      <c r="B97" s="85" t="s">
        <v>517</v>
      </c>
      <c r="C97" s="82" t="s">
        <v>518</v>
      </c>
      <c r="D97" s="95" t="s">
        <v>127</v>
      </c>
      <c r="E97" s="95" t="s">
        <v>316</v>
      </c>
      <c r="F97" s="82" t="s">
        <v>367</v>
      </c>
      <c r="G97" s="95" t="s">
        <v>368</v>
      </c>
      <c r="H97" s="82" t="s">
        <v>1409</v>
      </c>
      <c r="I97" s="82" t="s">
        <v>167</v>
      </c>
      <c r="J97" s="82"/>
      <c r="K97" s="92">
        <v>3.09</v>
      </c>
      <c r="L97" s="95" t="s">
        <v>170</v>
      </c>
      <c r="M97" s="96">
        <v>1.49E-2</v>
      </c>
      <c r="N97" s="96">
        <v>9.5999999999999992E-3</v>
      </c>
      <c r="O97" s="92">
        <v>2516156</v>
      </c>
      <c r="P97" s="94">
        <v>101.79</v>
      </c>
      <c r="Q97" s="82"/>
      <c r="R97" s="92">
        <v>2561.1950999999999</v>
      </c>
      <c r="S97" s="93">
        <v>3.4291313632950327E-3</v>
      </c>
      <c r="T97" s="93">
        <f t="shared" si="2"/>
        <v>1.3388862021446039E-2</v>
      </c>
      <c r="U97" s="93">
        <f>R97/'סכום נכסי הקרן'!$C$42</f>
        <v>1.1182868900191539E-3</v>
      </c>
    </row>
    <row r="98" spans="2:21" s="143" customFormat="1">
      <c r="B98" s="85" t="s">
        <v>519</v>
      </c>
      <c r="C98" s="82" t="s">
        <v>520</v>
      </c>
      <c r="D98" s="95" t="s">
        <v>127</v>
      </c>
      <c r="E98" s="95" t="s">
        <v>316</v>
      </c>
      <c r="F98" s="82" t="s">
        <v>367</v>
      </c>
      <c r="G98" s="95" t="s">
        <v>368</v>
      </c>
      <c r="H98" s="82" t="s">
        <v>1409</v>
      </c>
      <c r="I98" s="82" t="s">
        <v>167</v>
      </c>
      <c r="J98" s="82"/>
      <c r="K98" s="92">
        <v>6.19</v>
      </c>
      <c r="L98" s="95" t="s">
        <v>170</v>
      </c>
      <c r="M98" s="96">
        <v>3.6499999999999998E-2</v>
      </c>
      <c r="N98" s="96">
        <v>2.2499999999999999E-2</v>
      </c>
      <c r="O98" s="92">
        <v>142517</v>
      </c>
      <c r="P98" s="94">
        <v>110.23</v>
      </c>
      <c r="Q98" s="82"/>
      <c r="R98" s="92">
        <v>157.09648999999999</v>
      </c>
      <c r="S98" s="93">
        <v>8.9354143782194997E-5</v>
      </c>
      <c r="T98" s="93">
        <f t="shared" si="2"/>
        <v>8.2123506665442137E-4</v>
      </c>
      <c r="U98" s="93">
        <f>R98/'סכום נכסי הקרן'!$C$42</f>
        <v>6.8592566507340695E-5</v>
      </c>
    </row>
    <row r="99" spans="2:21" s="143" customFormat="1">
      <c r="B99" s="85" t="s">
        <v>521</v>
      </c>
      <c r="C99" s="82" t="s">
        <v>522</v>
      </c>
      <c r="D99" s="95" t="s">
        <v>127</v>
      </c>
      <c r="E99" s="95" t="s">
        <v>316</v>
      </c>
      <c r="F99" s="82" t="s">
        <v>404</v>
      </c>
      <c r="G99" s="95" t="s">
        <v>347</v>
      </c>
      <c r="H99" s="82" t="s">
        <v>1409</v>
      </c>
      <c r="I99" s="82" t="s">
        <v>1406</v>
      </c>
      <c r="J99" s="82"/>
      <c r="K99" s="92">
        <v>6.97</v>
      </c>
      <c r="L99" s="95" t="s">
        <v>170</v>
      </c>
      <c r="M99" s="96">
        <v>2.5499999999999998E-2</v>
      </c>
      <c r="N99" s="96">
        <v>2.58E-2</v>
      </c>
      <c r="O99" s="92">
        <v>1070000</v>
      </c>
      <c r="P99" s="94">
        <v>100.03</v>
      </c>
      <c r="Q99" s="82"/>
      <c r="R99" s="92">
        <v>1070.3209899999999</v>
      </c>
      <c r="S99" s="93">
        <v>2.5247043500419997E-3</v>
      </c>
      <c r="T99" s="93">
        <f t="shared" si="2"/>
        <v>5.5951926714866533E-3</v>
      </c>
      <c r="U99" s="93">
        <f>R99/'סכום נכסי הקרן'!$C$42</f>
        <v>4.6733102496928947E-4</v>
      </c>
    </row>
    <row r="100" spans="2:21" s="143" customFormat="1">
      <c r="B100" s="85" t="s">
        <v>523</v>
      </c>
      <c r="C100" s="82" t="s">
        <v>524</v>
      </c>
      <c r="D100" s="95" t="s">
        <v>127</v>
      </c>
      <c r="E100" s="95" t="s">
        <v>316</v>
      </c>
      <c r="F100" s="82" t="s">
        <v>375</v>
      </c>
      <c r="G100" s="95" t="s">
        <v>318</v>
      </c>
      <c r="H100" s="82" t="s">
        <v>1409</v>
      </c>
      <c r="I100" s="82" t="s">
        <v>1406</v>
      </c>
      <c r="J100" s="82"/>
      <c r="K100" s="92">
        <v>2.9400000000000004</v>
      </c>
      <c r="L100" s="95" t="s">
        <v>170</v>
      </c>
      <c r="M100" s="96">
        <v>6.4000000000000001E-2</v>
      </c>
      <c r="N100" s="96">
        <v>8.0000000000000002E-3</v>
      </c>
      <c r="O100" s="92">
        <v>643679</v>
      </c>
      <c r="P100" s="94">
        <v>119.55</v>
      </c>
      <c r="Q100" s="82"/>
      <c r="R100" s="92">
        <v>769.51821999999993</v>
      </c>
      <c r="S100" s="93">
        <v>1.978018905032328E-3</v>
      </c>
      <c r="T100" s="93">
        <f t="shared" si="2"/>
        <v>4.0227209830944769E-3</v>
      </c>
      <c r="U100" s="93">
        <f>R100/'סכום נכסי הקרן'!$C$42</f>
        <v>3.3599241895194748E-4</v>
      </c>
    </row>
    <row r="101" spans="2:21" s="143" customFormat="1">
      <c r="B101" s="85" t="s">
        <v>525</v>
      </c>
      <c r="C101" s="82" t="s">
        <v>526</v>
      </c>
      <c r="D101" s="95" t="s">
        <v>127</v>
      </c>
      <c r="E101" s="95" t="s">
        <v>316</v>
      </c>
      <c r="F101" s="82" t="s">
        <v>385</v>
      </c>
      <c r="G101" s="95" t="s">
        <v>386</v>
      </c>
      <c r="H101" s="82" t="s">
        <v>1409</v>
      </c>
      <c r="I101" s="82" t="s">
        <v>167</v>
      </c>
      <c r="J101" s="82"/>
      <c r="K101" s="92">
        <v>4.4000000000000004</v>
      </c>
      <c r="L101" s="95" t="s">
        <v>170</v>
      </c>
      <c r="M101" s="96">
        <v>4.8000000000000001E-2</v>
      </c>
      <c r="N101" s="96">
        <v>1.3999999999999999E-2</v>
      </c>
      <c r="O101" s="92">
        <v>4365334.3499999996</v>
      </c>
      <c r="P101" s="94">
        <v>115.58</v>
      </c>
      <c r="Q101" s="82">
        <v>239.77835999999999</v>
      </c>
      <c r="R101" s="92">
        <v>5150.2216100000005</v>
      </c>
      <c r="S101" s="93">
        <v>2.0554026837086505E-3</v>
      </c>
      <c r="T101" s="93">
        <f t="shared" si="2"/>
        <v>2.6923215071026681E-2</v>
      </c>
      <c r="U101" s="93">
        <f>R101/'סכום נכסי הקרן'!$C$42</f>
        <v>2.2487257246261091E-3</v>
      </c>
    </row>
    <row r="102" spans="2:21" s="143" customFormat="1">
      <c r="B102" s="85" t="s">
        <v>527</v>
      </c>
      <c r="C102" s="82" t="s">
        <v>528</v>
      </c>
      <c r="D102" s="95" t="s">
        <v>127</v>
      </c>
      <c r="E102" s="95" t="s">
        <v>316</v>
      </c>
      <c r="F102" s="82" t="s">
        <v>317</v>
      </c>
      <c r="G102" s="95" t="s">
        <v>318</v>
      </c>
      <c r="H102" s="82" t="s">
        <v>1409</v>
      </c>
      <c r="I102" s="82" t="s">
        <v>167</v>
      </c>
      <c r="J102" s="82"/>
      <c r="K102" s="92">
        <v>2.78</v>
      </c>
      <c r="L102" s="95" t="s">
        <v>170</v>
      </c>
      <c r="M102" s="96">
        <v>2.1000000000000001E-2</v>
      </c>
      <c r="N102" s="96">
        <v>8.3999999999999995E-3</v>
      </c>
      <c r="O102" s="92">
        <v>1700000</v>
      </c>
      <c r="P102" s="94">
        <v>103.83</v>
      </c>
      <c r="Q102" s="82"/>
      <c r="R102" s="92">
        <v>1765.1099899999999</v>
      </c>
      <c r="S102" s="93">
        <v>1.7000017000017001E-3</v>
      </c>
      <c r="T102" s="93">
        <f t="shared" si="2"/>
        <v>9.2272603944877143E-3</v>
      </c>
      <c r="U102" s="93">
        <f>R102/'סכום נכסי הקרן'!$C$42</f>
        <v>7.7069465003226016E-4</v>
      </c>
    </row>
    <row r="103" spans="2:21" s="143" customFormat="1">
      <c r="B103" s="85" t="s">
        <v>529</v>
      </c>
      <c r="C103" s="82" t="s">
        <v>530</v>
      </c>
      <c r="D103" s="95" t="s">
        <v>127</v>
      </c>
      <c r="E103" s="95" t="s">
        <v>316</v>
      </c>
      <c r="F103" s="82" t="s">
        <v>531</v>
      </c>
      <c r="G103" s="95" t="s">
        <v>532</v>
      </c>
      <c r="H103" s="82" t="s">
        <v>1409</v>
      </c>
      <c r="I103" s="82" t="s">
        <v>167</v>
      </c>
      <c r="J103" s="82"/>
      <c r="K103" s="92">
        <v>6.77</v>
      </c>
      <c r="L103" s="95" t="s">
        <v>170</v>
      </c>
      <c r="M103" s="96">
        <v>2.6099999999999998E-2</v>
      </c>
      <c r="N103" s="96">
        <v>2.0199999999999999E-2</v>
      </c>
      <c r="O103" s="92">
        <v>565000</v>
      </c>
      <c r="P103" s="94">
        <v>104.76</v>
      </c>
      <c r="Q103" s="82"/>
      <c r="R103" s="92">
        <v>591.89400000000001</v>
      </c>
      <c r="S103" s="93">
        <v>1.4015955863382881E-3</v>
      </c>
      <c r="T103" s="93">
        <f t="shared" si="2"/>
        <v>3.0941754875767891E-3</v>
      </c>
      <c r="U103" s="93">
        <f>R103/'סכום נכסי הקרן'!$C$42</f>
        <v>2.5843689162180462E-4</v>
      </c>
    </row>
    <row r="104" spans="2:21" s="143" customFormat="1">
      <c r="B104" s="85" t="s">
        <v>533</v>
      </c>
      <c r="C104" s="82" t="s">
        <v>534</v>
      </c>
      <c r="D104" s="95" t="s">
        <v>127</v>
      </c>
      <c r="E104" s="95" t="s">
        <v>316</v>
      </c>
      <c r="F104" s="82" t="s">
        <v>535</v>
      </c>
      <c r="G104" s="95" t="s">
        <v>536</v>
      </c>
      <c r="H104" s="82" t="s">
        <v>1409</v>
      </c>
      <c r="I104" s="82" t="s">
        <v>1406</v>
      </c>
      <c r="J104" s="82"/>
      <c r="K104" s="92">
        <v>5.03</v>
      </c>
      <c r="L104" s="95" t="s">
        <v>170</v>
      </c>
      <c r="M104" s="96">
        <v>1.0500000000000001E-2</v>
      </c>
      <c r="N104" s="96">
        <v>9.5999999999999992E-3</v>
      </c>
      <c r="O104" s="92">
        <v>926810</v>
      </c>
      <c r="P104" s="94">
        <v>100.8</v>
      </c>
      <c r="Q104" s="82"/>
      <c r="R104" s="92">
        <v>934.22444999999993</v>
      </c>
      <c r="S104" s="93">
        <v>2.0002719373594449E-3</v>
      </c>
      <c r="T104" s="93">
        <f t="shared" si="2"/>
        <v>4.8837366033190185E-3</v>
      </c>
      <c r="U104" s="93">
        <f>R104/'סכום נכסי הקרן'!$C$42</f>
        <v>4.0790760327877968E-4</v>
      </c>
    </row>
    <row r="105" spans="2:21" s="143" customFormat="1">
      <c r="B105" s="85" t="s">
        <v>537</v>
      </c>
      <c r="C105" s="82" t="s">
        <v>538</v>
      </c>
      <c r="D105" s="95" t="s">
        <v>127</v>
      </c>
      <c r="E105" s="95" t="s">
        <v>316</v>
      </c>
      <c r="F105" s="82" t="s">
        <v>412</v>
      </c>
      <c r="G105" s="95" t="s">
        <v>347</v>
      </c>
      <c r="H105" s="82" t="s">
        <v>1410</v>
      </c>
      <c r="I105" s="82" t="s">
        <v>167</v>
      </c>
      <c r="J105" s="82"/>
      <c r="K105" s="92">
        <v>3.6500000000000008</v>
      </c>
      <c r="L105" s="95" t="s">
        <v>170</v>
      </c>
      <c r="M105" s="96">
        <v>5.0499999999999996E-2</v>
      </c>
      <c r="N105" s="96">
        <v>2.1699999999999994E-2</v>
      </c>
      <c r="O105" s="92">
        <v>25196.31</v>
      </c>
      <c r="P105" s="94">
        <v>111.86</v>
      </c>
      <c r="Q105" s="82"/>
      <c r="R105" s="92">
        <v>28.18459</v>
      </c>
      <c r="S105" s="93">
        <v>4.9494893500463041E-5</v>
      </c>
      <c r="T105" s="93">
        <f t="shared" si="2"/>
        <v>1.4733730618219122E-4</v>
      </c>
      <c r="U105" s="93">
        <f>R105/'סכום נכסי הקרן'!$C$42</f>
        <v>1.2306152505744268E-5</v>
      </c>
    </row>
    <row r="106" spans="2:21" s="143" customFormat="1">
      <c r="B106" s="85" t="s">
        <v>539</v>
      </c>
      <c r="C106" s="82" t="s">
        <v>540</v>
      </c>
      <c r="D106" s="95" t="s">
        <v>127</v>
      </c>
      <c r="E106" s="95" t="s">
        <v>316</v>
      </c>
      <c r="F106" s="82" t="s">
        <v>412</v>
      </c>
      <c r="G106" s="95" t="s">
        <v>347</v>
      </c>
      <c r="H106" s="82" t="s">
        <v>1410</v>
      </c>
      <c r="I106" s="82" t="s">
        <v>167</v>
      </c>
      <c r="J106" s="82"/>
      <c r="K106" s="92">
        <v>5.14</v>
      </c>
      <c r="L106" s="95" t="s">
        <v>170</v>
      </c>
      <c r="M106" s="96">
        <v>4.3499999999999997E-2</v>
      </c>
      <c r="N106" s="96">
        <v>3.1200000000000002E-2</v>
      </c>
      <c r="O106" s="92">
        <v>179090</v>
      </c>
      <c r="P106" s="94">
        <v>108.22</v>
      </c>
      <c r="Q106" s="82"/>
      <c r="R106" s="92">
        <v>193.81120999999999</v>
      </c>
      <c r="S106" s="93">
        <v>1.9583100513606696E-4</v>
      </c>
      <c r="T106" s="93">
        <f t="shared" si="2"/>
        <v>1.0131643422633062E-3</v>
      </c>
      <c r="U106" s="93">
        <f>R106/'סכום נכסי הקרן'!$C$42</f>
        <v>8.4623203941686881E-5</v>
      </c>
    </row>
    <row r="107" spans="2:21" s="143" customFormat="1">
      <c r="B107" s="85" t="s">
        <v>541</v>
      </c>
      <c r="C107" s="82" t="s">
        <v>542</v>
      </c>
      <c r="D107" s="95" t="s">
        <v>127</v>
      </c>
      <c r="E107" s="95" t="s">
        <v>316</v>
      </c>
      <c r="F107" s="82" t="s">
        <v>448</v>
      </c>
      <c r="G107" s="95" t="s">
        <v>416</v>
      </c>
      <c r="H107" s="82" t="s">
        <v>1410</v>
      </c>
      <c r="I107" s="82" t="s">
        <v>167</v>
      </c>
      <c r="J107" s="82"/>
      <c r="K107" s="92">
        <v>6.9</v>
      </c>
      <c r="L107" s="95" t="s">
        <v>170</v>
      </c>
      <c r="M107" s="96">
        <v>3.61E-2</v>
      </c>
      <c r="N107" s="96">
        <v>2.3899999999999998E-2</v>
      </c>
      <c r="O107" s="92">
        <v>1217065</v>
      </c>
      <c r="P107" s="94">
        <v>109.38</v>
      </c>
      <c r="Q107" s="92"/>
      <c r="R107" s="92">
        <v>1331.2256499999999</v>
      </c>
      <c r="S107" s="93">
        <v>1.5857524429967428E-3</v>
      </c>
      <c r="T107" s="93">
        <f t="shared" si="2"/>
        <v>6.9590936462668607E-3</v>
      </c>
      <c r="U107" s="93">
        <f>R107/'סכום נכסי הקרן'!$C$42</f>
        <v>5.8124903958008762E-4</v>
      </c>
    </row>
    <row r="108" spans="2:21" s="143" customFormat="1">
      <c r="B108" s="85" t="s">
        <v>543</v>
      </c>
      <c r="C108" s="82" t="s">
        <v>544</v>
      </c>
      <c r="D108" s="95" t="s">
        <v>127</v>
      </c>
      <c r="E108" s="95" t="s">
        <v>316</v>
      </c>
      <c r="F108" s="82" t="s">
        <v>415</v>
      </c>
      <c r="G108" s="95" t="s">
        <v>416</v>
      </c>
      <c r="H108" s="82" t="s">
        <v>1410</v>
      </c>
      <c r="I108" s="82" t="s">
        <v>1406</v>
      </c>
      <c r="J108" s="82"/>
      <c r="K108" s="92">
        <v>9.24</v>
      </c>
      <c r="L108" s="95" t="s">
        <v>170</v>
      </c>
      <c r="M108" s="96">
        <v>3.95E-2</v>
      </c>
      <c r="N108" s="96">
        <v>2.8499999999999998E-2</v>
      </c>
      <c r="O108" s="92">
        <v>226688</v>
      </c>
      <c r="P108" s="94">
        <v>111.72</v>
      </c>
      <c r="Q108" s="82"/>
      <c r="R108" s="92">
        <v>253.25584000000001</v>
      </c>
      <c r="S108" s="93">
        <v>9.4449408566868182E-4</v>
      </c>
      <c r="T108" s="93">
        <f t="shared" si="2"/>
        <v>1.3239161272350611E-3</v>
      </c>
      <c r="U108" s="93">
        <f>R108/'סכום נכסי הקרן'!$C$42</f>
        <v>1.1057833340880139E-4</v>
      </c>
    </row>
    <row r="109" spans="2:21" s="143" customFormat="1">
      <c r="B109" s="85" t="s">
        <v>545</v>
      </c>
      <c r="C109" s="82" t="s">
        <v>546</v>
      </c>
      <c r="D109" s="95" t="s">
        <v>127</v>
      </c>
      <c r="E109" s="95" t="s">
        <v>316</v>
      </c>
      <c r="F109" s="82" t="s">
        <v>547</v>
      </c>
      <c r="G109" s="95" t="s">
        <v>347</v>
      </c>
      <c r="H109" s="82" t="s">
        <v>1410</v>
      </c>
      <c r="I109" s="82" t="s">
        <v>167</v>
      </c>
      <c r="J109" s="82"/>
      <c r="K109" s="92">
        <v>4.0299999999999994</v>
      </c>
      <c r="L109" s="95" t="s">
        <v>170</v>
      </c>
      <c r="M109" s="96">
        <v>3.9E-2</v>
      </c>
      <c r="N109" s="96">
        <v>3.4699999999999995E-2</v>
      </c>
      <c r="O109" s="92">
        <v>554000</v>
      </c>
      <c r="P109" s="94">
        <v>102.22</v>
      </c>
      <c r="Q109" s="82"/>
      <c r="R109" s="92">
        <v>566.29880000000003</v>
      </c>
      <c r="S109" s="93">
        <v>6.1682690434172651E-4</v>
      </c>
      <c r="T109" s="93">
        <f t="shared" si="2"/>
        <v>2.960374434618615E-3</v>
      </c>
      <c r="U109" s="93">
        <f>R109/'סכום נכסי הקרן'!$C$42</f>
        <v>2.4726133666020945E-4</v>
      </c>
    </row>
    <row r="110" spans="2:21" s="143" customFormat="1">
      <c r="B110" s="85" t="s">
        <v>548</v>
      </c>
      <c r="C110" s="82" t="s">
        <v>549</v>
      </c>
      <c r="D110" s="95" t="s">
        <v>127</v>
      </c>
      <c r="E110" s="95" t="s">
        <v>316</v>
      </c>
      <c r="F110" s="82" t="s">
        <v>423</v>
      </c>
      <c r="G110" s="95" t="s">
        <v>416</v>
      </c>
      <c r="H110" s="82" t="s">
        <v>1410</v>
      </c>
      <c r="I110" s="82" t="s">
        <v>167</v>
      </c>
      <c r="J110" s="82"/>
      <c r="K110" s="92">
        <v>6.07</v>
      </c>
      <c r="L110" s="95" t="s">
        <v>170</v>
      </c>
      <c r="M110" s="96">
        <v>3.9199999999999999E-2</v>
      </c>
      <c r="N110" s="96">
        <v>2.23E-2</v>
      </c>
      <c r="O110" s="92">
        <v>22709</v>
      </c>
      <c r="P110" s="94">
        <v>111.38</v>
      </c>
      <c r="Q110" s="82"/>
      <c r="R110" s="92">
        <v>25.293290000000002</v>
      </c>
      <c r="S110" s="93">
        <v>2.3658806443479947E-5</v>
      </c>
      <c r="T110" s="93">
        <f t="shared" si="2"/>
        <v>1.3222279313216745E-4</v>
      </c>
      <c r="U110" s="93">
        <f>R110/'סכום נכסי הקרן'!$C$42</f>
        <v>1.1043732909083172E-5</v>
      </c>
    </row>
    <row r="111" spans="2:21" s="143" customFormat="1">
      <c r="B111" s="85" t="s">
        <v>550</v>
      </c>
      <c r="C111" s="82" t="s">
        <v>551</v>
      </c>
      <c r="D111" s="95" t="s">
        <v>127</v>
      </c>
      <c r="E111" s="95" t="s">
        <v>316</v>
      </c>
      <c r="F111" s="82" t="s">
        <v>444</v>
      </c>
      <c r="G111" s="95" t="s">
        <v>445</v>
      </c>
      <c r="H111" s="82" t="s">
        <v>1410</v>
      </c>
      <c r="I111" s="82" t="s">
        <v>1406</v>
      </c>
      <c r="J111" s="82"/>
      <c r="K111" s="92">
        <v>1.6199999999999999</v>
      </c>
      <c r="L111" s="95" t="s">
        <v>170</v>
      </c>
      <c r="M111" s="96">
        <v>2.3E-2</v>
      </c>
      <c r="N111" s="96">
        <v>7.6E-3</v>
      </c>
      <c r="O111" s="92">
        <v>5430622</v>
      </c>
      <c r="P111" s="94">
        <v>102.53</v>
      </c>
      <c r="Q111" s="82"/>
      <c r="R111" s="92">
        <v>5568.0205300000007</v>
      </c>
      <c r="S111" s="93">
        <v>1.8248689950922184E-3</v>
      </c>
      <c r="T111" s="93">
        <f t="shared" si="2"/>
        <v>2.91072939381888E-2</v>
      </c>
      <c r="U111" s="93">
        <f>R111/'סכום נכסי הקרן'!$C$42</f>
        <v>2.431148006669426E-3</v>
      </c>
    </row>
    <row r="112" spans="2:21" s="143" customFormat="1">
      <c r="B112" s="85" t="s">
        <v>552</v>
      </c>
      <c r="C112" s="82" t="s">
        <v>553</v>
      </c>
      <c r="D112" s="95" t="s">
        <v>127</v>
      </c>
      <c r="E112" s="95" t="s">
        <v>316</v>
      </c>
      <c r="F112" s="82" t="s">
        <v>444</v>
      </c>
      <c r="G112" s="95" t="s">
        <v>445</v>
      </c>
      <c r="H112" s="82" t="s">
        <v>1410</v>
      </c>
      <c r="I112" s="82" t="s">
        <v>1406</v>
      </c>
      <c r="J112" s="82"/>
      <c r="K112" s="92">
        <v>6.3099999999999987</v>
      </c>
      <c r="L112" s="95" t="s">
        <v>170</v>
      </c>
      <c r="M112" s="96">
        <v>1.7500000000000002E-2</v>
      </c>
      <c r="N112" s="96">
        <v>1.3599999999999999E-2</v>
      </c>
      <c r="O112" s="92">
        <v>1984611</v>
      </c>
      <c r="P112" s="94">
        <v>102.7</v>
      </c>
      <c r="Q112" s="82"/>
      <c r="R112" s="92">
        <v>2038.1955600000001</v>
      </c>
      <c r="S112" s="93">
        <v>1.3738154143921007E-3</v>
      </c>
      <c r="T112" s="93">
        <f t="shared" si="2"/>
        <v>1.0654838097091449E-2</v>
      </c>
      <c r="U112" s="93">
        <f>R112/'סכום נכסי הקרן'!$C$42</f>
        <v>8.8993117862955771E-4</v>
      </c>
    </row>
    <row r="113" spans="2:21" s="143" customFormat="1">
      <c r="B113" s="85" t="s">
        <v>554</v>
      </c>
      <c r="C113" s="82" t="s">
        <v>555</v>
      </c>
      <c r="D113" s="95" t="s">
        <v>127</v>
      </c>
      <c r="E113" s="95" t="s">
        <v>316</v>
      </c>
      <c r="F113" s="82" t="s">
        <v>444</v>
      </c>
      <c r="G113" s="95" t="s">
        <v>445</v>
      </c>
      <c r="H113" s="82" t="s">
        <v>1410</v>
      </c>
      <c r="I113" s="82" t="s">
        <v>1406</v>
      </c>
      <c r="J113" s="82"/>
      <c r="K113" s="92">
        <v>4.8</v>
      </c>
      <c r="L113" s="95" t="s">
        <v>170</v>
      </c>
      <c r="M113" s="96">
        <v>2.9600000000000001E-2</v>
      </c>
      <c r="N113" s="96">
        <v>1.6500000000000001E-2</v>
      </c>
      <c r="O113" s="92">
        <v>406000</v>
      </c>
      <c r="P113" s="94">
        <v>107.49</v>
      </c>
      <c r="Q113" s="82"/>
      <c r="R113" s="92">
        <v>436.40939000000003</v>
      </c>
      <c r="S113" s="93">
        <v>9.9413801378080971E-4</v>
      </c>
      <c r="T113" s="93">
        <f t="shared" si="2"/>
        <v>2.2813666587029758E-3</v>
      </c>
      <c r="U113" s="93">
        <f>R113/'סכום נכסי הקרן'!$C$42</f>
        <v>1.9054811541621957E-4</v>
      </c>
    </row>
    <row r="114" spans="2:21" s="143" customFormat="1">
      <c r="B114" s="85" t="s">
        <v>556</v>
      </c>
      <c r="C114" s="82" t="s">
        <v>557</v>
      </c>
      <c r="D114" s="95" t="s">
        <v>127</v>
      </c>
      <c r="E114" s="95" t="s">
        <v>316</v>
      </c>
      <c r="F114" s="82" t="s">
        <v>558</v>
      </c>
      <c r="G114" s="95" t="s">
        <v>158</v>
      </c>
      <c r="H114" s="82" t="s">
        <v>1410</v>
      </c>
      <c r="I114" s="82" t="s">
        <v>167</v>
      </c>
      <c r="J114" s="82"/>
      <c r="K114" s="92">
        <v>4.4000000000000004</v>
      </c>
      <c r="L114" s="95" t="s">
        <v>170</v>
      </c>
      <c r="M114" s="96">
        <v>2.75E-2</v>
      </c>
      <c r="N114" s="96">
        <v>1.6399999999999998E-2</v>
      </c>
      <c r="O114" s="92">
        <v>482347.41</v>
      </c>
      <c r="P114" s="94">
        <v>105.19</v>
      </c>
      <c r="Q114" s="82"/>
      <c r="R114" s="92">
        <v>507.38122999999996</v>
      </c>
      <c r="S114" s="93">
        <v>9.3882211061088467E-4</v>
      </c>
      <c r="T114" s="93">
        <f t="shared" si="2"/>
        <v>2.6523778999661437E-3</v>
      </c>
      <c r="U114" s="93">
        <f>R114/'סכום נכסי הקרן'!$C$42</f>
        <v>2.2153633581088492E-4</v>
      </c>
    </row>
    <row r="115" spans="2:21" s="143" customFormat="1">
      <c r="B115" s="85" t="s">
        <v>559</v>
      </c>
      <c r="C115" s="82" t="s">
        <v>560</v>
      </c>
      <c r="D115" s="95" t="s">
        <v>127</v>
      </c>
      <c r="E115" s="95" t="s">
        <v>316</v>
      </c>
      <c r="F115" s="82" t="s">
        <v>375</v>
      </c>
      <c r="G115" s="95" t="s">
        <v>318</v>
      </c>
      <c r="H115" s="82" t="s">
        <v>1411</v>
      </c>
      <c r="I115" s="82" t="s">
        <v>167</v>
      </c>
      <c r="J115" s="82"/>
      <c r="K115" s="92">
        <v>3.9600000000000004</v>
      </c>
      <c r="L115" s="95" t="s">
        <v>170</v>
      </c>
      <c r="M115" s="96">
        <v>3.6000000000000004E-2</v>
      </c>
      <c r="N115" s="96">
        <v>1.9199999999999998E-2</v>
      </c>
      <c r="O115" s="92">
        <f>800000/50000</f>
        <v>16</v>
      </c>
      <c r="P115" s="94">
        <f>109.44*50000</f>
        <v>5472000</v>
      </c>
      <c r="Q115" s="82"/>
      <c r="R115" s="92">
        <v>875.52</v>
      </c>
      <c r="S115" s="93">
        <f>5101.71545182067%/50000</f>
        <v>1.0203430903641339E-3</v>
      </c>
      <c r="T115" s="93">
        <f t="shared" si="2"/>
        <v>4.5768541713266733E-3</v>
      </c>
      <c r="U115" s="93">
        <f>R115/'סכום נכסי הקרן'!$C$42</f>
        <v>3.8227565637212468E-4</v>
      </c>
    </row>
    <row r="116" spans="2:21" s="143" customFormat="1">
      <c r="B116" s="85" t="s">
        <v>561</v>
      </c>
      <c r="C116" s="82" t="s">
        <v>562</v>
      </c>
      <c r="D116" s="95" t="s">
        <v>127</v>
      </c>
      <c r="E116" s="95" t="s">
        <v>316</v>
      </c>
      <c r="F116" s="82" t="s">
        <v>563</v>
      </c>
      <c r="G116" s="95" t="s">
        <v>347</v>
      </c>
      <c r="H116" s="82" t="s">
        <v>1411</v>
      </c>
      <c r="I116" s="82" t="s">
        <v>167</v>
      </c>
      <c r="J116" s="82"/>
      <c r="K116" s="92">
        <v>3.28</v>
      </c>
      <c r="L116" s="95" t="s">
        <v>170</v>
      </c>
      <c r="M116" s="96">
        <v>6.0499999999999998E-2</v>
      </c>
      <c r="N116" s="96">
        <v>3.49E-2</v>
      </c>
      <c r="O116" s="92">
        <v>214975</v>
      </c>
      <c r="P116" s="94">
        <v>110.7</v>
      </c>
      <c r="Q116" s="82"/>
      <c r="R116" s="92">
        <v>237.97732000000002</v>
      </c>
      <c r="S116" s="93">
        <v>2.3038968248609732E-4</v>
      </c>
      <c r="T116" s="93">
        <f t="shared" si="2"/>
        <v>1.2440463835470838E-3</v>
      </c>
      <c r="U116" s="93">
        <f>R116/'סכום נכסי הקרן'!$C$42</f>
        <v>1.0390731931272748E-4</v>
      </c>
    </row>
    <row r="117" spans="2:21" s="143" customFormat="1">
      <c r="B117" s="85" t="s">
        <v>564</v>
      </c>
      <c r="C117" s="82" t="s">
        <v>565</v>
      </c>
      <c r="D117" s="95" t="s">
        <v>127</v>
      </c>
      <c r="E117" s="95" t="s">
        <v>316</v>
      </c>
      <c r="F117" s="82" t="s">
        <v>566</v>
      </c>
      <c r="G117" s="95" t="s">
        <v>567</v>
      </c>
      <c r="H117" s="82" t="s">
        <v>1411</v>
      </c>
      <c r="I117" s="82" t="s">
        <v>167</v>
      </c>
      <c r="J117" s="82"/>
      <c r="K117" s="92">
        <v>2.94</v>
      </c>
      <c r="L117" s="95" t="s">
        <v>170</v>
      </c>
      <c r="M117" s="96">
        <v>4.4500000000000005E-2</v>
      </c>
      <c r="N117" s="96">
        <v>2.7900000000000001E-2</v>
      </c>
      <c r="O117" s="92">
        <v>799018</v>
      </c>
      <c r="P117" s="94">
        <v>106.1</v>
      </c>
      <c r="Q117" s="82"/>
      <c r="R117" s="92">
        <v>847.75810000000001</v>
      </c>
      <c r="S117" s="93">
        <v>5.7072714285714282E-4</v>
      </c>
      <c r="T117" s="93">
        <f t="shared" si="2"/>
        <v>4.4317265125422322E-3</v>
      </c>
      <c r="U117" s="93">
        <f>R117/'סכום נכסי הקרן'!$C$42</f>
        <v>3.7015406172592898E-4</v>
      </c>
    </row>
    <row r="118" spans="2:21" s="143" customFormat="1">
      <c r="B118" s="85" t="s">
        <v>568</v>
      </c>
      <c r="C118" s="82" t="s">
        <v>569</v>
      </c>
      <c r="D118" s="95" t="s">
        <v>127</v>
      </c>
      <c r="E118" s="95" t="s">
        <v>316</v>
      </c>
      <c r="F118" s="82" t="s">
        <v>570</v>
      </c>
      <c r="G118" s="95" t="s">
        <v>386</v>
      </c>
      <c r="H118" s="82" t="s">
        <v>1411</v>
      </c>
      <c r="I118" s="82" t="s">
        <v>1406</v>
      </c>
      <c r="J118" s="82"/>
      <c r="K118" s="92">
        <v>3.55</v>
      </c>
      <c r="L118" s="95" t="s">
        <v>170</v>
      </c>
      <c r="M118" s="96">
        <v>2.9500000000000002E-2</v>
      </c>
      <c r="N118" s="96">
        <v>1.5600000000000001E-2</v>
      </c>
      <c r="O118" s="92">
        <v>286764.71999999997</v>
      </c>
      <c r="P118" s="94">
        <v>105.75</v>
      </c>
      <c r="Q118" s="82"/>
      <c r="R118" s="92">
        <v>303.25369000000001</v>
      </c>
      <c r="S118" s="93">
        <v>1.0692244747896875E-3</v>
      </c>
      <c r="T118" s="93">
        <f t="shared" si="2"/>
        <v>1.5852840780869724E-3</v>
      </c>
      <c r="U118" s="93">
        <f>R118/'סכום נכסי הקרן'!$C$42</f>
        <v>1.3240874382312092E-4</v>
      </c>
    </row>
    <row r="119" spans="2:21" s="143" customFormat="1">
      <c r="B119" s="85" t="s">
        <v>571</v>
      </c>
      <c r="C119" s="82" t="s">
        <v>572</v>
      </c>
      <c r="D119" s="95" t="s">
        <v>127</v>
      </c>
      <c r="E119" s="95" t="s">
        <v>316</v>
      </c>
      <c r="F119" s="82" t="s">
        <v>573</v>
      </c>
      <c r="G119" s="95" t="s">
        <v>368</v>
      </c>
      <c r="H119" s="82" t="s">
        <v>1411</v>
      </c>
      <c r="I119" s="82" t="s">
        <v>1406</v>
      </c>
      <c r="J119" s="82"/>
      <c r="K119" s="92">
        <v>2.21</v>
      </c>
      <c r="L119" s="95" t="s">
        <v>170</v>
      </c>
      <c r="M119" s="96">
        <v>1.3000000000000001E-2</v>
      </c>
      <c r="N119" s="96">
        <v>9.1000000000000004E-3</v>
      </c>
      <c r="O119" s="92">
        <v>2000000</v>
      </c>
      <c r="P119" s="94">
        <v>100.85</v>
      </c>
      <c r="Q119" s="82"/>
      <c r="R119" s="92">
        <v>2017</v>
      </c>
      <c r="S119" s="93">
        <v>3.6620512613935569E-3</v>
      </c>
      <c r="T119" s="93">
        <f t="shared" si="2"/>
        <v>1.054403653093693E-2</v>
      </c>
      <c r="U119" s="93">
        <f>R119/'סכום נכסי הקרן'!$C$42</f>
        <v>8.8067662520853387E-4</v>
      </c>
    </row>
    <row r="120" spans="2:21" s="143" customFormat="1">
      <c r="B120" s="85" t="s">
        <v>574</v>
      </c>
      <c r="C120" s="82" t="s">
        <v>575</v>
      </c>
      <c r="D120" s="95" t="s">
        <v>127</v>
      </c>
      <c r="E120" s="95" t="s">
        <v>316</v>
      </c>
      <c r="F120" s="82" t="s">
        <v>558</v>
      </c>
      <c r="G120" s="95" t="s">
        <v>158</v>
      </c>
      <c r="H120" s="82" t="s">
        <v>1411</v>
      </c>
      <c r="I120" s="82" t="s">
        <v>167</v>
      </c>
      <c r="J120" s="82"/>
      <c r="K120" s="92">
        <v>3.2800000000000002</v>
      </c>
      <c r="L120" s="95" t="s">
        <v>170</v>
      </c>
      <c r="M120" s="96">
        <v>2.4E-2</v>
      </c>
      <c r="N120" s="96">
        <v>1.41E-2</v>
      </c>
      <c r="O120" s="92">
        <v>145816.20000000001</v>
      </c>
      <c r="P120" s="94">
        <v>103.49</v>
      </c>
      <c r="Q120" s="82"/>
      <c r="R120" s="92">
        <v>150.90518</v>
      </c>
      <c r="S120" s="93">
        <v>3.4715663166916651E-4</v>
      </c>
      <c r="T120" s="93">
        <f t="shared" si="2"/>
        <v>7.888694747781919E-4</v>
      </c>
      <c r="U120" s="93">
        <f>R120/'סכום נכסי הקרן'!$C$42</f>
        <v>6.5889273499695756E-5</v>
      </c>
    </row>
    <row r="121" spans="2:21" s="143" customFormat="1">
      <c r="B121" s="85" t="s">
        <v>576</v>
      </c>
      <c r="C121" s="82" t="s">
        <v>577</v>
      </c>
      <c r="D121" s="95" t="s">
        <v>127</v>
      </c>
      <c r="E121" s="95" t="s">
        <v>316</v>
      </c>
      <c r="F121" s="82" t="s">
        <v>578</v>
      </c>
      <c r="G121" s="95" t="s">
        <v>579</v>
      </c>
      <c r="H121" s="82" t="s">
        <v>1412</v>
      </c>
      <c r="I121" s="82" t="s">
        <v>1406</v>
      </c>
      <c r="J121" s="82"/>
      <c r="K121" s="92">
        <v>2.83</v>
      </c>
      <c r="L121" s="95" t="s">
        <v>170</v>
      </c>
      <c r="M121" s="96">
        <v>3.4000000000000002E-2</v>
      </c>
      <c r="N121" s="96">
        <v>2.2700000000000001E-2</v>
      </c>
      <c r="O121" s="92">
        <v>45023.15</v>
      </c>
      <c r="P121" s="94">
        <v>103.75</v>
      </c>
      <c r="Q121" s="82"/>
      <c r="R121" s="92">
        <v>46.71152</v>
      </c>
      <c r="S121" s="93">
        <v>7.5804522206637966E-5</v>
      </c>
      <c r="T121" s="93">
        <f t="shared" si="2"/>
        <v>2.4418838537213237E-4</v>
      </c>
      <c r="U121" s="93">
        <f>R121/'סכום נכסי הקרן'!$C$42</f>
        <v>2.0395510060466499E-5</v>
      </c>
    </row>
    <row r="122" spans="2:21" s="143" customFormat="1">
      <c r="B122" s="85" t="s">
        <v>580</v>
      </c>
      <c r="C122" s="82" t="s">
        <v>581</v>
      </c>
      <c r="D122" s="95" t="s">
        <v>127</v>
      </c>
      <c r="E122" s="95" t="s">
        <v>316</v>
      </c>
      <c r="F122" s="82" t="s">
        <v>494</v>
      </c>
      <c r="G122" s="95" t="s">
        <v>347</v>
      </c>
      <c r="H122" s="82" t="s">
        <v>1412</v>
      </c>
      <c r="I122" s="82" t="s">
        <v>1406</v>
      </c>
      <c r="J122" s="82"/>
      <c r="K122" s="92">
        <v>4.2700000000000005</v>
      </c>
      <c r="L122" s="95" t="s">
        <v>170</v>
      </c>
      <c r="M122" s="96">
        <v>3.7000000000000005E-2</v>
      </c>
      <c r="N122" s="96">
        <v>1.6800000000000002E-2</v>
      </c>
      <c r="O122" s="92">
        <v>71128.87</v>
      </c>
      <c r="P122" s="94">
        <v>109.85</v>
      </c>
      <c r="Q122" s="82"/>
      <c r="R122" s="92">
        <v>78.135059999999996</v>
      </c>
      <c r="S122" s="93">
        <v>2.8601898915583973E-4</v>
      </c>
      <c r="T122" s="93">
        <f t="shared" si="2"/>
        <v>4.0845757411350959E-4</v>
      </c>
      <c r="U122" s="93">
        <f>R122/'סכום נכסי הקרן'!$C$42</f>
        <v>3.4115875533597568E-5</v>
      </c>
    </row>
    <row r="123" spans="2:21" s="143" customFormat="1">
      <c r="B123" s="85" t="s">
        <v>582</v>
      </c>
      <c r="C123" s="82" t="s">
        <v>583</v>
      </c>
      <c r="D123" s="95" t="s">
        <v>127</v>
      </c>
      <c r="E123" s="95" t="s">
        <v>316</v>
      </c>
      <c r="F123" s="82" t="s">
        <v>584</v>
      </c>
      <c r="G123" s="95" t="s">
        <v>585</v>
      </c>
      <c r="H123" s="82" t="s">
        <v>1413</v>
      </c>
      <c r="I123" s="82" t="s">
        <v>167</v>
      </c>
      <c r="J123" s="82"/>
      <c r="K123" s="92">
        <v>6.3999999999999995</v>
      </c>
      <c r="L123" s="95" t="s">
        <v>170</v>
      </c>
      <c r="M123" s="96">
        <v>4.4500000000000005E-2</v>
      </c>
      <c r="N123" s="96">
        <v>3.0399999999999996E-2</v>
      </c>
      <c r="O123" s="92">
        <v>564000</v>
      </c>
      <c r="P123" s="94">
        <v>111.06</v>
      </c>
      <c r="Q123" s="82"/>
      <c r="R123" s="92">
        <v>626.37840000000006</v>
      </c>
      <c r="S123" s="93">
        <v>1.7625E-3</v>
      </c>
      <c r="T123" s="93">
        <f t="shared" si="2"/>
        <v>3.2744455784778507E-3</v>
      </c>
      <c r="U123" s="93">
        <f>R123/'סכום נכסי הקרן'!$C$42</f>
        <v>2.7349371116287612E-4</v>
      </c>
    </row>
    <row r="124" spans="2:21" s="143" customFormat="1">
      <c r="B124" s="85" t="s">
        <v>586</v>
      </c>
      <c r="C124" s="82" t="s">
        <v>587</v>
      </c>
      <c r="D124" s="95" t="s">
        <v>127</v>
      </c>
      <c r="E124" s="95" t="s">
        <v>316</v>
      </c>
      <c r="F124" s="82" t="s">
        <v>588</v>
      </c>
      <c r="G124" s="95" t="s">
        <v>401</v>
      </c>
      <c r="H124" s="82" t="s">
        <v>1413</v>
      </c>
      <c r="I124" s="82" t="s">
        <v>1406</v>
      </c>
      <c r="J124" s="82"/>
      <c r="K124" s="92">
        <v>2.34</v>
      </c>
      <c r="L124" s="95" t="s">
        <v>170</v>
      </c>
      <c r="M124" s="96">
        <v>0.06</v>
      </c>
      <c r="N124" s="96">
        <v>1.38E-2</v>
      </c>
      <c r="O124" s="92">
        <v>43965</v>
      </c>
      <c r="P124" s="94">
        <v>112.64</v>
      </c>
      <c r="Q124" s="82"/>
      <c r="R124" s="92">
        <v>49.522169999999996</v>
      </c>
      <c r="S124" s="93">
        <v>7.143143328157906E-5</v>
      </c>
      <c r="T124" s="93">
        <f t="shared" si="2"/>
        <v>2.5888129378843274E-4</v>
      </c>
      <c r="U124" s="93">
        <f>R124/'סכום נכסי הקרן'!$C$42</f>
        <v>2.1622715690928753E-5</v>
      </c>
    </row>
    <row r="125" spans="2:21" s="143" customFormat="1">
      <c r="B125" s="85" t="s">
        <v>589</v>
      </c>
      <c r="C125" s="82" t="s">
        <v>590</v>
      </c>
      <c r="D125" s="95" t="s">
        <v>127</v>
      </c>
      <c r="E125" s="95" t="s">
        <v>316</v>
      </c>
      <c r="F125" s="82" t="s">
        <v>588</v>
      </c>
      <c r="G125" s="95" t="s">
        <v>401</v>
      </c>
      <c r="H125" s="82" t="s">
        <v>1413</v>
      </c>
      <c r="I125" s="82" t="s">
        <v>1406</v>
      </c>
      <c r="J125" s="82"/>
      <c r="K125" s="92">
        <v>4.45</v>
      </c>
      <c r="L125" s="95" t="s">
        <v>170</v>
      </c>
      <c r="M125" s="96">
        <v>5.9000000000000004E-2</v>
      </c>
      <c r="N125" s="96">
        <v>2.2600000000000002E-2</v>
      </c>
      <c r="O125" s="92">
        <v>7139</v>
      </c>
      <c r="P125" s="94">
        <v>118.73</v>
      </c>
      <c r="Q125" s="82"/>
      <c r="R125" s="92">
        <v>8.4761299999999995</v>
      </c>
      <c r="S125" s="93">
        <v>1.0007878453131615E-5</v>
      </c>
      <c r="T125" s="93">
        <f t="shared" si="2"/>
        <v>4.4309679901323961E-5</v>
      </c>
      <c r="U125" s="93">
        <f>R125/'סכום נכסי הקרן'!$C$42</f>
        <v>3.7009070715065985E-6</v>
      </c>
    </row>
    <row r="126" spans="2:21" s="143" customFormat="1">
      <c r="B126" s="85" t="s">
        <v>591</v>
      </c>
      <c r="C126" s="82" t="s">
        <v>592</v>
      </c>
      <c r="D126" s="95" t="s">
        <v>127</v>
      </c>
      <c r="E126" s="95" t="s">
        <v>316</v>
      </c>
      <c r="F126" s="82" t="s">
        <v>593</v>
      </c>
      <c r="G126" s="95" t="s">
        <v>347</v>
      </c>
      <c r="H126" s="82" t="s">
        <v>1413</v>
      </c>
      <c r="I126" s="82" t="s">
        <v>1406</v>
      </c>
      <c r="J126" s="82"/>
      <c r="K126" s="92">
        <v>4.88</v>
      </c>
      <c r="L126" s="95" t="s">
        <v>170</v>
      </c>
      <c r="M126" s="96">
        <v>6.9000000000000006E-2</v>
      </c>
      <c r="N126" s="96">
        <v>6.2300000000000001E-2</v>
      </c>
      <c r="O126" s="92">
        <v>223581</v>
      </c>
      <c r="P126" s="94">
        <v>106.36</v>
      </c>
      <c r="Q126" s="82"/>
      <c r="R126" s="92">
        <v>237.80073999999999</v>
      </c>
      <c r="S126" s="93">
        <v>4.8440184504323371E-4</v>
      </c>
      <c r="T126" s="93">
        <f t="shared" si="2"/>
        <v>1.2431232967991248E-3</v>
      </c>
      <c r="U126" s="93">
        <f>R126/'סכום נכסי הקרן'!$C$42</f>
        <v>1.0383021972002577E-4</v>
      </c>
    </row>
    <row r="127" spans="2:21" s="143" customFormat="1">
      <c r="B127" s="85" t="s">
        <v>594</v>
      </c>
      <c r="C127" s="82" t="s">
        <v>595</v>
      </c>
      <c r="D127" s="95" t="s">
        <v>127</v>
      </c>
      <c r="E127" s="95" t="s">
        <v>316</v>
      </c>
      <c r="F127" s="82" t="s">
        <v>596</v>
      </c>
      <c r="G127" s="95" t="s">
        <v>386</v>
      </c>
      <c r="H127" s="82" t="s">
        <v>1414</v>
      </c>
      <c r="I127" s="82" t="s">
        <v>167</v>
      </c>
      <c r="J127" s="82"/>
      <c r="K127" s="92">
        <v>1.84</v>
      </c>
      <c r="L127" s="95" t="s">
        <v>170</v>
      </c>
      <c r="M127" s="96">
        <v>4.2999999999999997E-2</v>
      </c>
      <c r="N127" s="96">
        <v>2.8799999999999996E-2</v>
      </c>
      <c r="O127" s="92">
        <v>415941.54</v>
      </c>
      <c r="P127" s="94">
        <v>103.03</v>
      </c>
      <c r="Q127" s="82"/>
      <c r="R127" s="92">
        <v>428.54459000000003</v>
      </c>
      <c r="S127" s="93">
        <v>8.2315594445799478E-4</v>
      </c>
      <c r="T127" s="93">
        <f t="shared" si="2"/>
        <v>2.2402527576080265E-3</v>
      </c>
      <c r="U127" s="93">
        <f>R127/'סכום נכסי הקרן'!$C$42</f>
        <v>1.8711413151838117E-4</v>
      </c>
    </row>
    <row r="128" spans="2:21" s="143" customFormat="1">
      <c r="B128" s="85" t="s">
        <v>598</v>
      </c>
      <c r="C128" s="82" t="s">
        <v>599</v>
      </c>
      <c r="D128" s="95" t="s">
        <v>127</v>
      </c>
      <c r="E128" s="95" t="s">
        <v>316</v>
      </c>
      <c r="F128" s="82" t="s">
        <v>596</v>
      </c>
      <c r="G128" s="95" t="s">
        <v>386</v>
      </c>
      <c r="H128" s="82" t="s">
        <v>1414</v>
      </c>
      <c r="I128" s="82" t="s">
        <v>167</v>
      </c>
      <c r="J128" s="82"/>
      <c r="K128" s="92">
        <v>2.5100000000000002</v>
      </c>
      <c r="L128" s="95" t="s">
        <v>170</v>
      </c>
      <c r="M128" s="96">
        <v>4.2500000000000003E-2</v>
      </c>
      <c r="N128" s="96">
        <v>3.15E-2</v>
      </c>
      <c r="O128" s="92">
        <v>21745.08</v>
      </c>
      <c r="P128" s="94">
        <v>104.56</v>
      </c>
      <c r="Q128" s="82"/>
      <c r="R128" s="92">
        <v>22.736660000000001</v>
      </c>
      <c r="S128" s="93">
        <v>3.5832485517928702E-5</v>
      </c>
      <c r="T128" s="93">
        <f t="shared" si="2"/>
        <v>1.1885779555354113E-4</v>
      </c>
      <c r="U128" s="93">
        <f>R128/'סכום נכסי הקרן'!$C$42</f>
        <v>9.927439264905237E-6</v>
      </c>
    </row>
    <row r="129" spans="2:21" s="143" customFormat="1">
      <c r="B129" s="81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92"/>
      <c r="P129" s="94"/>
      <c r="Q129" s="82"/>
      <c r="R129" s="82"/>
      <c r="S129" s="82"/>
      <c r="T129" s="93"/>
      <c r="U129" s="82"/>
    </row>
    <row r="130" spans="2:21" s="143" customFormat="1">
      <c r="B130" s="100" t="s">
        <v>50</v>
      </c>
      <c r="C130" s="80"/>
      <c r="D130" s="80"/>
      <c r="E130" s="80"/>
      <c r="F130" s="80"/>
      <c r="G130" s="80"/>
      <c r="H130" s="80"/>
      <c r="I130" s="80"/>
      <c r="J130" s="80"/>
      <c r="K130" s="89">
        <v>4.42</v>
      </c>
      <c r="L130" s="80"/>
      <c r="M130" s="80"/>
      <c r="N130" s="102">
        <v>3.2599999999999997E-2</v>
      </c>
      <c r="O130" s="89"/>
      <c r="P130" s="91"/>
      <c r="Q130" s="80"/>
      <c r="R130" s="89">
        <v>859.76403000000005</v>
      </c>
      <c r="S130" s="80"/>
      <c r="T130" s="90">
        <f t="shared" ref="T130:T131" si="3">R130/$R$11</f>
        <v>4.4944885177518861E-3</v>
      </c>
      <c r="U130" s="90">
        <f>R130/'סכום נכסי הקרן'!$C$42</f>
        <v>3.7539617472289968E-4</v>
      </c>
    </row>
    <row r="131" spans="2:21" s="143" customFormat="1">
      <c r="B131" s="85" t="s">
        <v>600</v>
      </c>
      <c r="C131" s="82" t="s">
        <v>601</v>
      </c>
      <c r="D131" s="95" t="s">
        <v>127</v>
      </c>
      <c r="E131" s="95" t="s">
        <v>316</v>
      </c>
      <c r="F131" s="82" t="s">
        <v>602</v>
      </c>
      <c r="G131" s="95" t="s">
        <v>603</v>
      </c>
      <c r="H131" s="82" t="s">
        <v>1409</v>
      </c>
      <c r="I131" s="82" t="s">
        <v>1406</v>
      </c>
      <c r="J131" s="82"/>
      <c r="K131" s="92">
        <v>4.42</v>
      </c>
      <c r="L131" s="95" t="s">
        <v>170</v>
      </c>
      <c r="M131" s="96">
        <v>3.49E-2</v>
      </c>
      <c r="N131" s="96">
        <v>3.2599999999999997E-2</v>
      </c>
      <c r="O131" s="92">
        <v>857620</v>
      </c>
      <c r="P131" s="94">
        <v>100.25</v>
      </c>
      <c r="Q131" s="82"/>
      <c r="R131" s="92">
        <v>859.76403000000005</v>
      </c>
      <c r="S131" s="93">
        <v>5.4423486842147015E-4</v>
      </c>
      <c r="T131" s="93">
        <f t="shared" si="3"/>
        <v>4.4944885177518861E-3</v>
      </c>
      <c r="U131" s="93">
        <f>R131/'סכום נכסי הקרן'!$C$42</f>
        <v>3.7539617472289968E-4</v>
      </c>
    </row>
    <row r="132" spans="2:21" s="143" customFormat="1">
      <c r="B132" s="146"/>
    </row>
    <row r="133" spans="2:21" s="143" customFormat="1">
      <c r="B133" s="146"/>
    </row>
    <row r="134" spans="2:21" s="143" customFormat="1">
      <c r="B134" s="146"/>
    </row>
    <row r="135" spans="2:21" s="143" customFormat="1">
      <c r="B135" s="148" t="s">
        <v>255</v>
      </c>
    </row>
    <row r="136" spans="2:21" s="143" customFormat="1">
      <c r="B136" s="148" t="s">
        <v>119</v>
      </c>
    </row>
    <row r="137" spans="2:21" s="143" customFormat="1">
      <c r="B137" s="148" t="s">
        <v>240</v>
      </c>
    </row>
    <row r="138" spans="2:21" s="143" customFormat="1">
      <c r="B138" s="148" t="s">
        <v>250</v>
      </c>
    </row>
    <row r="139" spans="2:21" s="143" customFormat="1">
      <c r="B139" s="148" t="s">
        <v>248</v>
      </c>
    </row>
    <row r="140" spans="2:21" s="143" customFormat="1">
      <c r="B140" s="146"/>
    </row>
    <row r="141" spans="2:21" s="143" customFormat="1">
      <c r="B141" s="146"/>
    </row>
    <row r="142" spans="2:21" s="143" customFormat="1">
      <c r="B142" s="146"/>
    </row>
    <row r="143" spans="2:21" s="143" customFormat="1">
      <c r="B143" s="146"/>
    </row>
    <row r="144" spans="2:21" s="143" customFormat="1">
      <c r="B144" s="146"/>
    </row>
    <row r="145" spans="2:2" s="143" customFormat="1">
      <c r="B145" s="146"/>
    </row>
    <row r="146" spans="2:2" s="143" customFormat="1">
      <c r="B146" s="146"/>
    </row>
    <row r="147" spans="2:2" s="143" customFormat="1">
      <c r="B147" s="146"/>
    </row>
    <row r="148" spans="2:2" s="143" customFormat="1">
      <c r="B148" s="146"/>
    </row>
    <row r="149" spans="2:2" s="143" customFormat="1">
      <c r="B149" s="146"/>
    </row>
    <row r="150" spans="2:2" s="143" customFormat="1">
      <c r="B150" s="146"/>
    </row>
    <row r="151" spans="2:2" s="143" customFormat="1">
      <c r="B151" s="146"/>
    </row>
    <row r="152" spans="2:2" s="143" customFormat="1">
      <c r="B152" s="146"/>
    </row>
    <row r="153" spans="2:2" s="143" customFormat="1">
      <c r="B153" s="146"/>
    </row>
    <row r="154" spans="2:2" s="143" customFormat="1">
      <c r="B154" s="146"/>
    </row>
    <row r="155" spans="2:2" s="143" customFormat="1">
      <c r="B155" s="146"/>
    </row>
    <row r="156" spans="2:2" s="143" customFormat="1">
      <c r="B156" s="146"/>
    </row>
    <row r="157" spans="2:2" s="143" customFormat="1">
      <c r="B157" s="146"/>
    </row>
    <row r="158" spans="2:2" s="143" customFormat="1">
      <c r="B158" s="146"/>
    </row>
    <row r="159" spans="2:2" s="143" customFormat="1">
      <c r="B159" s="146"/>
    </row>
    <row r="160" spans="2:2" s="143" customFormat="1">
      <c r="B160" s="146"/>
    </row>
    <row r="161" spans="2:2" s="143" customFormat="1">
      <c r="B161" s="146"/>
    </row>
    <row r="162" spans="2:2" s="143" customFormat="1">
      <c r="B162" s="146"/>
    </row>
    <row r="163" spans="2:2" s="143" customFormat="1">
      <c r="B163" s="146"/>
    </row>
    <row r="164" spans="2:2" s="143" customFormat="1">
      <c r="B164" s="146"/>
    </row>
    <row r="165" spans="2:2" s="143" customFormat="1">
      <c r="B165" s="146"/>
    </row>
    <row r="166" spans="2:2" s="143" customFormat="1">
      <c r="B166" s="146"/>
    </row>
    <row r="167" spans="2:2" s="143" customFormat="1">
      <c r="B167" s="146"/>
    </row>
    <row r="168" spans="2:2" s="143" customFormat="1">
      <c r="B168" s="146"/>
    </row>
    <row r="169" spans="2:2" s="143" customFormat="1">
      <c r="B169" s="146"/>
    </row>
    <row r="170" spans="2:2" s="143" customFormat="1">
      <c r="B170" s="146"/>
    </row>
    <row r="171" spans="2:2" s="143" customFormat="1">
      <c r="B171" s="146"/>
    </row>
    <row r="172" spans="2:2" s="143" customFormat="1">
      <c r="B172" s="146"/>
    </row>
    <row r="173" spans="2:2" s="143" customFormat="1">
      <c r="B173" s="146"/>
    </row>
    <row r="174" spans="2:2" s="143" customFormat="1">
      <c r="B174" s="146"/>
    </row>
    <row r="175" spans="2:2" s="143" customFormat="1">
      <c r="B175" s="146"/>
    </row>
    <row r="176" spans="2:2" s="143" customFormat="1">
      <c r="B176" s="146"/>
    </row>
    <row r="177" spans="2:2" s="143" customFormat="1">
      <c r="B177" s="146"/>
    </row>
    <row r="178" spans="2:2" s="143" customFormat="1">
      <c r="B178" s="146"/>
    </row>
    <row r="179" spans="2:2" s="143" customFormat="1">
      <c r="B179" s="146"/>
    </row>
    <row r="180" spans="2:2" s="143" customFormat="1">
      <c r="B180" s="146"/>
    </row>
    <row r="181" spans="2:2" s="143" customFormat="1">
      <c r="B181" s="146"/>
    </row>
    <row r="182" spans="2:2" s="143" customFormat="1">
      <c r="B182" s="146"/>
    </row>
    <row r="183" spans="2:2" s="143" customFormat="1">
      <c r="B183" s="146"/>
    </row>
    <row r="184" spans="2:2" s="143" customFormat="1">
      <c r="B184" s="146"/>
    </row>
    <row r="185" spans="2:2" s="143" customFormat="1">
      <c r="B185" s="146"/>
    </row>
    <row r="186" spans="2:2" s="143" customFormat="1">
      <c r="B186" s="146"/>
    </row>
    <row r="187" spans="2:2" s="143" customFormat="1">
      <c r="B187" s="146"/>
    </row>
    <row r="188" spans="2:2" s="143" customFormat="1">
      <c r="B188" s="146"/>
    </row>
    <row r="189" spans="2:2" s="143" customFormat="1">
      <c r="B189" s="146"/>
    </row>
    <row r="190" spans="2:2" s="143" customFormat="1">
      <c r="B190" s="146"/>
    </row>
    <row r="191" spans="2:2" s="143" customFormat="1">
      <c r="B191" s="146"/>
    </row>
    <row r="192" spans="2:2" s="143" customFormat="1">
      <c r="B192" s="146"/>
    </row>
    <row r="193" spans="2:2" s="143" customFormat="1">
      <c r="B193" s="146"/>
    </row>
    <row r="194" spans="2:2" s="143" customFormat="1">
      <c r="B194" s="146"/>
    </row>
    <row r="195" spans="2:2" s="143" customFormat="1">
      <c r="B195" s="146"/>
    </row>
    <row r="196" spans="2:2" s="143" customFormat="1">
      <c r="B196" s="146"/>
    </row>
    <row r="197" spans="2:2" s="143" customFormat="1">
      <c r="B197" s="146"/>
    </row>
    <row r="198" spans="2:2" s="143" customFormat="1">
      <c r="B198" s="146"/>
    </row>
    <row r="199" spans="2:2" s="143" customFormat="1">
      <c r="B199" s="146"/>
    </row>
    <row r="200" spans="2:2" s="143" customFormat="1">
      <c r="B200" s="146"/>
    </row>
    <row r="201" spans="2:2" s="143" customFormat="1">
      <c r="B201" s="146"/>
    </row>
    <row r="202" spans="2:2" s="143" customFormat="1">
      <c r="B202" s="146"/>
    </row>
    <row r="203" spans="2:2" s="143" customFormat="1">
      <c r="B203" s="146"/>
    </row>
    <row r="204" spans="2:2" s="143" customFormat="1">
      <c r="B204" s="146"/>
    </row>
    <row r="205" spans="2:2" s="143" customFormat="1">
      <c r="B205" s="146"/>
    </row>
    <row r="206" spans="2:2" s="143" customFormat="1">
      <c r="B206" s="146"/>
    </row>
    <row r="207" spans="2:2" s="143" customFormat="1">
      <c r="B207" s="146"/>
    </row>
    <row r="208" spans="2:2" s="143" customFormat="1">
      <c r="B208" s="146"/>
    </row>
    <row r="209" spans="2:2" s="143" customFormat="1">
      <c r="B209" s="146"/>
    </row>
    <row r="210" spans="2:2" s="143" customFormat="1">
      <c r="B210" s="146"/>
    </row>
    <row r="211" spans="2:2" s="143" customFormat="1">
      <c r="B211" s="146"/>
    </row>
    <row r="212" spans="2:2" s="143" customFormat="1">
      <c r="B212" s="146"/>
    </row>
    <row r="213" spans="2:2" s="143" customFormat="1">
      <c r="B213" s="146"/>
    </row>
    <row r="214" spans="2:2" s="143" customFormat="1">
      <c r="B214" s="146"/>
    </row>
    <row r="215" spans="2:2" s="143" customFormat="1">
      <c r="B215" s="146"/>
    </row>
    <row r="216" spans="2:2" s="143" customFormat="1">
      <c r="B216" s="146"/>
    </row>
    <row r="217" spans="2:2" s="143" customFormat="1">
      <c r="B217" s="146"/>
    </row>
    <row r="218" spans="2:2" s="143" customFormat="1">
      <c r="B218" s="146"/>
    </row>
    <row r="219" spans="2:2" s="143" customFormat="1">
      <c r="B219" s="146"/>
    </row>
    <row r="220" spans="2:2" s="143" customFormat="1">
      <c r="B220" s="146"/>
    </row>
    <row r="221" spans="2:2" s="143" customFormat="1">
      <c r="B221" s="146"/>
    </row>
    <row r="222" spans="2:2" s="143" customFormat="1">
      <c r="B222" s="146"/>
    </row>
    <row r="223" spans="2:2" s="143" customFormat="1">
      <c r="B223" s="146"/>
    </row>
    <row r="224" spans="2:2" s="143" customFormat="1">
      <c r="B224" s="146"/>
    </row>
    <row r="225" spans="2:2" s="143" customFormat="1">
      <c r="B225" s="146"/>
    </row>
    <row r="226" spans="2:2" s="143" customFormat="1">
      <c r="B226" s="146"/>
    </row>
    <row r="227" spans="2:2" s="143" customFormat="1">
      <c r="B227" s="146"/>
    </row>
    <row r="228" spans="2:2" s="143" customFormat="1">
      <c r="B228" s="146"/>
    </row>
    <row r="229" spans="2:2" s="143" customFormat="1">
      <c r="B229" s="146"/>
    </row>
    <row r="230" spans="2:2" s="143" customFormat="1">
      <c r="B230" s="146"/>
    </row>
    <row r="231" spans="2:2" s="143" customFormat="1">
      <c r="B231" s="146"/>
    </row>
    <row r="232" spans="2:2" s="143" customFormat="1">
      <c r="B232" s="146"/>
    </row>
    <row r="233" spans="2:2" s="143" customFormat="1">
      <c r="B233" s="146"/>
    </row>
    <row r="234" spans="2:2" s="143" customFormat="1">
      <c r="B234" s="146"/>
    </row>
    <row r="235" spans="2:2" s="143" customFormat="1">
      <c r="B235" s="146"/>
    </row>
    <row r="236" spans="2:2" s="143" customFormat="1">
      <c r="B236" s="146"/>
    </row>
    <row r="237" spans="2:2" s="143" customFormat="1">
      <c r="B237" s="146"/>
    </row>
    <row r="238" spans="2:2" s="143" customFormat="1">
      <c r="B238" s="146"/>
    </row>
    <row r="239" spans="2:2" s="143" customFormat="1">
      <c r="B239" s="146"/>
    </row>
    <row r="240" spans="2:2" s="143" customFormat="1">
      <c r="B240" s="146"/>
    </row>
    <row r="241" spans="2:2" s="143" customFormat="1">
      <c r="B241" s="146"/>
    </row>
    <row r="242" spans="2:2" s="143" customFormat="1">
      <c r="B242" s="146"/>
    </row>
    <row r="243" spans="2:2" s="143" customFormat="1">
      <c r="B243" s="146"/>
    </row>
    <row r="244" spans="2:2" s="143" customFormat="1">
      <c r="B244" s="146"/>
    </row>
    <row r="245" spans="2:2" s="143" customFormat="1">
      <c r="B245" s="146"/>
    </row>
    <row r="246" spans="2:2" s="143" customFormat="1">
      <c r="B246" s="146"/>
    </row>
    <row r="247" spans="2:2" s="143" customFormat="1">
      <c r="B247" s="146"/>
    </row>
    <row r="248" spans="2:2" s="143" customFormat="1">
      <c r="B248" s="146"/>
    </row>
    <row r="249" spans="2:2" s="143" customFormat="1">
      <c r="B249" s="146"/>
    </row>
    <row r="250" spans="2:2" s="143" customFormat="1">
      <c r="B250" s="146"/>
    </row>
    <row r="251" spans="2:2" s="143" customFormat="1">
      <c r="B251" s="146"/>
    </row>
    <row r="252" spans="2:2" s="143" customFormat="1">
      <c r="B252" s="146"/>
    </row>
    <row r="253" spans="2:2" s="143" customFormat="1">
      <c r="B253" s="146"/>
    </row>
    <row r="254" spans="2:2" s="143" customFormat="1">
      <c r="B254" s="146"/>
    </row>
    <row r="255" spans="2:2" s="143" customFormat="1">
      <c r="B255" s="146"/>
    </row>
    <row r="256" spans="2:2" s="143" customFormat="1">
      <c r="B256" s="146"/>
    </row>
    <row r="257" spans="2:2" s="143" customFormat="1">
      <c r="B257" s="146"/>
    </row>
    <row r="258" spans="2:2" s="143" customFormat="1">
      <c r="B258" s="146"/>
    </row>
    <row r="259" spans="2:2" s="143" customFormat="1">
      <c r="B259" s="146"/>
    </row>
    <row r="260" spans="2:2" s="143" customFormat="1">
      <c r="B260" s="146"/>
    </row>
    <row r="261" spans="2:2" s="143" customFormat="1">
      <c r="B261" s="146"/>
    </row>
    <row r="262" spans="2:2" s="143" customFormat="1">
      <c r="B262" s="146"/>
    </row>
    <row r="263" spans="2:2" s="143" customFormat="1">
      <c r="B263" s="146"/>
    </row>
    <row r="264" spans="2:2" s="143" customFormat="1">
      <c r="B264" s="146"/>
    </row>
    <row r="265" spans="2:2" s="143" customFormat="1">
      <c r="B265" s="146"/>
    </row>
    <row r="266" spans="2:2" s="143" customFormat="1">
      <c r="B266" s="146"/>
    </row>
    <row r="267" spans="2:2" s="143" customFormat="1">
      <c r="B267" s="146"/>
    </row>
    <row r="268" spans="2:2" s="143" customFormat="1">
      <c r="B268" s="146"/>
    </row>
    <row r="269" spans="2:2" s="143" customFormat="1">
      <c r="B269" s="146"/>
    </row>
    <row r="270" spans="2:2" s="143" customFormat="1">
      <c r="B270" s="146"/>
    </row>
    <row r="271" spans="2:2" s="143" customFormat="1">
      <c r="B271" s="146"/>
    </row>
    <row r="272" spans="2:2" s="143" customFormat="1">
      <c r="B272" s="146"/>
    </row>
    <row r="273" spans="2:2" s="143" customFormat="1">
      <c r="B273" s="146"/>
    </row>
    <row r="274" spans="2:2" s="143" customFormat="1">
      <c r="B274" s="146"/>
    </row>
    <row r="275" spans="2:2" s="143" customFormat="1">
      <c r="B275" s="146"/>
    </row>
    <row r="276" spans="2:2" s="143" customFormat="1">
      <c r="B276" s="146"/>
    </row>
    <row r="277" spans="2:2" s="143" customFormat="1">
      <c r="B277" s="146"/>
    </row>
    <row r="278" spans="2:2" s="143" customFormat="1">
      <c r="B278" s="146"/>
    </row>
    <row r="279" spans="2:2" s="143" customFormat="1">
      <c r="B279" s="146"/>
    </row>
    <row r="280" spans="2:2" s="143" customFormat="1">
      <c r="B280" s="146"/>
    </row>
    <row r="281" spans="2:2" s="143" customFormat="1">
      <c r="B281" s="146"/>
    </row>
    <row r="282" spans="2:2" s="143" customFormat="1">
      <c r="B282" s="146"/>
    </row>
    <row r="283" spans="2:2" s="143" customFormat="1">
      <c r="B283" s="146"/>
    </row>
    <row r="284" spans="2:2" s="143" customFormat="1">
      <c r="B284" s="146"/>
    </row>
    <row r="285" spans="2:2" s="143" customFormat="1">
      <c r="B285" s="146"/>
    </row>
    <row r="286" spans="2:2" s="143" customFormat="1">
      <c r="B286" s="146"/>
    </row>
    <row r="287" spans="2:2" s="143" customFormat="1">
      <c r="B287" s="146"/>
    </row>
    <row r="288" spans="2:2" s="143" customFormat="1">
      <c r="B288" s="146"/>
    </row>
    <row r="289" spans="2:2" s="143" customFormat="1">
      <c r="B289" s="146"/>
    </row>
    <row r="290" spans="2:2" s="143" customFormat="1">
      <c r="B290" s="146"/>
    </row>
    <row r="291" spans="2:2" s="143" customFormat="1">
      <c r="B291" s="146"/>
    </row>
    <row r="292" spans="2:2" s="143" customFormat="1">
      <c r="B292" s="146"/>
    </row>
    <row r="293" spans="2:2" s="143" customFormat="1">
      <c r="B293" s="146"/>
    </row>
    <row r="294" spans="2:2" s="143" customFormat="1">
      <c r="B294" s="146"/>
    </row>
    <row r="295" spans="2:2" s="143" customFormat="1">
      <c r="B295" s="146"/>
    </row>
    <row r="296" spans="2:2" s="143" customFormat="1">
      <c r="B296" s="146"/>
    </row>
    <row r="297" spans="2:2" s="143" customFormat="1">
      <c r="B297" s="146"/>
    </row>
    <row r="298" spans="2:2" s="143" customFormat="1">
      <c r="B298" s="146"/>
    </row>
    <row r="299" spans="2:2" s="143" customFormat="1">
      <c r="B299" s="146"/>
    </row>
    <row r="300" spans="2:2" s="143" customFormat="1">
      <c r="B300" s="146"/>
    </row>
    <row r="301" spans="2:2" s="143" customFormat="1">
      <c r="B301" s="146"/>
    </row>
    <row r="302" spans="2:2" s="143" customFormat="1">
      <c r="B302" s="146"/>
    </row>
    <row r="303" spans="2:2" s="143" customFormat="1">
      <c r="B303" s="146"/>
    </row>
    <row r="304" spans="2:2" s="143" customFormat="1">
      <c r="B304" s="146"/>
    </row>
    <row r="305" spans="2:2" s="143" customFormat="1">
      <c r="B305" s="146"/>
    </row>
    <row r="306" spans="2:2" s="143" customFormat="1">
      <c r="B306" s="146"/>
    </row>
    <row r="307" spans="2:2" s="143" customFormat="1">
      <c r="B307" s="146"/>
    </row>
    <row r="308" spans="2:2" s="143" customFormat="1">
      <c r="B308" s="146"/>
    </row>
    <row r="309" spans="2:2" s="143" customFormat="1">
      <c r="B309" s="146"/>
    </row>
    <row r="310" spans="2:2" s="143" customFormat="1">
      <c r="B310" s="146"/>
    </row>
    <row r="311" spans="2:2" s="143" customFormat="1">
      <c r="B311" s="146"/>
    </row>
    <row r="312" spans="2:2" s="143" customFormat="1">
      <c r="B312" s="146"/>
    </row>
    <row r="313" spans="2:2" s="143" customFormat="1">
      <c r="B313" s="146"/>
    </row>
    <row r="314" spans="2:2" s="143" customFormat="1">
      <c r="B314" s="146"/>
    </row>
    <row r="315" spans="2:2" s="143" customFormat="1">
      <c r="B315" s="146"/>
    </row>
    <row r="316" spans="2:2" s="143" customFormat="1">
      <c r="B316" s="146"/>
    </row>
    <row r="317" spans="2:2" s="143" customFormat="1">
      <c r="B317" s="146"/>
    </row>
    <row r="318" spans="2:2" s="143" customFormat="1">
      <c r="B318" s="146"/>
    </row>
    <row r="319" spans="2:2" s="143" customFormat="1">
      <c r="B319" s="146"/>
    </row>
    <row r="320" spans="2:2" s="143" customFormat="1">
      <c r="B320" s="146"/>
    </row>
    <row r="321" spans="2:6" s="143" customFormat="1">
      <c r="B321" s="146"/>
    </row>
    <row r="322" spans="2:6" s="143" customFormat="1">
      <c r="B322" s="146"/>
    </row>
    <row r="323" spans="2:6" s="143" customFormat="1">
      <c r="B323" s="146"/>
    </row>
    <row r="324" spans="2:6" s="143" customFormat="1">
      <c r="B324" s="146"/>
    </row>
    <row r="325" spans="2:6" s="143" customFormat="1">
      <c r="B325" s="146"/>
    </row>
    <row r="326" spans="2:6" s="143" customFormat="1">
      <c r="B326" s="146"/>
    </row>
    <row r="327" spans="2:6" s="143" customFormat="1">
      <c r="B327" s="146"/>
    </row>
    <row r="328" spans="2:6" s="143" customFormat="1">
      <c r="B328" s="146"/>
    </row>
    <row r="329" spans="2:6" s="143" customFormat="1">
      <c r="B329" s="146"/>
    </row>
    <row r="330" spans="2:6">
      <c r="C330" s="1"/>
      <c r="D330" s="1"/>
      <c r="E330" s="1"/>
      <c r="F330" s="1"/>
    </row>
    <row r="331" spans="2:6">
      <c r="C331" s="1"/>
      <c r="D331" s="1"/>
      <c r="E331" s="1"/>
      <c r="F331" s="1"/>
    </row>
    <row r="332" spans="2:6">
      <c r="C332" s="1"/>
      <c r="D332" s="1"/>
      <c r="E332" s="1"/>
      <c r="F332" s="1"/>
    </row>
    <row r="333" spans="2:6">
      <c r="C333" s="1"/>
      <c r="D333" s="1"/>
      <c r="E333" s="1"/>
      <c r="F333" s="1"/>
    </row>
    <row r="334" spans="2:6">
      <c r="C334" s="1"/>
      <c r="D334" s="1"/>
      <c r="E334" s="1"/>
      <c r="F334" s="1"/>
    </row>
    <row r="335" spans="2:6">
      <c r="C335" s="1"/>
      <c r="D335" s="1"/>
      <c r="E335" s="1"/>
      <c r="F335" s="1"/>
    </row>
    <row r="336" spans="2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5" type="noConversion"/>
  <conditionalFormatting sqref="B12:B131">
    <cfRule type="cellIs" dxfId="35" priority="2" operator="equal">
      <formula>"NR3"</formula>
    </cfRule>
  </conditionalFormatting>
  <conditionalFormatting sqref="B12:B131">
    <cfRule type="containsText" dxfId="3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137 B139"/>
    <dataValidation type="list" allowBlank="1" showInputMessage="1" showErrorMessage="1" sqref="I12:I828">
      <formula1>$BD$7:$BD$10</formula1>
    </dataValidation>
    <dataValidation type="list" allowBlank="1" showInputMessage="1" showErrorMessage="1" sqref="E12:E822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555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S363"/>
  <sheetViews>
    <sheetView rightToLeft="1" zoomScaleNormal="10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1.85546875" style="1" bestFit="1" customWidth="1"/>
    <col min="11" max="11" width="11.28515625" style="1" bestFit="1" customWidth="1"/>
    <col min="12" max="12" width="14.140625" style="1" bestFit="1" customWidth="1"/>
    <col min="13" max="13" width="9.140625" style="1"/>
    <col min="14" max="14" width="10.42578125" style="1" bestFit="1" customWidth="1"/>
    <col min="15" max="15" width="7.28515625" style="1" customWidth="1"/>
    <col min="16" max="27" width="5.7109375" style="1" customWidth="1"/>
    <col min="28" max="16384" width="9.140625" style="1"/>
  </cols>
  <sheetData>
    <row r="1" spans="2:45">
      <c r="B1" s="56" t="s">
        <v>185</v>
      </c>
      <c r="C1" s="76" t="s" vm="1">
        <v>256</v>
      </c>
    </row>
    <row r="2" spans="2:45">
      <c r="B2" s="56" t="s">
        <v>184</v>
      </c>
      <c r="C2" s="76" t="s">
        <v>257</v>
      </c>
    </row>
    <row r="3" spans="2:45">
      <c r="B3" s="56" t="s">
        <v>186</v>
      </c>
      <c r="C3" s="76" t="s">
        <v>258</v>
      </c>
    </row>
    <row r="4" spans="2:45">
      <c r="B4" s="56" t="s">
        <v>187</v>
      </c>
      <c r="C4" s="76">
        <v>8801</v>
      </c>
    </row>
    <row r="6" spans="2:45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AS6" s="3"/>
    </row>
    <row r="7" spans="2:45" ht="26.25" customHeight="1">
      <c r="B7" s="205" t="s">
        <v>96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AO7" s="3"/>
      <c r="AS7" s="3"/>
    </row>
    <row r="8" spans="2:45" s="3" customFormat="1" ht="63">
      <c r="B8" s="22" t="s">
        <v>122</v>
      </c>
      <c r="C8" s="30" t="s">
        <v>48</v>
      </c>
      <c r="D8" s="30" t="s">
        <v>126</v>
      </c>
      <c r="E8" s="30" t="s">
        <v>231</v>
      </c>
      <c r="F8" s="30" t="s">
        <v>124</v>
      </c>
      <c r="G8" s="30" t="s">
        <v>67</v>
      </c>
      <c r="H8" s="30" t="s">
        <v>108</v>
      </c>
      <c r="I8" s="13" t="s">
        <v>242</v>
      </c>
      <c r="J8" s="13" t="s">
        <v>241</v>
      </c>
      <c r="K8" s="13" t="s">
        <v>64</v>
      </c>
      <c r="L8" s="13" t="s">
        <v>61</v>
      </c>
      <c r="M8" s="30" t="s">
        <v>188</v>
      </c>
      <c r="N8" s="14" t="s">
        <v>190</v>
      </c>
      <c r="AO8" s="1"/>
      <c r="AP8" s="1"/>
      <c r="AQ8" s="1"/>
      <c r="AS8" s="4"/>
    </row>
    <row r="9" spans="2:45" s="3" customFormat="1" ht="24" customHeight="1">
      <c r="B9" s="15"/>
      <c r="C9" s="16"/>
      <c r="D9" s="16"/>
      <c r="E9" s="16"/>
      <c r="F9" s="16"/>
      <c r="G9" s="16"/>
      <c r="H9" s="16"/>
      <c r="I9" s="16" t="s">
        <v>251</v>
      </c>
      <c r="J9" s="16"/>
      <c r="K9" s="16" t="s">
        <v>245</v>
      </c>
      <c r="L9" s="16" t="s">
        <v>20</v>
      </c>
      <c r="M9" s="16" t="s">
        <v>20</v>
      </c>
      <c r="N9" s="17" t="s">
        <v>20</v>
      </c>
      <c r="AO9" s="1"/>
      <c r="AQ9" s="1"/>
      <c r="AS9" s="4"/>
    </row>
    <row r="10" spans="2:4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O10" s="1"/>
      <c r="AP10" s="3"/>
      <c r="AQ10" s="1"/>
      <c r="AS10" s="1"/>
    </row>
    <row r="11" spans="2:45" s="141" customFormat="1" ht="18" customHeight="1">
      <c r="B11" s="103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399441.51867999946</v>
      </c>
      <c r="L11" s="78"/>
      <c r="M11" s="87">
        <f>K11/$K$11</f>
        <v>1</v>
      </c>
      <c r="N11" s="87">
        <f>K11/'סכום נכסי הקרן'!$C$42</f>
        <v>0.17440694528471662</v>
      </c>
      <c r="AO11" s="143"/>
      <c r="AP11" s="145"/>
      <c r="AQ11" s="143"/>
      <c r="AS11" s="143"/>
    </row>
    <row r="12" spans="2:45" s="143" customFormat="1" ht="20.25">
      <c r="B12" s="104" t="s">
        <v>237</v>
      </c>
      <c r="C12" s="80"/>
      <c r="D12" s="80"/>
      <c r="E12" s="80"/>
      <c r="F12" s="80"/>
      <c r="G12" s="80"/>
      <c r="H12" s="80"/>
      <c r="I12" s="89"/>
      <c r="J12" s="91"/>
      <c r="K12" s="89">
        <v>312757.01636999985</v>
      </c>
      <c r="L12" s="80"/>
      <c r="M12" s="90">
        <f t="shared" ref="M12:M42" si="0">K12/$K$11</f>
        <v>0.78298574821050515</v>
      </c>
      <c r="N12" s="90">
        <f>K12/'סכום נכסי הקרן'!$C$42</f>
        <v>0.13655815254686249</v>
      </c>
      <c r="AP12" s="141"/>
    </row>
    <row r="13" spans="2:45" s="143" customFormat="1">
      <c r="B13" s="105" t="s">
        <v>604</v>
      </c>
      <c r="C13" s="80"/>
      <c r="D13" s="80"/>
      <c r="E13" s="80"/>
      <c r="F13" s="80"/>
      <c r="G13" s="80"/>
      <c r="H13" s="80"/>
      <c r="I13" s="89"/>
      <c r="J13" s="91"/>
      <c r="K13" s="89">
        <v>252024.42931999997</v>
      </c>
      <c r="L13" s="80"/>
      <c r="M13" s="90">
        <f t="shared" si="0"/>
        <v>0.63094199659775918</v>
      </c>
      <c r="N13" s="90">
        <f>K13/'סכום נכסי הקרן'!$C$42</f>
        <v>0.11004066627845525</v>
      </c>
    </row>
    <row r="14" spans="2:45" s="143" customFormat="1">
      <c r="B14" s="106" t="s">
        <v>605</v>
      </c>
      <c r="C14" s="82" t="s">
        <v>606</v>
      </c>
      <c r="D14" s="95" t="s">
        <v>127</v>
      </c>
      <c r="E14" s="95" t="s">
        <v>316</v>
      </c>
      <c r="F14" s="82" t="s">
        <v>607</v>
      </c>
      <c r="G14" s="95" t="s">
        <v>608</v>
      </c>
      <c r="H14" s="95" t="s">
        <v>170</v>
      </c>
      <c r="I14" s="92">
        <v>61368</v>
      </c>
      <c r="J14" s="94">
        <v>21560</v>
      </c>
      <c r="K14" s="92">
        <v>13230.9408</v>
      </c>
      <c r="L14" s="93">
        <v>1.2295663338294236E-3</v>
      </c>
      <c r="M14" s="93">
        <f t="shared" si="0"/>
        <v>3.3123599278620734E-2</v>
      </c>
      <c r="N14" s="93">
        <f>K14/'סכום נכסי הקרן'!$C$42</f>
        <v>5.7769857670192859E-3</v>
      </c>
    </row>
    <row r="15" spans="2:45" s="143" customFormat="1">
      <c r="B15" s="106" t="s">
        <v>609</v>
      </c>
      <c r="C15" s="82" t="s">
        <v>610</v>
      </c>
      <c r="D15" s="95" t="s">
        <v>127</v>
      </c>
      <c r="E15" s="95" t="s">
        <v>316</v>
      </c>
      <c r="F15" s="82" t="s">
        <v>356</v>
      </c>
      <c r="G15" s="95" t="s">
        <v>347</v>
      </c>
      <c r="H15" s="95" t="s">
        <v>170</v>
      </c>
      <c r="I15" s="92">
        <v>24982</v>
      </c>
      <c r="J15" s="94">
        <v>4563</v>
      </c>
      <c r="K15" s="92">
        <v>1139.9286599999998</v>
      </c>
      <c r="L15" s="93">
        <v>2.1709473762512418E-4</v>
      </c>
      <c r="M15" s="93">
        <f t="shared" si="0"/>
        <v>2.8538061435551955E-3</v>
      </c>
      <c r="N15" s="93">
        <f>K15/'סכום נכסי הקרן'!$C$42</f>
        <v>4.9772361193221914E-4</v>
      </c>
    </row>
    <row r="16" spans="2:45" s="143" customFormat="1" ht="20.25">
      <c r="B16" s="106" t="s">
        <v>611</v>
      </c>
      <c r="C16" s="82" t="s">
        <v>612</v>
      </c>
      <c r="D16" s="95" t="s">
        <v>127</v>
      </c>
      <c r="E16" s="95" t="s">
        <v>316</v>
      </c>
      <c r="F16" s="82" t="s">
        <v>613</v>
      </c>
      <c r="G16" s="95" t="s">
        <v>536</v>
      </c>
      <c r="H16" s="95" t="s">
        <v>170</v>
      </c>
      <c r="I16" s="92">
        <v>20993</v>
      </c>
      <c r="J16" s="94">
        <v>51930</v>
      </c>
      <c r="K16" s="92">
        <v>10901.6649</v>
      </c>
      <c r="L16" s="93">
        <v>4.9105249627903703E-4</v>
      </c>
      <c r="M16" s="93">
        <f t="shared" si="0"/>
        <v>2.7292267804372987E-2</v>
      </c>
      <c r="N16" s="93">
        <f>K16/'סכום נכסי הקרן'!$C$42</f>
        <v>4.7599610576531124E-3</v>
      </c>
      <c r="AO16" s="141"/>
    </row>
    <row r="17" spans="2:14" s="143" customFormat="1">
      <c r="B17" s="106" t="s">
        <v>614</v>
      </c>
      <c r="C17" s="82" t="s">
        <v>615</v>
      </c>
      <c r="D17" s="95" t="s">
        <v>127</v>
      </c>
      <c r="E17" s="95" t="s">
        <v>316</v>
      </c>
      <c r="F17" s="82" t="s">
        <v>616</v>
      </c>
      <c r="G17" s="95" t="s">
        <v>347</v>
      </c>
      <c r="H17" s="95" t="s">
        <v>170</v>
      </c>
      <c r="I17" s="92">
        <v>162098</v>
      </c>
      <c r="J17" s="94">
        <v>3750</v>
      </c>
      <c r="K17" s="92">
        <v>6078.6750000000002</v>
      </c>
      <c r="L17" s="93">
        <v>9.8144728120854374E-4</v>
      </c>
      <c r="M17" s="93">
        <f t="shared" si="0"/>
        <v>1.5217934830830011E-2</v>
      </c>
      <c r="N17" s="93">
        <f>K17/'סכום נכסי הקרן'!$C$42</f>
        <v>2.6541135273869532E-3</v>
      </c>
    </row>
    <row r="18" spans="2:14" s="143" customFormat="1">
      <c r="B18" s="106" t="s">
        <v>617</v>
      </c>
      <c r="C18" s="82" t="s">
        <v>618</v>
      </c>
      <c r="D18" s="95" t="s">
        <v>127</v>
      </c>
      <c r="E18" s="95" t="s">
        <v>316</v>
      </c>
      <c r="F18" s="82" t="s">
        <v>360</v>
      </c>
      <c r="G18" s="95" t="s">
        <v>347</v>
      </c>
      <c r="H18" s="95" t="s">
        <v>170</v>
      </c>
      <c r="I18" s="92">
        <v>8718</v>
      </c>
      <c r="J18" s="94">
        <v>1964</v>
      </c>
      <c r="K18" s="92">
        <v>171.22152</v>
      </c>
      <c r="L18" s="93">
        <v>2.776014420245405E-5</v>
      </c>
      <c r="M18" s="93">
        <f t="shared" si="0"/>
        <v>4.2865228573589758E-4</v>
      </c>
      <c r="N18" s="93">
        <f>K18/'סכום נכסי הקרן'!$C$42</f>
        <v>7.4759935744509405E-5</v>
      </c>
    </row>
    <row r="19" spans="2:14" s="143" customFormat="1">
      <c r="B19" s="106" t="s">
        <v>619</v>
      </c>
      <c r="C19" s="82" t="s">
        <v>620</v>
      </c>
      <c r="D19" s="95" t="s">
        <v>127</v>
      </c>
      <c r="E19" s="95" t="s">
        <v>316</v>
      </c>
      <c r="F19" s="82" t="s">
        <v>367</v>
      </c>
      <c r="G19" s="95" t="s">
        <v>368</v>
      </c>
      <c r="H19" s="95" t="s">
        <v>170</v>
      </c>
      <c r="I19" s="92">
        <v>1633853</v>
      </c>
      <c r="J19" s="94">
        <v>505.1</v>
      </c>
      <c r="K19" s="92">
        <v>8252.5915000000005</v>
      </c>
      <c r="L19" s="93">
        <v>5.9080145259385103E-4</v>
      </c>
      <c r="M19" s="93">
        <f t="shared" si="0"/>
        <v>2.0660324763614058E-2</v>
      </c>
      <c r="N19" s="93">
        <f>K19/'סכום נכסי הקרן'!$C$42</f>
        <v>3.6033041306121135E-3</v>
      </c>
    </row>
    <row r="20" spans="2:14" s="143" customFormat="1">
      <c r="B20" s="106" t="s">
        <v>621</v>
      </c>
      <c r="C20" s="82" t="s">
        <v>622</v>
      </c>
      <c r="D20" s="95" t="s">
        <v>127</v>
      </c>
      <c r="E20" s="95" t="s">
        <v>316</v>
      </c>
      <c r="F20" s="82" t="s">
        <v>341</v>
      </c>
      <c r="G20" s="95" t="s">
        <v>318</v>
      </c>
      <c r="H20" s="95" t="s">
        <v>170</v>
      </c>
      <c r="I20" s="92">
        <v>58088</v>
      </c>
      <c r="J20" s="94">
        <v>6599</v>
      </c>
      <c r="K20" s="92">
        <v>3833.22712</v>
      </c>
      <c r="L20" s="93">
        <v>5.7896917015083421E-4</v>
      </c>
      <c r="M20" s="93">
        <f t="shared" si="0"/>
        <v>9.5964664180812776E-3</v>
      </c>
      <c r="N20" s="93">
        <f>K20/'סכום נכסי הקרן'!$C$42</f>
        <v>1.673690393504922E-3</v>
      </c>
    </row>
    <row r="21" spans="2:14" s="143" customFormat="1">
      <c r="B21" s="106" t="s">
        <v>623</v>
      </c>
      <c r="C21" s="82" t="s">
        <v>624</v>
      </c>
      <c r="D21" s="95" t="s">
        <v>127</v>
      </c>
      <c r="E21" s="95" t="s">
        <v>316</v>
      </c>
      <c r="F21" s="82" t="s">
        <v>588</v>
      </c>
      <c r="G21" s="95" t="s">
        <v>401</v>
      </c>
      <c r="H21" s="95" t="s">
        <v>170</v>
      </c>
      <c r="I21" s="92">
        <v>1986730</v>
      </c>
      <c r="J21" s="94">
        <v>176.9</v>
      </c>
      <c r="K21" s="92">
        <v>3514.5253700000003</v>
      </c>
      <c r="L21" s="93">
        <v>6.211446046759441E-4</v>
      </c>
      <c r="M21" s="93">
        <f t="shared" si="0"/>
        <v>8.7985980566420707E-3</v>
      </c>
      <c r="N21" s="93">
        <f>K21/'סכום נכסי הקרן'!$C$42</f>
        <v>1.5345366098469876E-3</v>
      </c>
    </row>
    <row r="22" spans="2:14" s="143" customFormat="1">
      <c r="B22" s="106" t="s">
        <v>625</v>
      </c>
      <c r="C22" s="82" t="s">
        <v>626</v>
      </c>
      <c r="D22" s="95" t="s">
        <v>127</v>
      </c>
      <c r="E22" s="95" t="s">
        <v>316</v>
      </c>
      <c r="F22" s="82" t="s">
        <v>375</v>
      </c>
      <c r="G22" s="95" t="s">
        <v>318</v>
      </c>
      <c r="H22" s="95" t="s">
        <v>170</v>
      </c>
      <c r="I22" s="92">
        <v>800801</v>
      </c>
      <c r="J22" s="94">
        <v>891</v>
      </c>
      <c r="K22" s="92">
        <v>7135.1369100000002</v>
      </c>
      <c r="L22" s="93">
        <v>6.8796332426050765E-4</v>
      </c>
      <c r="M22" s="93">
        <f t="shared" si="0"/>
        <v>1.7862782350665206E-2</v>
      </c>
      <c r="N22" s="93">
        <f>K22/'סכום נכסי הקרן'!$C$42</f>
        <v>3.1153933040652683E-3</v>
      </c>
    </row>
    <row r="23" spans="2:14" s="143" customFormat="1">
      <c r="B23" s="106" t="s">
        <v>627</v>
      </c>
      <c r="C23" s="82" t="s">
        <v>628</v>
      </c>
      <c r="D23" s="95" t="s">
        <v>127</v>
      </c>
      <c r="E23" s="95" t="s">
        <v>316</v>
      </c>
      <c r="F23" s="82" t="s">
        <v>629</v>
      </c>
      <c r="G23" s="95" t="s">
        <v>603</v>
      </c>
      <c r="H23" s="95" t="s">
        <v>170</v>
      </c>
      <c r="I23" s="92">
        <v>769685.03</v>
      </c>
      <c r="J23" s="94">
        <v>1094</v>
      </c>
      <c r="K23" s="92">
        <v>8420.3542500000003</v>
      </c>
      <c r="L23" s="93">
        <v>6.5571250852223476E-4</v>
      </c>
      <c r="M23" s="93">
        <f t="shared" si="0"/>
        <v>2.1080318034604993E-2</v>
      </c>
      <c r="N23" s="93">
        <f>K23/'סכום נכסי הקרן'!$C$42</f>
        <v>3.6765538740457784E-3</v>
      </c>
    </row>
    <row r="24" spans="2:14" s="143" customFormat="1">
      <c r="B24" s="106" t="s">
        <v>630</v>
      </c>
      <c r="C24" s="82" t="s">
        <v>631</v>
      </c>
      <c r="D24" s="95" t="s">
        <v>127</v>
      </c>
      <c r="E24" s="95" t="s">
        <v>316</v>
      </c>
      <c r="F24" s="82" t="s">
        <v>415</v>
      </c>
      <c r="G24" s="95" t="s">
        <v>416</v>
      </c>
      <c r="H24" s="95" t="s">
        <v>170</v>
      </c>
      <c r="I24" s="92">
        <v>139436</v>
      </c>
      <c r="J24" s="94">
        <v>2210</v>
      </c>
      <c r="K24" s="92">
        <v>3081.5356000000002</v>
      </c>
      <c r="L24" s="93">
        <v>6.5049006716931806E-4</v>
      </c>
      <c r="M24" s="93">
        <f t="shared" si="0"/>
        <v>7.7146101641694378E-3</v>
      </c>
      <c r="N24" s="93">
        <f>K24/'סכום נכסי הקרן'!$C$42</f>
        <v>1.345481592795218E-3</v>
      </c>
    </row>
    <row r="25" spans="2:14" s="143" customFormat="1">
      <c r="B25" s="106" t="s">
        <v>632</v>
      </c>
      <c r="C25" s="82" t="s">
        <v>633</v>
      </c>
      <c r="D25" s="95" t="s">
        <v>127</v>
      </c>
      <c r="E25" s="95" t="s">
        <v>316</v>
      </c>
      <c r="F25" s="82" t="s">
        <v>634</v>
      </c>
      <c r="G25" s="95" t="s">
        <v>635</v>
      </c>
      <c r="H25" s="95" t="s">
        <v>170</v>
      </c>
      <c r="I25" s="92">
        <v>50791</v>
      </c>
      <c r="J25" s="94">
        <v>10860</v>
      </c>
      <c r="K25" s="92">
        <v>5515.9025999999994</v>
      </c>
      <c r="L25" s="93">
        <v>5.183359439438316E-4</v>
      </c>
      <c r="M25" s="93">
        <f t="shared" si="0"/>
        <v>1.3809036722641992E-2</v>
      </c>
      <c r="N25" s="93">
        <f>K25/'סכום נכסי הקרן'!$C$42</f>
        <v>2.4083919121204644E-3</v>
      </c>
    </row>
    <row r="26" spans="2:14" s="143" customFormat="1">
      <c r="B26" s="106" t="s">
        <v>636</v>
      </c>
      <c r="C26" s="82" t="s">
        <v>637</v>
      </c>
      <c r="D26" s="95" t="s">
        <v>127</v>
      </c>
      <c r="E26" s="95" t="s">
        <v>316</v>
      </c>
      <c r="F26" s="82" t="s">
        <v>638</v>
      </c>
      <c r="G26" s="95" t="s">
        <v>401</v>
      </c>
      <c r="H26" s="95" t="s">
        <v>170</v>
      </c>
      <c r="I26" s="92">
        <v>115388</v>
      </c>
      <c r="J26" s="94">
        <v>6176</v>
      </c>
      <c r="K26" s="92">
        <v>7126.3628799999997</v>
      </c>
      <c r="L26" s="93">
        <v>1.136591440578558E-4</v>
      </c>
      <c r="M26" s="93">
        <f t="shared" si="0"/>
        <v>1.7840816607021442E-2</v>
      </c>
      <c r="N26" s="93">
        <f>K26/'סכום נכסי הקרן'!$C$42</f>
        <v>3.1115623258154523E-3</v>
      </c>
    </row>
    <row r="27" spans="2:14" s="143" customFormat="1">
      <c r="B27" s="106" t="s">
        <v>639</v>
      </c>
      <c r="C27" s="82" t="s">
        <v>640</v>
      </c>
      <c r="D27" s="95" t="s">
        <v>127</v>
      </c>
      <c r="E27" s="95" t="s">
        <v>316</v>
      </c>
      <c r="F27" s="82" t="s">
        <v>602</v>
      </c>
      <c r="G27" s="95" t="s">
        <v>603</v>
      </c>
      <c r="H27" s="95" t="s">
        <v>170</v>
      </c>
      <c r="I27" s="92">
        <v>33054733</v>
      </c>
      <c r="J27" s="94">
        <v>49.1</v>
      </c>
      <c r="K27" s="92">
        <v>16229.873900000001</v>
      </c>
      <c r="L27" s="93">
        <v>2.5520387299784878E-3</v>
      </c>
      <c r="M27" s="93">
        <f t="shared" si="0"/>
        <v>4.06314144649597E-2</v>
      </c>
      <c r="N27" s="93">
        <f>K27/'סכום נכסי הקרן'!$C$42</f>
        <v>7.0864008794308707E-3</v>
      </c>
    </row>
    <row r="28" spans="2:14" s="143" customFormat="1">
      <c r="B28" s="106" t="s">
        <v>641</v>
      </c>
      <c r="C28" s="82" t="s">
        <v>642</v>
      </c>
      <c r="D28" s="95" t="s">
        <v>127</v>
      </c>
      <c r="E28" s="95" t="s">
        <v>316</v>
      </c>
      <c r="F28" s="82" t="s">
        <v>643</v>
      </c>
      <c r="G28" s="95" t="s">
        <v>401</v>
      </c>
      <c r="H28" s="95" t="s">
        <v>170</v>
      </c>
      <c r="I28" s="92">
        <v>662247</v>
      </c>
      <c r="J28" s="94">
        <v>1568</v>
      </c>
      <c r="K28" s="92">
        <v>10384.03296</v>
      </c>
      <c r="L28" s="93">
        <v>5.1803593881395011E-4</v>
      </c>
      <c r="M28" s="93">
        <f t="shared" si="0"/>
        <v>2.5996378629630775E-2</v>
      </c>
      <c r="N28" s="93">
        <f>K28/'סכום נכסי הקרן'!$C$42</f>
        <v>4.5339489852587915E-3</v>
      </c>
    </row>
    <row r="29" spans="2:14" s="143" customFormat="1">
      <c r="B29" s="106" t="s">
        <v>644</v>
      </c>
      <c r="C29" s="82" t="s">
        <v>645</v>
      </c>
      <c r="D29" s="95" t="s">
        <v>127</v>
      </c>
      <c r="E29" s="95" t="s">
        <v>316</v>
      </c>
      <c r="F29" s="82" t="s">
        <v>317</v>
      </c>
      <c r="G29" s="95" t="s">
        <v>318</v>
      </c>
      <c r="H29" s="95" t="s">
        <v>170</v>
      </c>
      <c r="I29" s="92">
        <v>1096055</v>
      </c>
      <c r="J29" s="94">
        <v>1875</v>
      </c>
      <c r="K29" s="92">
        <v>20551.03125</v>
      </c>
      <c r="L29" s="93">
        <v>7.1942489534020364E-4</v>
      </c>
      <c r="M29" s="93">
        <f t="shared" si="0"/>
        <v>5.1449411963766942E-2</v>
      </c>
      <c r="N29" s="93">
        <f>K29/'סכום נכסי הקרן'!$C$42</f>
        <v>8.9731347772955463E-3</v>
      </c>
    </row>
    <row r="30" spans="2:14" s="143" customFormat="1">
      <c r="B30" s="106" t="s">
        <v>646</v>
      </c>
      <c r="C30" s="82" t="s">
        <v>647</v>
      </c>
      <c r="D30" s="95" t="s">
        <v>127</v>
      </c>
      <c r="E30" s="95" t="s">
        <v>316</v>
      </c>
      <c r="F30" s="82" t="s">
        <v>321</v>
      </c>
      <c r="G30" s="95" t="s">
        <v>318</v>
      </c>
      <c r="H30" s="95" t="s">
        <v>170</v>
      </c>
      <c r="I30" s="92">
        <v>154715</v>
      </c>
      <c r="J30" s="94">
        <v>6333</v>
      </c>
      <c r="K30" s="92">
        <v>9798.10095</v>
      </c>
      <c r="L30" s="93">
        <v>6.6550192609931788E-4</v>
      </c>
      <c r="M30" s="93">
        <f t="shared" si="0"/>
        <v>2.4529500544607768E-2</v>
      </c>
      <c r="N30" s="93">
        <f>K30/'סכום נכסי הקרן'!$C$42</f>
        <v>4.2781152593448337E-3</v>
      </c>
    </row>
    <row r="31" spans="2:14" s="143" customFormat="1">
      <c r="B31" s="106" t="s">
        <v>648</v>
      </c>
      <c r="C31" s="82" t="s">
        <v>649</v>
      </c>
      <c r="D31" s="95" t="s">
        <v>127</v>
      </c>
      <c r="E31" s="95" t="s">
        <v>316</v>
      </c>
      <c r="F31" s="82" t="s">
        <v>650</v>
      </c>
      <c r="G31" s="95" t="s">
        <v>651</v>
      </c>
      <c r="H31" s="95" t="s">
        <v>170</v>
      </c>
      <c r="I31" s="92">
        <v>111622</v>
      </c>
      <c r="J31" s="94">
        <v>11060</v>
      </c>
      <c r="K31" s="92">
        <v>12345.393199999999</v>
      </c>
      <c r="L31" s="93">
        <v>2.269944370460176E-4</v>
      </c>
      <c r="M31" s="93">
        <f t="shared" si="0"/>
        <v>3.0906634945703126E-2</v>
      </c>
      <c r="N31" s="93">
        <f>K31/'סכום נכסי הקרן'!$C$42</f>
        <v>5.390331789909956E-3</v>
      </c>
    </row>
    <row r="32" spans="2:14" s="143" customFormat="1">
      <c r="B32" s="106" t="s">
        <v>652</v>
      </c>
      <c r="C32" s="82" t="s">
        <v>653</v>
      </c>
      <c r="D32" s="95" t="s">
        <v>127</v>
      </c>
      <c r="E32" s="95" t="s">
        <v>316</v>
      </c>
      <c r="F32" s="82" t="s">
        <v>428</v>
      </c>
      <c r="G32" s="95" t="s">
        <v>347</v>
      </c>
      <c r="H32" s="95" t="s">
        <v>170</v>
      </c>
      <c r="I32" s="92">
        <v>44818</v>
      </c>
      <c r="J32" s="94">
        <v>17090</v>
      </c>
      <c r="K32" s="92">
        <v>7659.3962000000001</v>
      </c>
      <c r="L32" s="93">
        <v>1.008011915673364E-3</v>
      </c>
      <c r="M32" s="93">
        <f t="shared" si="0"/>
        <v>1.9175263065570543E-2</v>
      </c>
      <c r="N32" s="93">
        <f>K32/'סכום נכסי הקרן'!$C$42</f>
        <v>3.3442990562970098E-3</v>
      </c>
    </row>
    <row r="33" spans="2:14" s="143" customFormat="1">
      <c r="B33" s="106" t="s">
        <v>654</v>
      </c>
      <c r="C33" s="82" t="s">
        <v>655</v>
      </c>
      <c r="D33" s="95" t="s">
        <v>127</v>
      </c>
      <c r="E33" s="95" t="s">
        <v>316</v>
      </c>
      <c r="F33" s="82" t="s">
        <v>656</v>
      </c>
      <c r="G33" s="95" t="s">
        <v>198</v>
      </c>
      <c r="H33" s="95" t="s">
        <v>170</v>
      </c>
      <c r="I33" s="92">
        <v>47315</v>
      </c>
      <c r="J33" s="94">
        <v>28180</v>
      </c>
      <c r="K33" s="92">
        <v>13333.367</v>
      </c>
      <c r="L33" s="93">
        <v>7.8405341247254575E-4</v>
      </c>
      <c r="M33" s="93">
        <f t="shared" si="0"/>
        <v>3.3380022797984667E-2</v>
      </c>
      <c r="N33" s="93">
        <f>K33/'סכום נכסי הקרן'!$C$42</f>
        <v>5.8217078097307058E-3</v>
      </c>
    </row>
    <row r="34" spans="2:14" s="143" customFormat="1">
      <c r="B34" s="106" t="s">
        <v>657</v>
      </c>
      <c r="C34" s="82" t="s">
        <v>658</v>
      </c>
      <c r="D34" s="95" t="s">
        <v>127</v>
      </c>
      <c r="E34" s="95" t="s">
        <v>316</v>
      </c>
      <c r="F34" s="82" t="s">
        <v>659</v>
      </c>
      <c r="G34" s="95" t="s">
        <v>368</v>
      </c>
      <c r="H34" s="95" t="s">
        <v>170</v>
      </c>
      <c r="I34" s="92">
        <v>50276</v>
      </c>
      <c r="J34" s="94">
        <v>3289</v>
      </c>
      <c r="K34" s="92">
        <v>1653.57764</v>
      </c>
      <c r="L34" s="93">
        <v>4.9973061800175479E-4</v>
      </c>
      <c r="M34" s="93">
        <f t="shared" si="0"/>
        <v>4.1397239963047354E-3</v>
      </c>
      <c r="N34" s="93">
        <f>K34/'סכום נכסי הקרן'!$C$42</f>
        <v>7.2199661651734849E-4</v>
      </c>
    </row>
    <row r="35" spans="2:14" s="143" customFormat="1">
      <c r="B35" s="106" t="s">
        <v>660</v>
      </c>
      <c r="C35" s="82" t="s">
        <v>661</v>
      </c>
      <c r="D35" s="95" t="s">
        <v>127</v>
      </c>
      <c r="E35" s="95" t="s">
        <v>316</v>
      </c>
      <c r="F35" s="82" t="s">
        <v>336</v>
      </c>
      <c r="G35" s="95" t="s">
        <v>318</v>
      </c>
      <c r="H35" s="95" t="s">
        <v>170</v>
      </c>
      <c r="I35" s="92">
        <v>969912</v>
      </c>
      <c r="J35" s="94">
        <v>2473</v>
      </c>
      <c r="K35" s="92">
        <v>23985.923760000001</v>
      </c>
      <c r="L35" s="93">
        <v>7.2758033877922388E-4</v>
      </c>
      <c r="M35" s="93">
        <f t="shared" si="0"/>
        <v>6.004864952262412E-2</v>
      </c>
      <c r="N35" s="93">
        <f>K35/'סכום נכסי הקרן'!$C$42</f>
        <v>1.047290153171343E-2</v>
      </c>
    </row>
    <row r="36" spans="2:14" s="143" customFormat="1">
      <c r="B36" s="106" t="s">
        <v>662</v>
      </c>
      <c r="C36" s="82" t="s">
        <v>663</v>
      </c>
      <c r="D36" s="95" t="s">
        <v>127</v>
      </c>
      <c r="E36" s="95" t="s">
        <v>316</v>
      </c>
      <c r="F36" s="82" t="s">
        <v>444</v>
      </c>
      <c r="G36" s="95" t="s">
        <v>445</v>
      </c>
      <c r="H36" s="95" t="s">
        <v>170</v>
      </c>
      <c r="I36" s="92">
        <v>13186</v>
      </c>
      <c r="J36" s="94">
        <v>58210</v>
      </c>
      <c r="K36" s="92">
        <v>7675.5706</v>
      </c>
      <c r="L36" s="93">
        <v>1.2980766296394229E-3</v>
      </c>
      <c r="M36" s="93">
        <f t="shared" si="0"/>
        <v>1.921575560138267E-2</v>
      </c>
      <c r="N36" s="93">
        <f>K36/'סכום נכסי הקרן'!$C$42</f>
        <v>3.3513612357748343E-3</v>
      </c>
    </row>
    <row r="37" spans="2:14" s="143" customFormat="1">
      <c r="B37" s="106" t="s">
        <v>664</v>
      </c>
      <c r="C37" s="82" t="s">
        <v>665</v>
      </c>
      <c r="D37" s="95" t="s">
        <v>127</v>
      </c>
      <c r="E37" s="95" t="s">
        <v>316</v>
      </c>
      <c r="F37" s="82" t="s">
        <v>666</v>
      </c>
      <c r="G37" s="95" t="s">
        <v>532</v>
      </c>
      <c r="H37" s="95" t="s">
        <v>170</v>
      </c>
      <c r="I37" s="92">
        <v>38559</v>
      </c>
      <c r="J37" s="94">
        <v>27190</v>
      </c>
      <c r="K37" s="92">
        <v>10484.1921</v>
      </c>
      <c r="L37" s="93">
        <v>6.4822932056593301E-4</v>
      </c>
      <c r="M37" s="93">
        <f t="shared" si="0"/>
        <v>2.6247126574739203E-2</v>
      </c>
      <c r="N37" s="93">
        <f>K37/'סכום נכסי הקרן'!$C$42</f>
        <v>4.5776811684015723E-3</v>
      </c>
    </row>
    <row r="38" spans="2:14" s="143" customFormat="1">
      <c r="B38" s="106" t="s">
        <v>667</v>
      </c>
      <c r="C38" s="82" t="s">
        <v>668</v>
      </c>
      <c r="D38" s="95" t="s">
        <v>127</v>
      </c>
      <c r="E38" s="95" t="s">
        <v>316</v>
      </c>
      <c r="F38" s="82" t="s">
        <v>573</v>
      </c>
      <c r="G38" s="95" t="s">
        <v>368</v>
      </c>
      <c r="H38" s="95" t="s">
        <v>170</v>
      </c>
      <c r="I38" s="92">
        <v>90641</v>
      </c>
      <c r="J38" s="94">
        <v>1899</v>
      </c>
      <c r="K38" s="92">
        <v>1721.27259</v>
      </c>
      <c r="L38" s="93">
        <v>5.3489599609742673E-4</v>
      </c>
      <c r="M38" s="93">
        <f t="shared" si="0"/>
        <v>4.30919799145603E-3</v>
      </c>
      <c r="N38" s="93">
        <f>K38/'סכום נכסי הקרן'!$C$42</f>
        <v>7.5155405831688266E-4</v>
      </c>
    </row>
    <row r="39" spans="2:14" s="143" customFormat="1">
      <c r="B39" s="106" t="s">
        <v>669</v>
      </c>
      <c r="C39" s="82" t="s">
        <v>670</v>
      </c>
      <c r="D39" s="95" t="s">
        <v>127</v>
      </c>
      <c r="E39" s="95" t="s">
        <v>316</v>
      </c>
      <c r="F39" s="82" t="s">
        <v>671</v>
      </c>
      <c r="G39" s="95" t="s">
        <v>401</v>
      </c>
      <c r="H39" s="95" t="s">
        <v>170</v>
      </c>
      <c r="I39" s="92">
        <v>37856</v>
      </c>
      <c r="J39" s="94">
        <v>29660</v>
      </c>
      <c r="K39" s="92">
        <v>11228.089599999999</v>
      </c>
      <c r="L39" s="93">
        <v>2.6931298737835829E-4</v>
      </c>
      <c r="M39" s="93">
        <f t="shared" si="0"/>
        <v>2.8109470535522988E-2</v>
      </c>
      <c r="N39" s="93">
        <f>K39/'סכום נכסי הקרן'!$C$42</f>
        <v>4.9024868896713116E-3</v>
      </c>
    </row>
    <row r="40" spans="2:14" s="143" customFormat="1">
      <c r="B40" s="106" t="s">
        <v>1439</v>
      </c>
      <c r="C40" s="82" t="s">
        <v>672</v>
      </c>
      <c r="D40" s="95" t="s">
        <v>127</v>
      </c>
      <c r="E40" s="95" t="s">
        <v>316</v>
      </c>
      <c r="F40" s="82" t="s">
        <v>346</v>
      </c>
      <c r="G40" s="95" t="s">
        <v>347</v>
      </c>
      <c r="H40" s="95" t="s">
        <v>170</v>
      </c>
      <c r="I40" s="92">
        <v>85374</v>
      </c>
      <c r="J40" s="94">
        <v>19620</v>
      </c>
      <c r="K40" s="92">
        <v>16750.378800000002</v>
      </c>
      <c r="L40" s="93">
        <v>7.0398331826537134E-4</v>
      </c>
      <c r="M40" s="93">
        <f t="shared" si="0"/>
        <v>4.1934496081813329E-2</v>
      </c>
      <c r="N40" s="93">
        <f>K40/'סכום נכסי הקרן'!$C$42</f>
        <v>7.3136673636829807E-3</v>
      </c>
    </row>
    <row r="41" spans="2:14" s="143" customFormat="1">
      <c r="B41" s="106" t="s">
        <v>673</v>
      </c>
      <c r="C41" s="82" t="s">
        <v>674</v>
      </c>
      <c r="D41" s="95" t="s">
        <v>127</v>
      </c>
      <c r="E41" s="95" t="s">
        <v>316</v>
      </c>
      <c r="F41" s="82" t="s">
        <v>675</v>
      </c>
      <c r="G41" s="95" t="s">
        <v>158</v>
      </c>
      <c r="H41" s="95" t="s">
        <v>170</v>
      </c>
      <c r="I41" s="92">
        <v>65946</v>
      </c>
      <c r="J41" s="94">
        <v>2076</v>
      </c>
      <c r="K41" s="92">
        <v>1369.0389599999999</v>
      </c>
      <c r="L41" s="93">
        <v>2.8387506955468677E-4</v>
      </c>
      <c r="M41" s="93">
        <f t="shared" si="0"/>
        <v>3.4273827230683154E-3</v>
      </c>
      <c r="N41" s="93">
        <f>K41/'סכום נכסי הקרן'!$C$42</f>
        <v>5.9775935105195878E-4</v>
      </c>
    </row>
    <row r="42" spans="2:14" s="143" customFormat="1">
      <c r="B42" s="106" t="s">
        <v>676</v>
      </c>
      <c r="C42" s="82" t="s">
        <v>677</v>
      </c>
      <c r="D42" s="95" t="s">
        <v>127</v>
      </c>
      <c r="E42" s="95" t="s">
        <v>316</v>
      </c>
      <c r="F42" s="82" t="s">
        <v>531</v>
      </c>
      <c r="G42" s="95" t="s">
        <v>532</v>
      </c>
      <c r="H42" s="95" t="s">
        <v>170</v>
      </c>
      <c r="I42" s="92">
        <v>127402</v>
      </c>
      <c r="J42" s="94">
        <v>6635</v>
      </c>
      <c r="K42" s="92">
        <v>8453.1226999999999</v>
      </c>
      <c r="L42" s="93">
        <v>1.1110459086817099E-3</v>
      </c>
      <c r="M42" s="93">
        <f t="shared" si="0"/>
        <v>2.1162353698069038E-2</v>
      </c>
      <c r="N42" s="93">
        <f>K42/'סכום נכסי הקרן'!$C$42</f>
        <v>3.6908614635149475E-3</v>
      </c>
    </row>
    <row r="43" spans="2:14" s="143" customFormat="1">
      <c r="B43" s="107"/>
      <c r="C43" s="82"/>
      <c r="D43" s="82"/>
      <c r="E43" s="82"/>
      <c r="F43" s="82"/>
      <c r="G43" s="82"/>
      <c r="H43" s="82"/>
      <c r="I43" s="92"/>
      <c r="J43" s="94"/>
      <c r="K43" s="82"/>
      <c r="L43" s="82"/>
      <c r="M43" s="93"/>
      <c r="N43" s="82"/>
    </row>
    <row r="44" spans="2:14" s="143" customFormat="1">
      <c r="B44" s="105" t="s">
        <v>678</v>
      </c>
      <c r="C44" s="80"/>
      <c r="D44" s="80"/>
      <c r="E44" s="80"/>
      <c r="F44" s="80"/>
      <c r="G44" s="80"/>
      <c r="H44" s="80"/>
      <c r="I44" s="89"/>
      <c r="J44" s="91"/>
      <c r="K44" s="89">
        <v>56650.375540000008</v>
      </c>
      <c r="L44" s="80"/>
      <c r="M44" s="90">
        <f t="shared" ref="M44:M81" si="1">K44/$K$11</f>
        <v>0.14182395392248584</v>
      </c>
      <c r="N44" s="90">
        <f>K44/'סכום נכסי הקרן'!$C$42</f>
        <v>2.4735082571821158E-2</v>
      </c>
    </row>
    <row r="45" spans="2:14" s="143" customFormat="1">
      <c r="B45" s="106" t="s">
        <v>679</v>
      </c>
      <c r="C45" s="82" t="s">
        <v>680</v>
      </c>
      <c r="D45" s="95" t="s">
        <v>127</v>
      </c>
      <c r="E45" s="95" t="s">
        <v>316</v>
      </c>
      <c r="F45" s="82" t="s">
        <v>681</v>
      </c>
      <c r="G45" s="95" t="s">
        <v>682</v>
      </c>
      <c r="H45" s="95" t="s">
        <v>170</v>
      </c>
      <c r="I45" s="92">
        <v>379478</v>
      </c>
      <c r="J45" s="94">
        <v>434.6</v>
      </c>
      <c r="K45" s="92">
        <v>1649.2113899999999</v>
      </c>
      <c r="L45" s="93">
        <v>1.2913829010093095E-3</v>
      </c>
      <c r="M45" s="93">
        <f t="shared" si="1"/>
        <v>4.1287931095645965E-3</v>
      </c>
      <c r="N45" s="93">
        <f>K45/'סכום נכסי הקרן'!$C$42</f>
        <v>7.2009019395174773E-4</v>
      </c>
    </row>
    <row r="46" spans="2:14" s="143" customFormat="1">
      <c r="B46" s="106" t="s">
        <v>683</v>
      </c>
      <c r="C46" s="82" t="s">
        <v>684</v>
      </c>
      <c r="D46" s="95" t="s">
        <v>127</v>
      </c>
      <c r="E46" s="95" t="s">
        <v>316</v>
      </c>
      <c r="F46" s="82" t="s">
        <v>685</v>
      </c>
      <c r="G46" s="95" t="s">
        <v>416</v>
      </c>
      <c r="H46" s="95" t="s">
        <v>170</v>
      </c>
      <c r="I46" s="92">
        <v>10341</v>
      </c>
      <c r="J46" s="94">
        <v>22480</v>
      </c>
      <c r="K46" s="92">
        <v>2324.6567999999997</v>
      </c>
      <c r="L46" s="93">
        <v>7.0467197999742829E-4</v>
      </c>
      <c r="M46" s="93">
        <f t="shared" si="1"/>
        <v>5.8197675786986194E-3</v>
      </c>
      <c r="N46" s="93">
        <f>K46/'סכום נכסי הקרן'!$C$42</f>
        <v>1.0150078856678579E-3</v>
      </c>
    </row>
    <row r="47" spans="2:14" s="143" customFormat="1">
      <c r="B47" s="106" t="s">
        <v>686</v>
      </c>
      <c r="C47" s="82" t="s">
        <v>687</v>
      </c>
      <c r="D47" s="95" t="s">
        <v>127</v>
      </c>
      <c r="E47" s="95" t="s">
        <v>316</v>
      </c>
      <c r="F47" s="82" t="s">
        <v>688</v>
      </c>
      <c r="G47" s="95" t="s">
        <v>689</v>
      </c>
      <c r="H47" s="95" t="s">
        <v>170</v>
      </c>
      <c r="I47" s="92">
        <v>105384</v>
      </c>
      <c r="J47" s="94">
        <v>1532</v>
      </c>
      <c r="K47" s="92">
        <v>1614.4828799999998</v>
      </c>
      <c r="L47" s="93">
        <v>9.6847066659829363E-4</v>
      </c>
      <c r="M47" s="93">
        <f t="shared" si="1"/>
        <v>4.0418504449293222E-3</v>
      </c>
      <c r="N47" s="93">
        <f>K47/'סכום נכסי הקרן'!$C$42</f>
        <v>7.0492678939779575E-4</v>
      </c>
    </row>
    <row r="48" spans="2:14" s="143" customFormat="1">
      <c r="B48" s="106" t="s">
        <v>690</v>
      </c>
      <c r="C48" s="82" t="s">
        <v>691</v>
      </c>
      <c r="D48" s="95" t="s">
        <v>127</v>
      </c>
      <c r="E48" s="95" t="s">
        <v>316</v>
      </c>
      <c r="F48" s="82" t="s">
        <v>692</v>
      </c>
      <c r="G48" s="95" t="s">
        <v>536</v>
      </c>
      <c r="H48" s="95" t="s">
        <v>170</v>
      </c>
      <c r="I48" s="92">
        <v>34613</v>
      </c>
      <c r="J48" s="94">
        <v>1597</v>
      </c>
      <c r="K48" s="92">
        <v>552.76960999999994</v>
      </c>
      <c r="L48" s="93">
        <v>6.3734800770054423E-4</v>
      </c>
      <c r="M48" s="93">
        <f t="shared" si="1"/>
        <v>1.3838561695506538E-3</v>
      </c>
      <c r="N48" s="93">
        <f>K48/'סכום נכסי הקרן'!$C$42</f>
        <v>2.4135412724473839E-4</v>
      </c>
    </row>
    <row r="49" spans="2:14" s="143" customFormat="1">
      <c r="B49" s="106" t="s">
        <v>693</v>
      </c>
      <c r="C49" s="82" t="s">
        <v>694</v>
      </c>
      <c r="D49" s="95" t="s">
        <v>127</v>
      </c>
      <c r="E49" s="95" t="s">
        <v>316</v>
      </c>
      <c r="F49" s="82" t="s">
        <v>695</v>
      </c>
      <c r="G49" s="95" t="s">
        <v>445</v>
      </c>
      <c r="H49" s="95" t="s">
        <v>170</v>
      </c>
      <c r="I49" s="92">
        <v>5134</v>
      </c>
      <c r="J49" s="94">
        <v>78990</v>
      </c>
      <c r="K49" s="92">
        <v>4055.3466000000003</v>
      </c>
      <c r="L49" s="93">
        <v>1.4212421723024981E-3</v>
      </c>
      <c r="M49" s="93">
        <f t="shared" si="1"/>
        <v>1.0152541511962404E-2</v>
      </c>
      <c r="N49" s="93">
        <f>K49/'סכום נכסי הקרן'!$C$42</f>
        <v>1.7706737519776411E-3</v>
      </c>
    </row>
    <row r="50" spans="2:14" s="143" customFormat="1">
      <c r="B50" s="106" t="s">
        <v>696</v>
      </c>
      <c r="C50" s="82" t="s">
        <v>697</v>
      </c>
      <c r="D50" s="95" t="s">
        <v>127</v>
      </c>
      <c r="E50" s="95" t="s">
        <v>316</v>
      </c>
      <c r="F50" s="82" t="s">
        <v>698</v>
      </c>
      <c r="G50" s="95" t="s">
        <v>196</v>
      </c>
      <c r="H50" s="95" t="s">
        <v>170</v>
      </c>
      <c r="I50" s="92">
        <v>168045</v>
      </c>
      <c r="J50" s="94">
        <v>313</v>
      </c>
      <c r="K50" s="92">
        <v>525.98085000000003</v>
      </c>
      <c r="L50" s="93">
        <v>4.6964666176930287E-4</v>
      </c>
      <c r="M50" s="93">
        <f t="shared" si="1"/>
        <v>1.3167906324264046E-3</v>
      </c>
      <c r="N50" s="93">
        <f>K50/'סכום נכסי הקרן'!$C$42</f>
        <v>2.2965743178101939E-4</v>
      </c>
    </row>
    <row r="51" spans="2:14" s="143" customFormat="1">
      <c r="B51" s="106" t="s">
        <v>699</v>
      </c>
      <c r="C51" s="82" t="s">
        <v>700</v>
      </c>
      <c r="D51" s="95" t="s">
        <v>127</v>
      </c>
      <c r="E51" s="95" t="s">
        <v>316</v>
      </c>
      <c r="F51" s="82" t="s">
        <v>701</v>
      </c>
      <c r="G51" s="95" t="s">
        <v>702</v>
      </c>
      <c r="H51" s="95" t="s">
        <v>170</v>
      </c>
      <c r="I51" s="92">
        <v>1910</v>
      </c>
      <c r="J51" s="94">
        <v>15610</v>
      </c>
      <c r="K51" s="92">
        <v>298.15100000000001</v>
      </c>
      <c r="L51" s="93">
        <v>4.1702719868856955E-4</v>
      </c>
      <c r="M51" s="93">
        <f t="shared" si="1"/>
        <v>7.4641965358351924E-4</v>
      </c>
      <c r="N51" s="93">
        <f>K51/'סכום נכסי הקרן'!$C$42</f>
        <v>1.3018077168197798E-4</v>
      </c>
    </row>
    <row r="52" spans="2:14" s="143" customFormat="1">
      <c r="B52" s="106" t="s">
        <v>703</v>
      </c>
      <c r="C52" s="82" t="s">
        <v>704</v>
      </c>
      <c r="D52" s="95" t="s">
        <v>127</v>
      </c>
      <c r="E52" s="95" t="s">
        <v>316</v>
      </c>
      <c r="F52" s="82" t="s">
        <v>705</v>
      </c>
      <c r="G52" s="95" t="s">
        <v>706</v>
      </c>
      <c r="H52" s="95" t="s">
        <v>170</v>
      </c>
      <c r="I52" s="92">
        <v>29242</v>
      </c>
      <c r="J52" s="94">
        <v>3623</v>
      </c>
      <c r="K52" s="92">
        <v>1059.4376599999998</v>
      </c>
      <c r="L52" s="93">
        <v>1.1824156571533196E-3</v>
      </c>
      <c r="M52" s="93">
        <f t="shared" si="1"/>
        <v>2.652297296237591E-3</v>
      </c>
      <c r="N52" s="93">
        <f>K52/'סכום נכסי הקרן'!$C$42</f>
        <v>4.6257906942371143E-4</v>
      </c>
    </row>
    <row r="53" spans="2:14" s="143" customFormat="1">
      <c r="B53" s="106" t="s">
        <v>707</v>
      </c>
      <c r="C53" s="82" t="s">
        <v>708</v>
      </c>
      <c r="D53" s="95" t="s">
        <v>127</v>
      </c>
      <c r="E53" s="95" t="s">
        <v>316</v>
      </c>
      <c r="F53" s="82" t="s">
        <v>709</v>
      </c>
      <c r="G53" s="95" t="s">
        <v>368</v>
      </c>
      <c r="H53" s="95" t="s">
        <v>170</v>
      </c>
      <c r="I53" s="92">
        <v>5790</v>
      </c>
      <c r="J53" s="94">
        <v>5043</v>
      </c>
      <c r="K53" s="92">
        <v>291.98970000000003</v>
      </c>
      <c r="L53" s="93">
        <v>1.9371646032852505E-4</v>
      </c>
      <c r="M53" s="93">
        <f t="shared" si="1"/>
        <v>7.3099486744621252E-4</v>
      </c>
      <c r="N53" s="93">
        <f>K53/'סכום נכסי הקרן'!$C$42</f>
        <v>1.2749058185010029E-4</v>
      </c>
    </row>
    <row r="54" spans="2:14" s="143" customFormat="1">
      <c r="B54" s="106" t="s">
        <v>710</v>
      </c>
      <c r="C54" s="82" t="s">
        <v>711</v>
      </c>
      <c r="D54" s="95" t="s">
        <v>127</v>
      </c>
      <c r="E54" s="95" t="s">
        <v>316</v>
      </c>
      <c r="F54" s="82" t="s">
        <v>404</v>
      </c>
      <c r="G54" s="95" t="s">
        <v>347</v>
      </c>
      <c r="H54" s="95" t="s">
        <v>170</v>
      </c>
      <c r="I54" s="92">
        <v>3229</v>
      </c>
      <c r="J54" s="94">
        <v>162400</v>
      </c>
      <c r="K54" s="92">
        <v>5243.8959999999997</v>
      </c>
      <c r="L54" s="93">
        <v>1.5111699750322335E-3</v>
      </c>
      <c r="M54" s="93">
        <f t="shared" si="1"/>
        <v>1.3128069453894173E-2</v>
      </c>
      <c r="N54" s="93">
        <f>K54/'סכום נכסי הקרן'!$C$42</f>
        <v>2.2896264909392809E-3</v>
      </c>
    </row>
    <row r="55" spans="2:14" s="143" customFormat="1">
      <c r="B55" s="106" t="s">
        <v>712</v>
      </c>
      <c r="C55" s="82" t="s">
        <v>713</v>
      </c>
      <c r="D55" s="95" t="s">
        <v>127</v>
      </c>
      <c r="E55" s="95" t="s">
        <v>316</v>
      </c>
      <c r="F55" s="82" t="s">
        <v>714</v>
      </c>
      <c r="G55" s="95" t="s">
        <v>193</v>
      </c>
      <c r="H55" s="95" t="s">
        <v>170</v>
      </c>
      <c r="I55" s="92">
        <v>12021</v>
      </c>
      <c r="J55" s="94">
        <v>11150</v>
      </c>
      <c r="K55" s="92">
        <v>1340.3415</v>
      </c>
      <c r="L55" s="93">
        <v>4.7327993982836721E-4</v>
      </c>
      <c r="M55" s="93">
        <f t="shared" si="1"/>
        <v>3.3555387642959927E-3</v>
      </c>
      <c r="N55" s="93">
        <f>K55/'סכום נכסי הקרן'!$C$42</f>
        <v>5.8522926566531683E-4</v>
      </c>
    </row>
    <row r="56" spans="2:14" s="143" customFormat="1">
      <c r="B56" s="106" t="s">
        <v>715</v>
      </c>
      <c r="C56" s="82" t="s">
        <v>716</v>
      </c>
      <c r="D56" s="95" t="s">
        <v>127</v>
      </c>
      <c r="E56" s="95" t="s">
        <v>316</v>
      </c>
      <c r="F56" s="82" t="s">
        <v>717</v>
      </c>
      <c r="G56" s="95" t="s">
        <v>347</v>
      </c>
      <c r="H56" s="95" t="s">
        <v>170</v>
      </c>
      <c r="I56" s="92">
        <v>11442</v>
      </c>
      <c r="J56" s="94">
        <v>5664</v>
      </c>
      <c r="K56" s="92">
        <v>648.07488000000001</v>
      </c>
      <c r="L56" s="93">
        <v>6.3796315681922792E-4</v>
      </c>
      <c r="M56" s="93">
        <f t="shared" si="1"/>
        <v>1.6224524734975928E-3</v>
      </c>
      <c r="N56" s="93">
        <f>K56/'סכום נכסי הקרן'!$C$42</f>
        <v>2.8296697977234784E-4</v>
      </c>
    </row>
    <row r="57" spans="2:14" s="143" customFormat="1">
      <c r="B57" s="106" t="s">
        <v>718</v>
      </c>
      <c r="C57" s="82" t="s">
        <v>719</v>
      </c>
      <c r="D57" s="95" t="s">
        <v>127</v>
      </c>
      <c r="E57" s="95" t="s">
        <v>316</v>
      </c>
      <c r="F57" s="82" t="s">
        <v>448</v>
      </c>
      <c r="G57" s="95" t="s">
        <v>416</v>
      </c>
      <c r="H57" s="95" t="s">
        <v>170</v>
      </c>
      <c r="I57" s="92">
        <v>112026</v>
      </c>
      <c r="J57" s="94">
        <v>1622</v>
      </c>
      <c r="K57" s="92">
        <v>1817.0617199999999</v>
      </c>
      <c r="L57" s="93">
        <v>4.4814716732774566E-4</v>
      </c>
      <c r="M57" s="93">
        <f t="shared" si="1"/>
        <v>4.5490056366816597E-3</v>
      </c>
      <c r="N57" s="93">
        <f>K57/'סכום נכסי הקרן'!$C$42</f>
        <v>7.9337817717660571E-4</v>
      </c>
    </row>
    <row r="58" spans="2:14" s="143" customFormat="1">
      <c r="B58" s="106" t="s">
        <v>720</v>
      </c>
      <c r="C58" s="82" t="s">
        <v>721</v>
      </c>
      <c r="D58" s="95" t="s">
        <v>127</v>
      </c>
      <c r="E58" s="95" t="s">
        <v>316</v>
      </c>
      <c r="F58" s="82" t="s">
        <v>722</v>
      </c>
      <c r="G58" s="95" t="s">
        <v>723</v>
      </c>
      <c r="H58" s="95" t="s">
        <v>170</v>
      </c>
      <c r="I58" s="92">
        <v>490</v>
      </c>
      <c r="J58" s="94">
        <v>13870</v>
      </c>
      <c r="K58" s="92">
        <v>67.962999999999994</v>
      </c>
      <c r="L58" s="93">
        <v>7.2140342116002842E-5</v>
      </c>
      <c r="M58" s="93">
        <f t="shared" si="1"/>
        <v>1.7014505709018823E-4</v>
      </c>
      <c r="N58" s="93">
        <f>K58/'סכום נכסי הקרן'!$C$42</f>
        <v>2.9674479662393444E-5</v>
      </c>
    </row>
    <row r="59" spans="2:14" s="143" customFormat="1">
      <c r="B59" s="106" t="s">
        <v>724</v>
      </c>
      <c r="C59" s="82" t="s">
        <v>725</v>
      </c>
      <c r="D59" s="95" t="s">
        <v>127</v>
      </c>
      <c r="E59" s="95" t="s">
        <v>316</v>
      </c>
      <c r="F59" s="82" t="s">
        <v>726</v>
      </c>
      <c r="G59" s="95" t="s">
        <v>723</v>
      </c>
      <c r="H59" s="95" t="s">
        <v>170</v>
      </c>
      <c r="I59" s="92">
        <v>32784</v>
      </c>
      <c r="J59" s="94">
        <v>6871</v>
      </c>
      <c r="K59" s="92">
        <v>2252.5886399999999</v>
      </c>
      <c r="L59" s="93">
        <v>1.458189342843826E-3</v>
      </c>
      <c r="M59" s="93">
        <f t="shared" si="1"/>
        <v>5.6393452724792827E-3</v>
      </c>
      <c r="N59" s="93">
        <f>K59/'סכום נכסי הקרן'!$C$42</f>
        <v>9.8354098237891973E-4</v>
      </c>
    </row>
    <row r="60" spans="2:14" s="143" customFormat="1">
      <c r="B60" s="106" t="s">
        <v>1440</v>
      </c>
      <c r="C60" s="82" t="s">
        <v>727</v>
      </c>
      <c r="D60" s="95" t="s">
        <v>127</v>
      </c>
      <c r="E60" s="95" t="s">
        <v>316</v>
      </c>
      <c r="F60" s="82" t="s">
        <v>728</v>
      </c>
      <c r="G60" s="95" t="s">
        <v>445</v>
      </c>
      <c r="H60" s="95" t="s">
        <v>170</v>
      </c>
      <c r="I60" s="92">
        <v>7619</v>
      </c>
      <c r="J60" s="94">
        <v>18900</v>
      </c>
      <c r="K60" s="92">
        <v>1439.991</v>
      </c>
      <c r="L60" s="93">
        <v>4.4110937937838257E-4</v>
      </c>
      <c r="M60" s="93">
        <f t="shared" si="1"/>
        <v>3.6050108280146144E-3</v>
      </c>
      <c r="N60" s="93">
        <f>K60/'סכום נכסי הקרן'!$C$42</f>
        <v>6.2873892623235589E-4</v>
      </c>
    </row>
    <row r="61" spans="2:14" s="143" customFormat="1">
      <c r="B61" s="106" t="s">
        <v>729</v>
      </c>
      <c r="C61" s="82" t="s">
        <v>730</v>
      </c>
      <c r="D61" s="95" t="s">
        <v>127</v>
      </c>
      <c r="E61" s="95" t="s">
        <v>316</v>
      </c>
      <c r="F61" s="82" t="s">
        <v>468</v>
      </c>
      <c r="G61" s="95" t="s">
        <v>347</v>
      </c>
      <c r="H61" s="95" t="s">
        <v>170</v>
      </c>
      <c r="I61" s="92">
        <v>1377</v>
      </c>
      <c r="J61" s="94">
        <v>42020</v>
      </c>
      <c r="K61" s="92">
        <v>578.61540000000002</v>
      </c>
      <c r="L61" s="93">
        <v>2.6356205747605165E-4</v>
      </c>
      <c r="M61" s="93">
        <f t="shared" si="1"/>
        <v>1.4485609856283877E-3</v>
      </c>
      <c r="N61" s="93">
        <f>K61/'סכום נכסי הקרן'!$C$42</f>
        <v>2.526390965620654E-4</v>
      </c>
    </row>
    <row r="62" spans="2:14" s="143" customFormat="1">
      <c r="B62" s="106" t="s">
        <v>731</v>
      </c>
      <c r="C62" s="82" t="s">
        <v>732</v>
      </c>
      <c r="D62" s="95" t="s">
        <v>127</v>
      </c>
      <c r="E62" s="95" t="s">
        <v>316</v>
      </c>
      <c r="F62" s="82" t="s">
        <v>733</v>
      </c>
      <c r="G62" s="95" t="s">
        <v>416</v>
      </c>
      <c r="H62" s="95" t="s">
        <v>170</v>
      </c>
      <c r="I62" s="92">
        <v>28461</v>
      </c>
      <c r="J62" s="94">
        <v>5962</v>
      </c>
      <c r="K62" s="92">
        <v>1696.84482</v>
      </c>
      <c r="L62" s="93">
        <v>5.1346851309181437E-4</v>
      </c>
      <c r="M62" s="93">
        <f t="shared" si="1"/>
        <v>4.2480431819091301E-3</v>
      </c>
      <c r="N62" s="93">
        <f>K62/'סכום נכסי הקרן'!$C$42</f>
        <v>7.4088823479433912E-4</v>
      </c>
    </row>
    <row r="63" spans="2:14" s="143" customFormat="1">
      <c r="B63" s="106" t="s">
        <v>1441</v>
      </c>
      <c r="C63" s="82" t="s">
        <v>734</v>
      </c>
      <c r="D63" s="95" t="s">
        <v>127</v>
      </c>
      <c r="E63" s="95" t="s">
        <v>316</v>
      </c>
      <c r="F63" s="82" t="s">
        <v>735</v>
      </c>
      <c r="G63" s="95" t="s">
        <v>736</v>
      </c>
      <c r="H63" s="95" t="s">
        <v>170</v>
      </c>
      <c r="I63" s="92">
        <v>39006</v>
      </c>
      <c r="J63" s="94">
        <v>8430</v>
      </c>
      <c r="K63" s="92">
        <v>3288.2057999999997</v>
      </c>
      <c r="L63" s="93">
        <v>7.6215342203486637E-4</v>
      </c>
      <c r="M63" s="93">
        <f t="shared" si="1"/>
        <v>8.2320080568145625E-3</v>
      </c>
      <c r="N63" s="93">
        <f>K63/'סכום נכסי הקרן'!$C$42</f>
        <v>1.4357193787482038E-3</v>
      </c>
    </row>
    <row r="64" spans="2:14" s="143" customFormat="1">
      <c r="B64" s="106" t="s">
        <v>737</v>
      </c>
      <c r="C64" s="82" t="s">
        <v>738</v>
      </c>
      <c r="D64" s="95" t="s">
        <v>127</v>
      </c>
      <c r="E64" s="95" t="s">
        <v>316</v>
      </c>
      <c r="F64" s="82" t="s">
        <v>739</v>
      </c>
      <c r="G64" s="95" t="s">
        <v>723</v>
      </c>
      <c r="H64" s="95" t="s">
        <v>170</v>
      </c>
      <c r="I64" s="92">
        <v>86753</v>
      </c>
      <c r="J64" s="94">
        <v>3716</v>
      </c>
      <c r="K64" s="92">
        <v>3223.7414800000001</v>
      </c>
      <c r="L64" s="93">
        <v>1.4156712570905542E-3</v>
      </c>
      <c r="M64" s="93">
        <f t="shared" si="1"/>
        <v>8.0706219289702914E-3</v>
      </c>
      <c r="N64" s="93">
        <f>K64/'סכום נכסי הקרן'!$C$42</f>
        <v>1.4075725171795559E-3</v>
      </c>
    </row>
    <row r="65" spans="2:14" s="143" customFormat="1">
      <c r="B65" s="106" t="s">
        <v>740</v>
      </c>
      <c r="C65" s="82" t="s">
        <v>741</v>
      </c>
      <c r="D65" s="95" t="s">
        <v>127</v>
      </c>
      <c r="E65" s="95" t="s">
        <v>316</v>
      </c>
      <c r="F65" s="82" t="s">
        <v>742</v>
      </c>
      <c r="G65" s="95" t="s">
        <v>706</v>
      </c>
      <c r="H65" s="95" t="s">
        <v>170</v>
      </c>
      <c r="I65" s="92">
        <v>166535</v>
      </c>
      <c r="J65" s="94">
        <v>1654</v>
      </c>
      <c r="K65" s="92">
        <v>2754.4888999999998</v>
      </c>
      <c r="L65" s="93">
        <v>1.5468053873429271E-3</v>
      </c>
      <c r="M65" s="93">
        <f t="shared" si="1"/>
        <v>6.8958502588877743E-3</v>
      </c>
      <c r="N65" s="93">
        <f>K65/'סכום נכסי הקרן'!$C$42</f>
        <v>1.2026841787934389E-3</v>
      </c>
    </row>
    <row r="66" spans="2:14" s="143" customFormat="1">
      <c r="B66" s="106" t="s">
        <v>743</v>
      </c>
      <c r="C66" s="82" t="s">
        <v>744</v>
      </c>
      <c r="D66" s="95" t="s">
        <v>127</v>
      </c>
      <c r="E66" s="95" t="s">
        <v>316</v>
      </c>
      <c r="F66" s="82" t="s">
        <v>745</v>
      </c>
      <c r="G66" s="95" t="s">
        <v>416</v>
      </c>
      <c r="H66" s="95" t="s">
        <v>170</v>
      </c>
      <c r="I66" s="92">
        <v>36607</v>
      </c>
      <c r="J66" s="94">
        <v>4190</v>
      </c>
      <c r="K66" s="92">
        <v>1533.8333</v>
      </c>
      <c r="L66" s="93">
        <v>5.7856618916846396E-4</v>
      </c>
      <c r="M66" s="93">
        <f t="shared" si="1"/>
        <v>3.839944593313006E-3</v>
      </c>
      <c r="N66" s="93">
        <f>K66/'סכום נכסי הקרן'!$C$42</f>
        <v>6.697130065822849E-4</v>
      </c>
    </row>
    <row r="67" spans="2:14" s="143" customFormat="1">
      <c r="B67" s="106" t="s">
        <v>746</v>
      </c>
      <c r="C67" s="82" t="s">
        <v>747</v>
      </c>
      <c r="D67" s="95" t="s">
        <v>127</v>
      </c>
      <c r="E67" s="95" t="s">
        <v>316</v>
      </c>
      <c r="F67" s="82" t="s">
        <v>748</v>
      </c>
      <c r="G67" s="95" t="s">
        <v>635</v>
      </c>
      <c r="H67" s="95" t="s">
        <v>170</v>
      </c>
      <c r="I67" s="92">
        <v>16964</v>
      </c>
      <c r="J67" s="94">
        <v>9444</v>
      </c>
      <c r="K67" s="92">
        <v>1602.08016</v>
      </c>
      <c r="L67" s="93">
        <v>6.117986031416024E-4</v>
      </c>
      <c r="M67" s="93">
        <f t="shared" si="1"/>
        <v>4.0108002926041806E-3</v>
      </c>
      <c r="N67" s="93">
        <f>K67/'סכום נכסי הקרן'!$C$42</f>
        <v>6.995114271801427E-4</v>
      </c>
    </row>
    <row r="68" spans="2:14" s="143" customFormat="1">
      <c r="B68" s="106" t="s">
        <v>749</v>
      </c>
      <c r="C68" s="82" t="s">
        <v>750</v>
      </c>
      <c r="D68" s="95" t="s">
        <v>127</v>
      </c>
      <c r="E68" s="95" t="s">
        <v>316</v>
      </c>
      <c r="F68" s="82" t="s">
        <v>751</v>
      </c>
      <c r="G68" s="95" t="s">
        <v>603</v>
      </c>
      <c r="H68" s="95" t="s">
        <v>170</v>
      </c>
      <c r="I68" s="92">
        <v>98116</v>
      </c>
      <c r="J68" s="94">
        <v>2086</v>
      </c>
      <c r="K68" s="92">
        <v>2046.69976</v>
      </c>
      <c r="L68" s="93">
        <v>1.0022110420539259E-3</v>
      </c>
      <c r="M68" s="93">
        <f t="shared" si="1"/>
        <v>5.1239034108511187E-3</v>
      </c>
      <c r="N68" s="93">
        <f>K68/'סכום נכסי הקרן'!$C$42</f>
        <v>8.93644341820484E-4</v>
      </c>
    </row>
    <row r="69" spans="2:14" s="143" customFormat="1">
      <c r="B69" s="106" t="s">
        <v>752</v>
      </c>
      <c r="C69" s="82" t="s">
        <v>753</v>
      </c>
      <c r="D69" s="95" t="s">
        <v>127</v>
      </c>
      <c r="E69" s="95" t="s">
        <v>316</v>
      </c>
      <c r="F69" s="82" t="s">
        <v>754</v>
      </c>
      <c r="G69" s="95" t="s">
        <v>198</v>
      </c>
      <c r="H69" s="95" t="s">
        <v>170</v>
      </c>
      <c r="I69" s="92">
        <v>21810</v>
      </c>
      <c r="J69" s="94">
        <v>4604</v>
      </c>
      <c r="K69" s="92">
        <v>1004.1324000000001</v>
      </c>
      <c r="L69" s="93">
        <v>4.4350775714588911E-4</v>
      </c>
      <c r="M69" s="93">
        <f t="shared" si="1"/>
        <v>2.5138408328665264E-3</v>
      </c>
      <c r="N69" s="93">
        <f>K69/'סכום נכסי הקרן'!$C$42</f>
        <v>4.3843130059223879E-4</v>
      </c>
    </row>
    <row r="70" spans="2:14" s="143" customFormat="1">
      <c r="B70" s="106" t="s">
        <v>755</v>
      </c>
      <c r="C70" s="82" t="s">
        <v>756</v>
      </c>
      <c r="D70" s="95" t="s">
        <v>127</v>
      </c>
      <c r="E70" s="95" t="s">
        <v>316</v>
      </c>
      <c r="F70" s="82" t="s">
        <v>757</v>
      </c>
      <c r="G70" s="95" t="s">
        <v>682</v>
      </c>
      <c r="H70" s="95" t="s">
        <v>170</v>
      </c>
      <c r="I70" s="92">
        <v>14845</v>
      </c>
      <c r="J70" s="94">
        <v>968.7</v>
      </c>
      <c r="K70" s="92">
        <v>143.80351999999999</v>
      </c>
      <c r="L70" s="93">
        <v>2.2403427644444306E-4</v>
      </c>
      <c r="M70" s="93">
        <f t="shared" si="1"/>
        <v>3.6001144917337409E-4</v>
      </c>
      <c r="N70" s="93">
        <f>K70/'סכום נכסי הקרן'!$C$42</f>
        <v>6.2788497117852196E-5</v>
      </c>
    </row>
    <row r="71" spans="2:14" s="143" customFormat="1">
      <c r="B71" s="106" t="s">
        <v>758</v>
      </c>
      <c r="C71" s="82" t="s">
        <v>759</v>
      </c>
      <c r="D71" s="95" t="s">
        <v>127</v>
      </c>
      <c r="E71" s="95" t="s">
        <v>316</v>
      </c>
      <c r="F71" s="82" t="s">
        <v>760</v>
      </c>
      <c r="G71" s="95" t="s">
        <v>193</v>
      </c>
      <c r="H71" s="95" t="s">
        <v>170</v>
      </c>
      <c r="I71" s="92">
        <v>8689</v>
      </c>
      <c r="J71" s="94">
        <v>7101</v>
      </c>
      <c r="K71" s="92">
        <v>617.00589000000002</v>
      </c>
      <c r="L71" s="93">
        <v>6.4476580249448454E-4</v>
      </c>
      <c r="M71" s="93">
        <f t="shared" si="1"/>
        <v>1.5446714003065258E-3</v>
      </c>
      <c r="N71" s="93">
        <f>K71/'סכום נכסי הקרן'!$C$42</f>
        <v>2.6940142039612688E-4</v>
      </c>
    </row>
    <row r="72" spans="2:14" s="143" customFormat="1">
      <c r="B72" s="106" t="s">
        <v>761</v>
      </c>
      <c r="C72" s="82" t="s">
        <v>762</v>
      </c>
      <c r="D72" s="95" t="s">
        <v>127</v>
      </c>
      <c r="E72" s="95" t="s">
        <v>316</v>
      </c>
      <c r="F72" s="82" t="s">
        <v>763</v>
      </c>
      <c r="G72" s="95" t="s">
        <v>723</v>
      </c>
      <c r="H72" s="95" t="s">
        <v>170</v>
      </c>
      <c r="I72" s="92">
        <v>11526</v>
      </c>
      <c r="J72" s="94">
        <v>14200</v>
      </c>
      <c r="K72" s="92">
        <v>1636.692</v>
      </c>
      <c r="L72" s="93">
        <v>7.8254943280442338E-4</v>
      </c>
      <c r="M72" s="93">
        <f t="shared" si="1"/>
        <v>4.097450874432476E-3</v>
      </c>
      <c r="N72" s="93">
        <f>K72/'סכום נכסי הקרן'!$C$42</f>
        <v>7.1462389046395914E-4</v>
      </c>
    </row>
    <row r="73" spans="2:14" s="143" customFormat="1">
      <c r="B73" s="106" t="s">
        <v>764</v>
      </c>
      <c r="C73" s="82" t="s">
        <v>765</v>
      </c>
      <c r="D73" s="95" t="s">
        <v>127</v>
      </c>
      <c r="E73" s="95" t="s">
        <v>316</v>
      </c>
      <c r="F73" s="82" t="s">
        <v>766</v>
      </c>
      <c r="G73" s="95" t="s">
        <v>401</v>
      </c>
      <c r="H73" s="95" t="s">
        <v>170</v>
      </c>
      <c r="I73" s="92">
        <v>6614</v>
      </c>
      <c r="J73" s="94">
        <v>15910</v>
      </c>
      <c r="K73" s="92">
        <v>1052.2873999999999</v>
      </c>
      <c r="L73" s="93">
        <v>6.9271378007122991E-4</v>
      </c>
      <c r="M73" s="93">
        <f t="shared" si="1"/>
        <v>2.6343966533008511E-3</v>
      </c>
      <c r="N73" s="93">
        <f>K73/'סכום נכסי הקרן'!$C$42</f>
        <v>4.5945707297048212E-4</v>
      </c>
    </row>
    <row r="74" spans="2:14" s="143" customFormat="1">
      <c r="B74" s="106" t="s">
        <v>767</v>
      </c>
      <c r="C74" s="82" t="s">
        <v>768</v>
      </c>
      <c r="D74" s="95" t="s">
        <v>127</v>
      </c>
      <c r="E74" s="95" t="s">
        <v>316</v>
      </c>
      <c r="F74" s="82" t="s">
        <v>769</v>
      </c>
      <c r="G74" s="95" t="s">
        <v>401</v>
      </c>
      <c r="H74" s="95" t="s">
        <v>170</v>
      </c>
      <c r="I74" s="92">
        <v>21389</v>
      </c>
      <c r="J74" s="94">
        <v>2509</v>
      </c>
      <c r="K74" s="92">
        <v>536.65001000000007</v>
      </c>
      <c r="L74" s="93">
        <v>8.3143226792946616E-4</v>
      </c>
      <c r="M74" s="93">
        <f t="shared" si="1"/>
        <v>1.3435008252858187E-3</v>
      </c>
      <c r="N74" s="93">
        <f>K74/'סכום נכסי הקרן'!$C$42</f>
        <v>2.3431587492559543E-4</v>
      </c>
    </row>
    <row r="75" spans="2:14" s="143" customFormat="1">
      <c r="B75" s="106" t="s">
        <v>770</v>
      </c>
      <c r="C75" s="82" t="s">
        <v>771</v>
      </c>
      <c r="D75" s="95" t="s">
        <v>127</v>
      </c>
      <c r="E75" s="95" t="s">
        <v>316</v>
      </c>
      <c r="F75" s="82" t="s">
        <v>772</v>
      </c>
      <c r="G75" s="95" t="s">
        <v>689</v>
      </c>
      <c r="H75" s="95" t="s">
        <v>170</v>
      </c>
      <c r="I75" s="92">
        <v>2364</v>
      </c>
      <c r="J75" s="94">
        <v>31400</v>
      </c>
      <c r="K75" s="92">
        <v>742.29600000000005</v>
      </c>
      <c r="L75" s="93">
        <v>9.8973464309892452E-4</v>
      </c>
      <c r="M75" s="93">
        <f t="shared" si="1"/>
        <v>1.8583346129190646E-3</v>
      </c>
      <c r="N75" s="93">
        <f>K75/'סכום נכסי הקרן'!$C$42</f>
        <v>3.2410646315607036E-4</v>
      </c>
    </row>
    <row r="76" spans="2:14" s="143" customFormat="1">
      <c r="B76" s="106" t="s">
        <v>1442</v>
      </c>
      <c r="C76" s="82" t="s">
        <v>773</v>
      </c>
      <c r="D76" s="95" t="s">
        <v>127</v>
      </c>
      <c r="E76" s="95" t="s">
        <v>316</v>
      </c>
      <c r="F76" s="82" t="s">
        <v>774</v>
      </c>
      <c r="G76" s="95" t="s">
        <v>775</v>
      </c>
      <c r="H76" s="95" t="s">
        <v>170</v>
      </c>
      <c r="I76" s="92">
        <v>21676</v>
      </c>
      <c r="J76" s="94">
        <v>1702</v>
      </c>
      <c r="K76" s="92">
        <v>368.92552000000001</v>
      </c>
      <c r="L76" s="93">
        <v>5.3847074903477202E-4</v>
      </c>
      <c r="M76" s="93">
        <f t="shared" si="1"/>
        <v>9.2360333802844763E-4</v>
      </c>
      <c r="N76" s="93">
        <f>K76/'סכום נכסי הקרן'!$C$42</f>
        <v>1.610828368403091E-4</v>
      </c>
    </row>
    <row r="77" spans="2:14" s="143" customFormat="1">
      <c r="B77" s="106" t="s">
        <v>776</v>
      </c>
      <c r="C77" s="82" t="s">
        <v>777</v>
      </c>
      <c r="D77" s="95" t="s">
        <v>127</v>
      </c>
      <c r="E77" s="95" t="s">
        <v>316</v>
      </c>
      <c r="F77" s="82" t="s">
        <v>395</v>
      </c>
      <c r="G77" s="95" t="s">
        <v>347</v>
      </c>
      <c r="H77" s="95" t="s">
        <v>170</v>
      </c>
      <c r="I77" s="92">
        <v>131126</v>
      </c>
      <c r="J77" s="94">
        <v>1373</v>
      </c>
      <c r="K77" s="92">
        <v>1800.35998</v>
      </c>
      <c r="L77" s="93">
        <v>7.6660359372254512E-4</v>
      </c>
      <c r="M77" s="93">
        <f t="shared" si="1"/>
        <v>4.5071929076113499E-3</v>
      </c>
      <c r="N77" s="93">
        <f>K77/'סכום נכסי הקרן'!$C$42</f>
        <v>7.8608574682543554E-4</v>
      </c>
    </row>
    <row r="78" spans="2:14" s="143" customFormat="1">
      <c r="B78" s="106" t="s">
        <v>778</v>
      </c>
      <c r="C78" s="82" t="s">
        <v>779</v>
      </c>
      <c r="D78" s="95" t="s">
        <v>127</v>
      </c>
      <c r="E78" s="95" t="s">
        <v>316</v>
      </c>
      <c r="F78" s="82" t="s">
        <v>780</v>
      </c>
      <c r="G78" s="95" t="s">
        <v>158</v>
      </c>
      <c r="H78" s="95" t="s">
        <v>170</v>
      </c>
      <c r="I78" s="92">
        <v>4503</v>
      </c>
      <c r="J78" s="94">
        <v>18050</v>
      </c>
      <c r="K78" s="92">
        <v>812.79150000000004</v>
      </c>
      <c r="L78" s="93">
        <v>3.3408095353514852E-4</v>
      </c>
      <c r="M78" s="93">
        <f t="shared" si="1"/>
        <v>2.0348197720806874E-3</v>
      </c>
      <c r="N78" s="93">
        <f>K78/'סכום נכסי הקרן'!$C$42</f>
        <v>3.5488670065353595E-4</v>
      </c>
    </row>
    <row r="79" spans="2:14" s="143" customFormat="1">
      <c r="B79" s="106" t="s">
        <v>781</v>
      </c>
      <c r="C79" s="82" t="s">
        <v>782</v>
      </c>
      <c r="D79" s="95" t="s">
        <v>127</v>
      </c>
      <c r="E79" s="95" t="s">
        <v>316</v>
      </c>
      <c r="F79" s="82" t="s">
        <v>783</v>
      </c>
      <c r="G79" s="95" t="s">
        <v>603</v>
      </c>
      <c r="H79" s="95" t="s">
        <v>170</v>
      </c>
      <c r="I79" s="92">
        <v>429613.5</v>
      </c>
      <c r="J79" s="94">
        <v>224.8</v>
      </c>
      <c r="K79" s="92">
        <v>965.77115000000003</v>
      </c>
      <c r="L79" s="93">
        <v>4.1131593933141142E-4</v>
      </c>
      <c r="M79" s="93">
        <f t="shared" si="1"/>
        <v>2.4178036203935487E-3</v>
      </c>
      <c r="N79" s="93">
        <f>K79/'סכום נכסי הקרן'!$C$42</f>
        <v>4.2168174373116745E-4</v>
      </c>
    </row>
    <row r="80" spans="2:14" s="143" customFormat="1">
      <c r="B80" s="106" t="s">
        <v>784</v>
      </c>
      <c r="C80" s="82" t="s">
        <v>785</v>
      </c>
      <c r="D80" s="95" t="s">
        <v>127</v>
      </c>
      <c r="E80" s="95" t="s">
        <v>316</v>
      </c>
      <c r="F80" s="82" t="s">
        <v>786</v>
      </c>
      <c r="G80" s="95" t="s">
        <v>347</v>
      </c>
      <c r="H80" s="95" t="s">
        <v>170</v>
      </c>
      <c r="I80" s="92">
        <v>349548</v>
      </c>
      <c r="J80" s="94">
        <v>865</v>
      </c>
      <c r="K80" s="92">
        <v>3023.5902000000001</v>
      </c>
      <c r="L80" s="93">
        <v>8.6261994786048912E-4</v>
      </c>
      <c r="M80" s="93">
        <f t="shared" si="1"/>
        <v>7.569544122483317E-3</v>
      </c>
      <c r="N80" s="93">
        <f>K80/'סכום נכסי הקרן'!$C$42</f>
        <v>1.3201810676001964E-3</v>
      </c>
    </row>
    <row r="81" spans="2:14" s="143" customFormat="1">
      <c r="B81" s="106" t="s">
        <v>787</v>
      </c>
      <c r="C81" s="82" t="s">
        <v>788</v>
      </c>
      <c r="D81" s="95" t="s">
        <v>127</v>
      </c>
      <c r="E81" s="95" t="s">
        <v>316</v>
      </c>
      <c r="F81" s="82" t="s">
        <v>789</v>
      </c>
      <c r="G81" s="95" t="s">
        <v>347</v>
      </c>
      <c r="H81" s="95" t="s">
        <v>170</v>
      </c>
      <c r="I81" s="92">
        <v>168008</v>
      </c>
      <c r="J81" s="94">
        <v>1214</v>
      </c>
      <c r="K81" s="92">
        <v>2039.6171200000001</v>
      </c>
      <c r="L81" s="93">
        <v>4.7988574692944873E-4</v>
      </c>
      <c r="M81" s="93">
        <f t="shared" si="1"/>
        <v>5.10617205427255E-3</v>
      </c>
      <c r="N81" s="93">
        <f>K81/'סכום נכסי הקרן'!$C$42</f>
        <v>8.9055187008386179E-4</v>
      </c>
    </row>
    <row r="82" spans="2:14" s="143" customFormat="1">
      <c r="B82" s="107"/>
      <c r="C82" s="82"/>
      <c r="D82" s="82"/>
      <c r="E82" s="82"/>
      <c r="F82" s="82"/>
      <c r="G82" s="82"/>
      <c r="H82" s="82"/>
      <c r="I82" s="92"/>
      <c r="J82" s="94"/>
      <c r="K82" s="82"/>
      <c r="L82" s="82"/>
      <c r="M82" s="93"/>
      <c r="N82" s="82"/>
    </row>
    <row r="83" spans="2:14" s="143" customFormat="1">
      <c r="B83" s="105" t="s">
        <v>31</v>
      </c>
      <c r="C83" s="80"/>
      <c r="D83" s="80"/>
      <c r="E83" s="80"/>
      <c r="F83" s="80"/>
      <c r="G83" s="80"/>
      <c r="H83" s="80"/>
      <c r="I83" s="89"/>
      <c r="J83" s="91"/>
      <c r="K83" s="89">
        <v>4082.2115099999996</v>
      </c>
      <c r="L83" s="80"/>
      <c r="M83" s="90">
        <f t="shared" ref="M83:M91" si="2">K83/$K$11</f>
        <v>1.0219797690260487E-2</v>
      </c>
      <c r="N83" s="90">
        <f>K83/'סכום נכסי הקרן'!$C$42</f>
        <v>1.7824036965861342E-3</v>
      </c>
    </row>
    <row r="84" spans="2:14" s="143" customFormat="1">
      <c r="B84" s="106" t="s">
        <v>790</v>
      </c>
      <c r="C84" s="82" t="s">
        <v>791</v>
      </c>
      <c r="D84" s="95" t="s">
        <v>127</v>
      </c>
      <c r="E84" s="95" t="s">
        <v>316</v>
      </c>
      <c r="F84" s="82" t="s">
        <v>584</v>
      </c>
      <c r="G84" s="95" t="s">
        <v>585</v>
      </c>
      <c r="H84" s="95" t="s">
        <v>170</v>
      </c>
      <c r="I84" s="92">
        <v>147901</v>
      </c>
      <c r="J84" s="94">
        <v>1403</v>
      </c>
      <c r="K84" s="92">
        <v>2075.0510300000001</v>
      </c>
      <c r="L84" s="93">
        <v>1.1214244988318421E-3</v>
      </c>
      <c r="M84" s="93">
        <f t="shared" si="2"/>
        <v>5.1948806845548891E-3</v>
      </c>
      <c r="N84" s="93">
        <f>K84/'סכום נכסי הקרן'!$C$42</f>
        <v>9.0602327131179578E-4</v>
      </c>
    </row>
    <row r="85" spans="2:14" s="143" customFormat="1">
      <c r="B85" s="106" t="s">
        <v>792</v>
      </c>
      <c r="C85" s="82" t="s">
        <v>793</v>
      </c>
      <c r="D85" s="95" t="s">
        <v>127</v>
      </c>
      <c r="E85" s="95" t="s">
        <v>316</v>
      </c>
      <c r="F85" s="82" t="s">
        <v>794</v>
      </c>
      <c r="G85" s="95" t="s">
        <v>158</v>
      </c>
      <c r="H85" s="95" t="s">
        <v>170</v>
      </c>
      <c r="I85" s="92">
        <v>44612</v>
      </c>
      <c r="J85" s="94">
        <v>680.2</v>
      </c>
      <c r="K85" s="92">
        <v>303.45082000000002</v>
      </c>
      <c r="L85" s="93">
        <v>8.1138027584965128E-4</v>
      </c>
      <c r="M85" s="93">
        <f t="shared" si="2"/>
        <v>7.596877285135212E-4</v>
      </c>
      <c r="N85" s="93">
        <f>K85/'סכום נכסי הקרן'!$C$42</f>
        <v>1.3249481610032836E-4</v>
      </c>
    </row>
    <row r="86" spans="2:14" s="143" customFormat="1">
      <c r="B86" s="106" t="s">
        <v>795</v>
      </c>
      <c r="C86" s="82" t="s">
        <v>796</v>
      </c>
      <c r="D86" s="95" t="s">
        <v>127</v>
      </c>
      <c r="E86" s="95" t="s">
        <v>316</v>
      </c>
      <c r="F86" s="82" t="s">
        <v>797</v>
      </c>
      <c r="G86" s="95" t="s">
        <v>775</v>
      </c>
      <c r="H86" s="95" t="s">
        <v>170</v>
      </c>
      <c r="I86" s="92">
        <v>1637</v>
      </c>
      <c r="J86" s="94">
        <v>3243</v>
      </c>
      <c r="K86" s="92">
        <v>53.087910000000001</v>
      </c>
      <c r="L86" s="93">
        <v>6.3040598646155969E-5</v>
      </c>
      <c r="M86" s="93">
        <f t="shared" si="2"/>
        <v>1.3290533787132375E-4</v>
      </c>
      <c r="N86" s="93">
        <f>K86/'סכום נכסי הקרן'!$C$42</f>
        <v>2.3179613990170737E-5</v>
      </c>
    </row>
    <row r="87" spans="2:14" s="143" customFormat="1">
      <c r="B87" s="106" t="s">
        <v>798</v>
      </c>
      <c r="C87" s="82" t="s">
        <v>799</v>
      </c>
      <c r="D87" s="95" t="s">
        <v>127</v>
      </c>
      <c r="E87" s="95" t="s">
        <v>316</v>
      </c>
      <c r="F87" s="82" t="s">
        <v>800</v>
      </c>
      <c r="G87" s="95" t="s">
        <v>198</v>
      </c>
      <c r="H87" s="95" t="s">
        <v>170</v>
      </c>
      <c r="I87" s="92">
        <v>101</v>
      </c>
      <c r="J87" s="94">
        <v>1893</v>
      </c>
      <c r="K87" s="92">
        <v>1.9119300000000001</v>
      </c>
      <c r="L87" s="93">
        <v>3.0372408429143247E-6</v>
      </c>
      <c r="M87" s="93">
        <f t="shared" si="2"/>
        <v>4.7865079381787685E-6</v>
      </c>
      <c r="N87" s="93">
        <f>K87/'סכום נכסי הקרן'!$C$42</f>
        <v>8.3480022807880627E-7</v>
      </c>
    </row>
    <row r="88" spans="2:14" s="143" customFormat="1">
      <c r="B88" s="106" t="s">
        <v>801</v>
      </c>
      <c r="C88" s="82" t="s">
        <v>802</v>
      </c>
      <c r="D88" s="95" t="s">
        <v>127</v>
      </c>
      <c r="E88" s="95" t="s">
        <v>316</v>
      </c>
      <c r="F88" s="82" t="s">
        <v>803</v>
      </c>
      <c r="G88" s="95" t="s">
        <v>445</v>
      </c>
      <c r="H88" s="95" t="s">
        <v>170</v>
      </c>
      <c r="I88" s="92">
        <v>17634</v>
      </c>
      <c r="J88" s="94">
        <v>2983</v>
      </c>
      <c r="K88" s="92">
        <v>526.02221999999995</v>
      </c>
      <c r="L88" s="93">
        <v>6.2992578278298593E-4</v>
      </c>
      <c r="M88" s="93">
        <f t="shared" si="2"/>
        <v>1.3168942020306278E-3</v>
      </c>
      <c r="N88" s="93">
        <f>K88/'סכום נכסי הקרן'!$C$42</f>
        <v>2.2967549503931625E-4</v>
      </c>
    </row>
    <row r="89" spans="2:14" s="143" customFormat="1">
      <c r="B89" s="106" t="s">
        <v>804</v>
      </c>
      <c r="C89" s="82" t="s">
        <v>805</v>
      </c>
      <c r="D89" s="95" t="s">
        <v>127</v>
      </c>
      <c r="E89" s="95" t="s">
        <v>316</v>
      </c>
      <c r="F89" s="82" t="s">
        <v>806</v>
      </c>
      <c r="G89" s="95" t="s">
        <v>585</v>
      </c>
      <c r="H89" s="95" t="s">
        <v>170</v>
      </c>
      <c r="I89" s="92">
        <v>18900</v>
      </c>
      <c r="J89" s="94">
        <v>1742</v>
      </c>
      <c r="K89" s="92">
        <v>329.238</v>
      </c>
      <c r="L89" s="93">
        <v>1.6219276378271628E-3</v>
      </c>
      <c r="M89" s="93">
        <f t="shared" si="2"/>
        <v>8.2424581472653345E-4</v>
      </c>
      <c r="N89" s="93">
        <f>K89/'סכום נכסי הקרן'!$C$42</f>
        <v>1.4375419471016721E-4</v>
      </c>
    </row>
    <row r="90" spans="2:14" s="143" customFormat="1">
      <c r="B90" s="106" t="s">
        <v>807</v>
      </c>
      <c r="C90" s="82" t="s">
        <v>808</v>
      </c>
      <c r="D90" s="95" t="s">
        <v>127</v>
      </c>
      <c r="E90" s="95" t="s">
        <v>316</v>
      </c>
      <c r="F90" s="82" t="s">
        <v>809</v>
      </c>
      <c r="G90" s="95" t="s">
        <v>401</v>
      </c>
      <c r="H90" s="95" t="s">
        <v>170</v>
      </c>
      <c r="I90" s="92">
        <v>75871</v>
      </c>
      <c r="J90" s="94">
        <v>810.7</v>
      </c>
      <c r="K90" s="92">
        <v>615.08619999999996</v>
      </c>
      <c r="L90" s="93">
        <v>9.7361172298785035E-4</v>
      </c>
      <c r="M90" s="93">
        <f t="shared" si="2"/>
        <v>1.5398654652441319E-3</v>
      </c>
      <c r="N90" s="93">
        <f>K90/'סכום נכסי הקרן'!$C$42</f>
        <v>2.6856323194265804E-4</v>
      </c>
    </row>
    <row r="91" spans="2:14" s="143" customFormat="1">
      <c r="B91" s="106" t="s">
        <v>1443</v>
      </c>
      <c r="C91" s="82" t="s">
        <v>810</v>
      </c>
      <c r="D91" s="95" t="s">
        <v>127</v>
      </c>
      <c r="E91" s="95" t="s">
        <v>316</v>
      </c>
      <c r="F91" s="82" t="s">
        <v>811</v>
      </c>
      <c r="G91" s="95" t="s">
        <v>775</v>
      </c>
      <c r="H91" s="95" t="s">
        <v>170</v>
      </c>
      <c r="I91" s="92">
        <v>53627</v>
      </c>
      <c r="J91" s="94">
        <v>332.6</v>
      </c>
      <c r="K91" s="92">
        <v>178.36339999999998</v>
      </c>
      <c r="L91" s="93">
        <v>3.1211088717177749E-4</v>
      </c>
      <c r="M91" s="93">
        <f t="shared" si="2"/>
        <v>4.4653194938128215E-4</v>
      </c>
      <c r="N91" s="93">
        <f>K91/'סכום נכסי הקרן'!$C$42</f>
        <v>7.7878273263619132E-5</v>
      </c>
    </row>
    <row r="92" spans="2:14" s="143" customFormat="1">
      <c r="B92" s="107"/>
      <c r="C92" s="82"/>
      <c r="D92" s="82"/>
      <c r="E92" s="82"/>
      <c r="F92" s="82"/>
      <c r="G92" s="82"/>
      <c r="H92" s="82"/>
      <c r="I92" s="92"/>
      <c r="J92" s="94"/>
      <c r="K92" s="82"/>
      <c r="L92" s="82"/>
      <c r="M92" s="93"/>
      <c r="N92" s="82"/>
    </row>
    <row r="93" spans="2:14" s="143" customFormat="1">
      <c r="B93" s="104" t="s">
        <v>236</v>
      </c>
      <c r="C93" s="80"/>
      <c r="D93" s="80"/>
      <c r="E93" s="80"/>
      <c r="F93" s="80"/>
      <c r="G93" s="80"/>
      <c r="H93" s="80"/>
      <c r="I93" s="89"/>
      <c r="J93" s="91"/>
      <c r="K93" s="89">
        <v>86684.502310000011</v>
      </c>
      <c r="L93" s="80"/>
      <c r="M93" s="90">
        <f t="shared" ref="M93:M111" si="3">K93/$K$11</f>
        <v>0.21701425178949585</v>
      </c>
      <c r="N93" s="90">
        <f>K93/'סכום נכסי הקרן'!$C$42</f>
        <v>3.7848792737854318E-2</v>
      </c>
    </row>
    <row r="94" spans="2:14" s="143" customFormat="1">
      <c r="B94" s="105" t="s">
        <v>66</v>
      </c>
      <c r="C94" s="80"/>
      <c r="D94" s="80"/>
      <c r="E94" s="80"/>
      <c r="F94" s="80"/>
      <c r="G94" s="80"/>
      <c r="H94" s="80"/>
      <c r="I94" s="89"/>
      <c r="J94" s="91"/>
      <c r="K94" s="89">
        <f>SUM(K95:K111)</f>
        <v>20786.976060000001</v>
      </c>
      <c r="L94" s="80"/>
      <c r="M94" s="90">
        <f t="shared" si="3"/>
        <v>5.2040098707547874E-2</v>
      </c>
      <c r="N94" s="90">
        <f>K94/'סכום נכסי הקרן'!$C$42</f>
        <v>9.0761546478985555E-3</v>
      </c>
    </row>
    <row r="95" spans="2:14" s="143" customFormat="1">
      <c r="B95" s="106" t="s">
        <v>812</v>
      </c>
      <c r="C95" s="82" t="s">
        <v>813</v>
      </c>
      <c r="D95" s="95" t="s">
        <v>814</v>
      </c>
      <c r="E95" s="95" t="s">
        <v>815</v>
      </c>
      <c r="F95" s="82" t="s">
        <v>816</v>
      </c>
      <c r="G95" s="95" t="s">
        <v>817</v>
      </c>
      <c r="H95" s="95" t="s">
        <v>169</v>
      </c>
      <c r="I95" s="92">
        <v>9668</v>
      </c>
      <c r="J95" s="94">
        <v>6432</v>
      </c>
      <c r="K95" s="92">
        <v>2201.99973</v>
      </c>
      <c r="L95" s="93">
        <v>6.5864249177126081E-5</v>
      </c>
      <c r="M95" s="93">
        <f t="shared" si="3"/>
        <v>5.5126961695838783E-3</v>
      </c>
      <c r="N95" s="93">
        <f>K95/'סכום נכסי הקרן'!$C$42</f>
        <v>9.6145249921988235E-4</v>
      </c>
    </row>
    <row r="96" spans="2:14" s="143" customFormat="1">
      <c r="B96" s="106" t="s">
        <v>818</v>
      </c>
      <c r="C96" s="82" t="s">
        <v>819</v>
      </c>
      <c r="D96" s="95" t="s">
        <v>820</v>
      </c>
      <c r="E96" s="95" t="s">
        <v>815</v>
      </c>
      <c r="F96" s="82" t="s">
        <v>821</v>
      </c>
      <c r="G96" s="95" t="s">
        <v>822</v>
      </c>
      <c r="H96" s="95" t="s">
        <v>169</v>
      </c>
      <c r="I96" s="92">
        <v>9949</v>
      </c>
      <c r="J96" s="94">
        <v>2980</v>
      </c>
      <c r="K96" s="92">
        <v>1046.27863</v>
      </c>
      <c r="L96" s="93">
        <v>2.8987599140633792E-4</v>
      </c>
      <c r="M96" s="93">
        <f t="shared" si="3"/>
        <v>2.6193537253151561E-3</v>
      </c>
      <c r="N96" s="93">
        <f>K96/'סכום נכסי הקרן'!$C$42</f>
        <v>4.5683348185235909E-4</v>
      </c>
    </row>
    <row r="97" spans="2:14" s="143" customFormat="1">
      <c r="B97" s="106" t="s">
        <v>823</v>
      </c>
      <c r="C97" s="82" t="s">
        <v>824</v>
      </c>
      <c r="D97" s="95" t="s">
        <v>820</v>
      </c>
      <c r="E97" s="95" t="s">
        <v>815</v>
      </c>
      <c r="F97" s="82" t="s">
        <v>825</v>
      </c>
      <c r="G97" s="95" t="s">
        <v>817</v>
      </c>
      <c r="H97" s="95" t="s">
        <v>169</v>
      </c>
      <c r="I97" s="92">
        <v>5931</v>
      </c>
      <c r="J97" s="94">
        <v>11402</v>
      </c>
      <c r="K97" s="92">
        <v>2386.4954900000002</v>
      </c>
      <c r="L97" s="93">
        <v>3.6287891057473629E-5</v>
      </c>
      <c r="M97" s="93">
        <f t="shared" si="3"/>
        <v>5.9745804539459236E-3</v>
      </c>
      <c r="N97" s="93">
        <f>K97/'סכום נכסי הקרן'!$C$42</f>
        <v>1.0420083263304842E-3</v>
      </c>
    </row>
    <row r="98" spans="2:14" s="143" customFormat="1">
      <c r="B98" s="106" t="s">
        <v>826</v>
      </c>
      <c r="C98" s="82" t="s">
        <v>827</v>
      </c>
      <c r="D98" s="95" t="s">
        <v>820</v>
      </c>
      <c r="E98" s="95" t="s">
        <v>815</v>
      </c>
      <c r="F98" s="82" t="s">
        <v>797</v>
      </c>
      <c r="G98" s="95" t="s">
        <v>775</v>
      </c>
      <c r="H98" s="95" t="s">
        <v>169</v>
      </c>
      <c r="I98" s="92">
        <v>6492</v>
      </c>
      <c r="J98" s="94">
        <v>895</v>
      </c>
      <c r="K98" s="92">
        <v>205.04689000000002</v>
      </c>
      <c r="L98" s="93">
        <v>2.500058438673455E-4</v>
      </c>
      <c r="M98" s="93">
        <f t="shared" si="3"/>
        <v>5.1333394354598162E-4</v>
      </c>
      <c r="N98" s="93">
        <f>K98/'סכום נכסי הקרן'!$C$42</f>
        <v>8.9529005004811835E-5</v>
      </c>
    </row>
    <row r="99" spans="2:14" s="143" customFormat="1">
      <c r="B99" s="106" t="s">
        <v>828</v>
      </c>
      <c r="C99" s="82" t="s">
        <v>829</v>
      </c>
      <c r="D99" s="95" t="s">
        <v>820</v>
      </c>
      <c r="E99" s="95" t="s">
        <v>815</v>
      </c>
      <c r="F99" s="82" t="s">
        <v>830</v>
      </c>
      <c r="G99" s="95" t="s">
        <v>386</v>
      </c>
      <c r="H99" s="95" t="s">
        <v>169</v>
      </c>
      <c r="I99" s="92">
        <v>7005</v>
      </c>
      <c r="J99" s="94">
        <v>3605</v>
      </c>
      <c r="K99" s="92">
        <v>897.11221</v>
      </c>
      <c r="L99" s="93">
        <v>2.9839707735291422E-4</v>
      </c>
      <c r="M99" s="93">
        <f t="shared" si="3"/>
        <v>2.2459162807226718E-3</v>
      </c>
      <c r="N99" s="93">
        <f>K99/'סכום נכסי הקרן'!$C$42</f>
        <v>3.9170339788605329E-4</v>
      </c>
    </row>
    <row r="100" spans="2:14" s="143" customFormat="1">
      <c r="B100" s="106" t="s">
        <v>831</v>
      </c>
      <c r="C100" s="82" t="s">
        <v>832</v>
      </c>
      <c r="D100" s="95" t="s">
        <v>820</v>
      </c>
      <c r="E100" s="95" t="s">
        <v>815</v>
      </c>
      <c r="F100" s="82" t="s">
        <v>833</v>
      </c>
      <c r="G100" s="95" t="s">
        <v>30</v>
      </c>
      <c r="H100" s="95" t="s">
        <v>169</v>
      </c>
      <c r="I100" s="92">
        <v>13629</v>
      </c>
      <c r="J100" s="94">
        <v>1530</v>
      </c>
      <c r="K100" s="92">
        <v>735.88013999999998</v>
      </c>
      <c r="L100" s="93">
        <v>4.0402056938708663E-4</v>
      </c>
      <c r="M100" s="93">
        <f t="shared" si="3"/>
        <v>1.8422725369956552E-3</v>
      </c>
      <c r="N100" s="93">
        <f>K100/'סכום נכסי הקרן'!$C$42</f>
        <v>3.2130512555933732E-4</v>
      </c>
    </row>
    <row r="101" spans="2:14" s="143" customFormat="1">
      <c r="B101" s="106" t="s">
        <v>834</v>
      </c>
      <c r="C101" s="82" t="s">
        <v>835</v>
      </c>
      <c r="D101" s="95" t="s">
        <v>820</v>
      </c>
      <c r="E101" s="95" t="s">
        <v>815</v>
      </c>
      <c r="F101" s="82" t="s">
        <v>836</v>
      </c>
      <c r="G101" s="95" t="s">
        <v>837</v>
      </c>
      <c r="H101" s="95" t="s">
        <v>169</v>
      </c>
      <c r="I101" s="92">
        <v>31603</v>
      </c>
      <c r="J101" s="94">
        <v>535</v>
      </c>
      <c r="K101" s="92">
        <v>596.66938000000005</v>
      </c>
      <c r="L101" s="93">
        <v>1.1991692519085662E-3</v>
      </c>
      <c r="M101" s="93">
        <f t="shared" si="3"/>
        <v>1.493759041302874E-3</v>
      </c>
      <c r="N101" s="93">
        <f>K101/'סכום נכסי הקרן'!$C$42</f>
        <v>2.6052195138506111E-4</v>
      </c>
    </row>
    <row r="102" spans="2:14" s="143" customFormat="1">
      <c r="B102" s="106" t="s">
        <v>838</v>
      </c>
      <c r="C102" s="82" t="s">
        <v>839</v>
      </c>
      <c r="D102" s="95" t="s">
        <v>820</v>
      </c>
      <c r="E102" s="95" t="s">
        <v>815</v>
      </c>
      <c r="F102" s="82" t="s">
        <v>840</v>
      </c>
      <c r="G102" s="95" t="s">
        <v>635</v>
      </c>
      <c r="H102" s="95" t="s">
        <v>169</v>
      </c>
      <c r="I102" s="92">
        <v>6095</v>
      </c>
      <c r="J102" s="94">
        <v>4715</v>
      </c>
      <c r="K102" s="92">
        <v>1014.16137</v>
      </c>
      <c r="L102" s="93">
        <v>1.212033401691752E-4</v>
      </c>
      <c r="M102" s="93">
        <f t="shared" si="3"/>
        <v>2.5389483130131619E-3</v>
      </c>
      <c r="N102" s="93">
        <f>K102/'סכום נכסי הקרן'!$C$42</f>
        <v>4.4281021950841012E-4</v>
      </c>
    </row>
    <row r="103" spans="2:14" s="143" customFormat="1">
      <c r="B103" s="106" t="s">
        <v>843</v>
      </c>
      <c r="C103" s="82" t="s">
        <v>844</v>
      </c>
      <c r="D103" s="95" t="s">
        <v>820</v>
      </c>
      <c r="E103" s="95" t="s">
        <v>815</v>
      </c>
      <c r="F103" s="82" t="s">
        <v>845</v>
      </c>
      <c r="G103" s="95" t="s">
        <v>846</v>
      </c>
      <c r="H103" s="95" t="s">
        <v>169</v>
      </c>
      <c r="I103" s="92">
        <v>7239</v>
      </c>
      <c r="J103" s="94">
        <v>4221</v>
      </c>
      <c r="K103" s="92">
        <v>1078.3148500000002</v>
      </c>
      <c r="L103" s="93">
        <v>1.5133110539271812E-4</v>
      </c>
      <c r="M103" s="93">
        <f t="shared" si="3"/>
        <v>2.6995562543508647E-3</v>
      </c>
      <c r="N103" s="93">
        <f>K103/'סכום נכסי הקרן'!$C$42</f>
        <v>4.7082135994558583E-4</v>
      </c>
    </row>
    <row r="104" spans="2:14" s="143" customFormat="1">
      <c r="B104" s="106" t="s">
        <v>847</v>
      </c>
      <c r="C104" s="82" t="s">
        <v>848</v>
      </c>
      <c r="D104" s="95" t="s">
        <v>820</v>
      </c>
      <c r="E104" s="95" t="s">
        <v>815</v>
      </c>
      <c r="F104" s="82" t="s">
        <v>671</v>
      </c>
      <c r="G104" s="95" t="s">
        <v>401</v>
      </c>
      <c r="H104" s="95" t="s">
        <v>169</v>
      </c>
      <c r="I104" s="92">
        <v>4957</v>
      </c>
      <c r="J104" s="94">
        <v>8465</v>
      </c>
      <c r="K104" s="92">
        <v>1480.8038700000002</v>
      </c>
      <c r="L104" s="93">
        <v>3.4758868118305081E-5</v>
      </c>
      <c r="M104" s="93">
        <f t="shared" si="3"/>
        <v>3.7071856598520038E-3</v>
      </c>
      <c r="N104" s="93">
        <f>K104/'סכום נכסי הקרן'!$C$42</f>
        <v>6.465589265380945E-4</v>
      </c>
    </row>
    <row r="105" spans="2:14" s="143" customFormat="1">
      <c r="B105" s="106" t="s">
        <v>849</v>
      </c>
      <c r="C105" s="82" t="s">
        <v>850</v>
      </c>
      <c r="D105" s="95" t="s">
        <v>820</v>
      </c>
      <c r="E105" s="95" t="s">
        <v>815</v>
      </c>
      <c r="F105" s="82" t="s">
        <v>811</v>
      </c>
      <c r="G105" s="95" t="s">
        <v>775</v>
      </c>
      <c r="H105" s="95" t="s">
        <v>169</v>
      </c>
      <c r="I105" s="92">
        <v>4139</v>
      </c>
      <c r="J105" s="94">
        <v>1081</v>
      </c>
      <c r="K105" s="92">
        <v>157.89660000000001</v>
      </c>
      <c r="L105" s="93">
        <v>2.4089115409735542E-4</v>
      </c>
      <c r="M105" s="93">
        <f t="shared" si="3"/>
        <v>3.9529340996345978E-4</v>
      </c>
      <c r="N105" s="93">
        <f>K105/'סכום נכסי הקרן'!$C$42</f>
        <v>6.894191612290619E-5</v>
      </c>
    </row>
    <row r="106" spans="2:14" s="143" customFormat="1">
      <c r="B106" s="106" t="s">
        <v>851</v>
      </c>
      <c r="C106" s="82" t="s">
        <v>852</v>
      </c>
      <c r="D106" s="95" t="s">
        <v>820</v>
      </c>
      <c r="E106" s="95" t="s">
        <v>815</v>
      </c>
      <c r="F106" s="82" t="s">
        <v>754</v>
      </c>
      <c r="G106" s="95" t="s">
        <v>198</v>
      </c>
      <c r="H106" s="95" t="s">
        <v>169</v>
      </c>
      <c r="I106" s="92">
        <v>14176</v>
      </c>
      <c r="J106" s="94">
        <v>1320</v>
      </c>
      <c r="K106" s="92">
        <v>660.35777000000007</v>
      </c>
      <c r="L106" s="93">
        <v>2.8826987461256874E-4</v>
      </c>
      <c r="M106" s="93">
        <f t="shared" si="3"/>
        <v>1.6532026319703282E-3</v>
      </c>
      <c r="N106" s="93">
        <f>K106/'סכום נכסי הקרן'!$C$42</f>
        <v>2.8833002097859852E-4</v>
      </c>
    </row>
    <row r="107" spans="2:14" s="143" customFormat="1">
      <c r="B107" s="106" t="s">
        <v>853</v>
      </c>
      <c r="C107" s="82" t="s">
        <v>854</v>
      </c>
      <c r="D107" s="95" t="s">
        <v>820</v>
      </c>
      <c r="E107" s="95" t="s">
        <v>815</v>
      </c>
      <c r="F107" s="82" t="s">
        <v>855</v>
      </c>
      <c r="G107" s="95" t="s">
        <v>856</v>
      </c>
      <c r="H107" s="95" t="s">
        <v>169</v>
      </c>
      <c r="I107" s="92">
        <v>5353</v>
      </c>
      <c r="J107" s="94">
        <v>2855</v>
      </c>
      <c r="K107" s="92">
        <v>539.33055000000002</v>
      </c>
      <c r="L107" s="93">
        <v>1.2719708429020249E-4</v>
      </c>
      <c r="M107" s="93">
        <f t="shared" si="3"/>
        <v>1.35021154481457E-3</v>
      </c>
      <c r="N107" s="93">
        <f>K107/'סכום נכסי הקרן'!$C$42</f>
        <v>2.3548627101926744E-4</v>
      </c>
    </row>
    <row r="108" spans="2:14" s="143" customFormat="1">
      <c r="B108" s="106" t="s">
        <v>857</v>
      </c>
      <c r="C108" s="82" t="s">
        <v>858</v>
      </c>
      <c r="D108" s="95" t="s">
        <v>820</v>
      </c>
      <c r="E108" s="95" t="s">
        <v>815</v>
      </c>
      <c r="F108" s="82" t="s">
        <v>638</v>
      </c>
      <c r="G108" s="95" t="s">
        <v>401</v>
      </c>
      <c r="H108" s="95" t="s">
        <v>169</v>
      </c>
      <c r="I108" s="92">
        <v>59194</v>
      </c>
      <c r="J108" s="94">
        <v>1760</v>
      </c>
      <c r="K108" s="92">
        <v>3676.5630200000001</v>
      </c>
      <c r="L108" s="93">
        <v>5.8319211822660102E-5</v>
      </c>
      <c r="M108" s="93">
        <f t="shared" si="3"/>
        <v>9.2042585661841723E-3</v>
      </c>
      <c r="N108" s="93">
        <f>K108/'סכום נכסי הקרן'!$C$42</f>
        <v>1.6052866201388674E-3</v>
      </c>
    </row>
    <row r="109" spans="2:14" s="143" customFormat="1">
      <c r="B109" s="106" t="s">
        <v>859</v>
      </c>
      <c r="C109" s="82" t="s">
        <v>860</v>
      </c>
      <c r="D109" s="95" t="s">
        <v>820</v>
      </c>
      <c r="E109" s="95" t="s">
        <v>815</v>
      </c>
      <c r="F109" s="82" t="s">
        <v>634</v>
      </c>
      <c r="G109" s="95" t="s">
        <v>635</v>
      </c>
      <c r="H109" s="95" t="s">
        <v>169</v>
      </c>
      <c r="I109" s="92">
        <v>17241</v>
      </c>
      <c r="J109" s="94">
        <v>3075</v>
      </c>
      <c r="K109" s="92">
        <v>1870.9372900000001</v>
      </c>
      <c r="L109" s="93">
        <v>1.7594908565563981E-4</v>
      </c>
      <c r="M109" s="93">
        <f t="shared" si="3"/>
        <v>4.6838828777307079E-3</v>
      </c>
      <c r="N109" s="93">
        <f>K109/'סכום נכסי הקרן'!$C$42</f>
        <v>8.1690170477640063E-4</v>
      </c>
    </row>
    <row r="110" spans="2:14" s="143" customFormat="1">
      <c r="B110" s="106" t="s">
        <v>861</v>
      </c>
      <c r="C110" s="82" t="s">
        <v>862</v>
      </c>
      <c r="D110" s="95" t="s">
        <v>820</v>
      </c>
      <c r="E110" s="95" t="s">
        <v>815</v>
      </c>
      <c r="F110" s="82" t="s">
        <v>863</v>
      </c>
      <c r="G110" s="95" t="s">
        <v>817</v>
      </c>
      <c r="H110" s="95" t="s">
        <v>169</v>
      </c>
      <c r="I110" s="92">
        <v>6637</v>
      </c>
      <c r="J110" s="94">
        <v>4185</v>
      </c>
      <c r="K110" s="92">
        <v>980.20956999999999</v>
      </c>
      <c r="L110" s="93">
        <v>1.0413472928367277E-4</v>
      </c>
      <c r="M110" s="93">
        <f t="shared" si="3"/>
        <v>2.4539501382811069E-3</v>
      </c>
      <c r="N110" s="93">
        <f>K110/'סכום נכסי הקרן'!$C$42</f>
        <v>4.2798594749861584E-4</v>
      </c>
    </row>
    <row r="111" spans="2:14" s="143" customFormat="1">
      <c r="B111" s="106" t="s">
        <v>864</v>
      </c>
      <c r="C111" s="82" t="s">
        <v>865</v>
      </c>
      <c r="D111" s="95" t="s">
        <v>820</v>
      </c>
      <c r="E111" s="95" t="s">
        <v>815</v>
      </c>
      <c r="F111" s="82" t="s">
        <v>866</v>
      </c>
      <c r="G111" s="95" t="s">
        <v>817</v>
      </c>
      <c r="H111" s="95" t="s">
        <v>169</v>
      </c>
      <c r="I111" s="92">
        <v>4965</v>
      </c>
      <c r="J111" s="94">
        <v>7185</v>
      </c>
      <c r="K111" s="92">
        <v>1258.9186999999999</v>
      </c>
      <c r="L111" s="93">
        <v>1.1072865431432959E-4</v>
      </c>
      <c r="M111" s="93">
        <f t="shared" si="3"/>
        <v>3.1516971599753626E-3</v>
      </c>
      <c r="N111" s="93">
        <f>K111/'סכום נכסי הקרן'!$C$42</f>
        <v>5.4967787413381984E-4</v>
      </c>
    </row>
    <row r="112" spans="2:14" s="143" customFormat="1">
      <c r="B112" s="107"/>
      <c r="C112" s="82"/>
      <c r="D112" s="82"/>
      <c r="E112" s="82"/>
      <c r="F112" s="82"/>
      <c r="G112" s="82"/>
      <c r="H112" s="82"/>
      <c r="I112" s="92"/>
      <c r="J112" s="94"/>
      <c r="K112" s="82"/>
      <c r="L112" s="82"/>
      <c r="M112" s="93"/>
      <c r="N112" s="82"/>
    </row>
    <row r="113" spans="2:14" s="143" customFormat="1">
      <c r="B113" s="105" t="s">
        <v>65</v>
      </c>
      <c r="C113" s="80"/>
      <c r="D113" s="80"/>
      <c r="E113" s="80"/>
      <c r="F113" s="80"/>
      <c r="G113" s="80"/>
      <c r="H113" s="80"/>
      <c r="I113" s="89"/>
      <c r="J113" s="91"/>
      <c r="K113" s="89">
        <f>SUM(K114:K189)</f>
        <v>65897.52625000001</v>
      </c>
      <c r="L113" s="80"/>
      <c r="M113" s="90">
        <f t="shared" ref="M113:M176" si="4">K113/$K$11</f>
        <v>0.16497415308194796</v>
      </c>
      <c r="N113" s="90">
        <f>K113/'סכום נכסי הקרן'!$C$42</f>
        <v>2.8772638089955765E-2</v>
      </c>
    </row>
    <row r="114" spans="2:14" s="143" customFormat="1">
      <c r="B114" s="106" t="s">
        <v>867</v>
      </c>
      <c r="C114" s="82" t="s">
        <v>868</v>
      </c>
      <c r="D114" s="95" t="s">
        <v>30</v>
      </c>
      <c r="E114" s="95" t="s">
        <v>815</v>
      </c>
      <c r="F114" s="82"/>
      <c r="G114" s="95" t="s">
        <v>869</v>
      </c>
      <c r="H114" s="95" t="s">
        <v>870</v>
      </c>
      <c r="I114" s="92">
        <v>3735</v>
      </c>
      <c r="J114" s="94">
        <v>2394</v>
      </c>
      <c r="K114" s="92">
        <v>324.33828999999997</v>
      </c>
      <c r="L114" s="93">
        <v>1.722668168969832E-6</v>
      </c>
      <c r="M114" s="93">
        <f t="shared" si="4"/>
        <v>8.1197941333643344E-4</v>
      </c>
      <c r="N114" s="93">
        <f>K114/'סכום נכסי הקרן'!$C$42</f>
        <v>1.4161484911408365E-4</v>
      </c>
    </row>
    <row r="115" spans="2:14" s="143" customFormat="1">
      <c r="B115" s="106" t="s">
        <v>871</v>
      </c>
      <c r="C115" s="82" t="s">
        <v>872</v>
      </c>
      <c r="D115" s="95" t="s">
        <v>30</v>
      </c>
      <c r="E115" s="95" t="s">
        <v>815</v>
      </c>
      <c r="F115" s="82"/>
      <c r="G115" s="95" t="s">
        <v>873</v>
      </c>
      <c r="H115" s="95" t="s">
        <v>171</v>
      </c>
      <c r="I115" s="92">
        <v>697</v>
      </c>
      <c r="J115" s="94">
        <v>19137.3</v>
      </c>
      <c r="K115" s="92">
        <v>554.47632999999996</v>
      </c>
      <c r="L115" s="93">
        <v>3.3314822018598502E-6</v>
      </c>
      <c r="M115" s="93">
        <f t="shared" si="4"/>
        <v>1.3881289352001538E-3</v>
      </c>
      <c r="N115" s="93">
        <f>K115/'סכום נכסי הקרן'!$C$42</f>
        <v>2.4209932724958516E-4</v>
      </c>
    </row>
    <row r="116" spans="2:14" s="143" customFormat="1">
      <c r="B116" s="106" t="s">
        <v>874</v>
      </c>
      <c r="C116" s="82" t="s">
        <v>875</v>
      </c>
      <c r="D116" s="95" t="s">
        <v>814</v>
      </c>
      <c r="E116" s="95" t="s">
        <v>815</v>
      </c>
      <c r="F116" s="82"/>
      <c r="G116" s="95" t="s">
        <v>567</v>
      </c>
      <c r="H116" s="95" t="s">
        <v>169</v>
      </c>
      <c r="I116" s="92">
        <v>1373</v>
      </c>
      <c r="J116" s="94">
        <v>11897</v>
      </c>
      <c r="K116" s="92">
        <v>580.61433999999997</v>
      </c>
      <c r="L116" s="93">
        <v>1.4664706388119131E-5</v>
      </c>
      <c r="M116" s="93">
        <f t="shared" si="4"/>
        <v>1.4535653227003217E-3</v>
      </c>
      <c r="N116" s="93">
        <f>K116/'סכום נכסי הקרן'!$C$42</f>
        <v>2.5351188770395645E-4</v>
      </c>
    </row>
    <row r="117" spans="2:14" s="143" customFormat="1">
      <c r="B117" s="106" t="s">
        <v>876</v>
      </c>
      <c r="C117" s="82" t="s">
        <v>877</v>
      </c>
      <c r="D117" s="95" t="s">
        <v>820</v>
      </c>
      <c r="E117" s="95" t="s">
        <v>815</v>
      </c>
      <c r="F117" s="82"/>
      <c r="G117" s="95" t="s">
        <v>817</v>
      </c>
      <c r="H117" s="95" t="s">
        <v>169</v>
      </c>
      <c r="I117" s="92">
        <v>764</v>
      </c>
      <c r="J117" s="94">
        <v>95911</v>
      </c>
      <c r="K117" s="92">
        <v>2585.9101800000003</v>
      </c>
      <c r="L117" s="93">
        <v>2.1970838761386259E-6</v>
      </c>
      <c r="M117" s="93">
        <f t="shared" si="4"/>
        <v>6.4738142107646657E-3</v>
      </c>
      <c r="N117" s="93">
        <f>K117/'סכום נכסי הקרן'!$C$42</f>
        <v>1.129078160840254E-3</v>
      </c>
    </row>
    <row r="118" spans="2:14" s="143" customFormat="1">
      <c r="B118" s="106" t="s">
        <v>878</v>
      </c>
      <c r="C118" s="82" t="s">
        <v>879</v>
      </c>
      <c r="D118" s="95" t="s">
        <v>820</v>
      </c>
      <c r="E118" s="95" t="s">
        <v>815</v>
      </c>
      <c r="F118" s="82"/>
      <c r="G118" s="95" t="s">
        <v>880</v>
      </c>
      <c r="H118" s="95" t="s">
        <v>169</v>
      </c>
      <c r="I118" s="92">
        <v>396</v>
      </c>
      <c r="J118" s="94">
        <v>96135</v>
      </c>
      <c r="K118" s="92">
        <v>1343.4712400000001</v>
      </c>
      <c r="L118" s="93">
        <v>8.2434822049250698E-7</v>
      </c>
      <c r="M118" s="93">
        <f t="shared" si="4"/>
        <v>3.3633740539532686E-3</v>
      </c>
      <c r="N118" s="93">
        <f>K118/'סכום נכסי הקרן'!$C$42</f>
        <v>5.8659579459986331E-4</v>
      </c>
    </row>
    <row r="119" spans="2:14" s="143" customFormat="1">
      <c r="B119" s="106" t="s">
        <v>881</v>
      </c>
      <c r="C119" s="82" t="s">
        <v>882</v>
      </c>
      <c r="D119" s="95" t="s">
        <v>814</v>
      </c>
      <c r="E119" s="95" t="s">
        <v>815</v>
      </c>
      <c r="F119" s="82"/>
      <c r="G119" s="95" t="s">
        <v>883</v>
      </c>
      <c r="H119" s="95" t="s">
        <v>169</v>
      </c>
      <c r="I119" s="92">
        <v>1917</v>
      </c>
      <c r="J119" s="94">
        <v>9046</v>
      </c>
      <c r="K119" s="92">
        <v>611.97031000000004</v>
      </c>
      <c r="L119" s="93">
        <v>2.1686019729205438E-6</v>
      </c>
      <c r="M119" s="93">
        <f t="shared" si="4"/>
        <v>1.5320648489979872E-3</v>
      </c>
      <c r="N119" s="93">
        <f>K119/'סכום נכסי הקרן'!$C$42</f>
        <v>2.6720275029182961E-4</v>
      </c>
    </row>
    <row r="120" spans="2:14" s="143" customFormat="1">
      <c r="B120" s="106" t="s">
        <v>884</v>
      </c>
      <c r="C120" s="82" t="s">
        <v>885</v>
      </c>
      <c r="D120" s="95" t="s">
        <v>30</v>
      </c>
      <c r="E120" s="95" t="s">
        <v>815</v>
      </c>
      <c r="F120" s="82"/>
      <c r="G120" s="95" t="s">
        <v>886</v>
      </c>
      <c r="H120" s="95" t="s">
        <v>171</v>
      </c>
      <c r="I120" s="92">
        <v>607</v>
      </c>
      <c r="J120" s="94">
        <v>10130</v>
      </c>
      <c r="K120" s="92">
        <v>255.60404</v>
      </c>
      <c r="L120" s="93">
        <v>3.006078558768152E-7</v>
      </c>
      <c r="M120" s="93">
        <f t="shared" si="4"/>
        <v>6.3990353542784685E-4</v>
      </c>
      <c r="N120" s="93">
        <f>K120/'סכום נכסי הקרן'!$C$42</f>
        <v>1.1160362089086122E-4</v>
      </c>
    </row>
    <row r="121" spans="2:14" s="143" customFormat="1">
      <c r="B121" s="106" t="s">
        <v>887</v>
      </c>
      <c r="C121" s="82" t="s">
        <v>888</v>
      </c>
      <c r="D121" s="95" t="s">
        <v>30</v>
      </c>
      <c r="E121" s="95" t="s">
        <v>815</v>
      </c>
      <c r="F121" s="82"/>
      <c r="G121" s="95" t="s">
        <v>889</v>
      </c>
      <c r="H121" s="95" t="s">
        <v>177</v>
      </c>
      <c r="I121" s="92">
        <v>64</v>
      </c>
      <c r="J121" s="94">
        <v>1196000</v>
      </c>
      <c r="K121" s="92">
        <v>427.65133000000003</v>
      </c>
      <c r="L121" s="93">
        <v>6.3615229645015094E-6</v>
      </c>
      <c r="M121" s="93">
        <f t="shared" si="4"/>
        <v>1.0706231325507251E-3</v>
      </c>
      <c r="N121" s="93">
        <f>K121/'סכום נכסי הקרן'!$C$42</f>
        <v>1.8672411009932626E-4</v>
      </c>
    </row>
    <row r="122" spans="2:14" s="143" customFormat="1">
      <c r="B122" s="106" t="s">
        <v>890</v>
      </c>
      <c r="C122" s="82" t="s">
        <v>891</v>
      </c>
      <c r="D122" s="95" t="s">
        <v>820</v>
      </c>
      <c r="E122" s="95" t="s">
        <v>815</v>
      </c>
      <c r="F122" s="82"/>
      <c r="G122" s="95" t="s">
        <v>846</v>
      </c>
      <c r="H122" s="95" t="s">
        <v>169</v>
      </c>
      <c r="I122" s="92">
        <v>2939</v>
      </c>
      <c r="J122" s="94">
        <v>15412</v>
      </c>
      <c r="K122" s="92">
        <v>1598.49119</v>
      </c>
      <c r="L122" s="93">
        <v>5.6899714785097578E-7</v>
      </c>
      <c r="M122" s="93">
        <f t="shared" si="4"/>
        <v>4.001815322759633E-3</v>
      </c>
      <c r="N122" s="93">
        <f>K122/'סכום נכסי הקרן'!$C$42</f>
        <v>6.9794438603607988E-4</v>
      </c>
    </row>
    <row r="123" spans="2:14" s="143" customFormat="1">
      <c r="B123" s="106" t="s">
        <v>892</v>
      </c>
      <c r="C123" s="82" t="s">
        <v>893</v>
      </c>
      <c r="D123" s="95" t="s">
        <v>30</v>
      </c>
      <c r="E123" s="95" t="s">
        <v>815</v>
      </c>
      <c r="F123" s="82"/>
      <c r="G123" s="95" t="s">
        <v>158</v>
      </c>
      <c r="H123" s="95" t="s">
        <v>171</v>
      </c>
      <c r="I123" s="92">
        <v>605</v>
      </c>
      <c r="J123" s="94">
        <v>14405</v>
      </c>
      <c r="K123" s="92">
        <v>362.27488</v>
      </c>
      <c r="L123" s="93">
        <v>1.4022004613638161E-6</v>
      </c>
      <c r="M123" s="93">
        <f t="shared" si="4"/>
        <v>9.0695349145772104E-4</v>
      </c>
      <c r="N123" s="93">
        <f>K123/'סכום נכסי הקרן'!$C$42</f>
        <v>1.5817898796044946E-4</v>
      </c>
    </row>
    <row r="124" spans="2:14" s="143" customFormat="1">
      <c r="B124" s="106" t="s">
        <v>894</v>
      </c>
      <c r="C124" s="82" t="s">
        <v>895</v>
      </c>
      <c r="D124" s="95" t="s">
        <v>130</v>
      </c>
      <c r="E124" s="95" t="s">
        <v>815</v>
      </c>
      <c r="F124" s="82"/>
      <c r="G124" s="95" t="s">
        <v>880</v>
      </c>
      <c r="H124" s="95" t="s">
        <v>172</v>
      </c>
      <c r="I124" s="92">
        <v>1779</v>
      </c>
      <c r="J124" s="94">
        <v>5955</v>
      </c>
      <c r="K124" s="92">
        <v>501.69746000000004</v>
      </c>
      <c r="L124" s="93">
        <v>2.1323297216054769E-5</v>
      </c>
      <c r="M124" s="93">
        <f t="shared" si="4"/>
        <v>1.2559972775436994E-3</v>
      </c>
      <c r="N124" s="93">
        <f>K124/'סכום נכסי הקרן'!$C$42</f>
        <v>2.1905464846231701E-4</v>
      </c>
    </row>
    <row r="125" spans="2:14" s="143" customFormat="1">
      <c r="B125" s="106" t="s">
        <v>896</v>
      </c>
      <c r="C125" s="82" t="s">
        <v>897</v>
      </c>
      <c r="D125" s="95" t="s">
        <v>30</v>
      </c>
      <c r="E125" s="95" t="s">
        <v>815</v>
      </c>
      <c r="F125" s="82"/>
      <c r="G125" s="95" t="s">
        <v>898</v>
      </c>
      <c r="H125" s="95" t="s">
        <v>171</v>
      </c>
      <c r="I125" s="92">
        <v>1954</v>
      </c>
      <c r="J125" s="94">
        <v>5437</v>
      </c>
      <c r="K125" s="92">
        <v>441.62481000000002</v>
      </c>
      <c r="L125" s="93">
        <v>1.811014752995151E-5</v>
      </c>
      <c r="M125" s="93">
        <f t="shared" si="4"/>
        <v>1.1056056752923435E-3</v>
      </c>
      <c r="N125" s="93">
        <f>K125/'סכום נכסי הקרן'!$C$42</f>
        <v>1.9282530851718393E-4</v>
      </c>
    </row>
    <row r="126" spans="2:14" s="143" customFormat="1">
      <c r="B126" s="106" t="s">
        <v>899</v>
      </c>
      <c r="C126" s="82" t="s">
        <v>900</v>
      </c>
      <c r="D126" s="95" t="s">
        <v>130</v>
      </c>
      <c r="E126" s="95" t="s">
        <v>815</v>
      </c>
      <c r="F126" s="82"/>
      <c r="G126" s="95" t="s">
        <v>869</v>
      </c>
      <c r="H126" s="95" t="s">
        <v>172</v>
      </c>
      <c r="I126" s="92">
        <v>13655</v>
      </c>
      <c r="J126" s="94">
        <v>631.5</v>
      </c>
      <c r="K126" s="92">
        <v>408.36571000000004</v>
      </c>
      <c r="L126" s="93">
        <v>4.2867572837868956E-6</v>
      </c>
      <c r="M126" s="93">
        <f t="shared" si="4"/>
        <v>1.0223416718159184E-3</v>
      </c>
      <c r="N126" s="93">
        <f>K126/'סכום נכסי הקרן'!$C$42</f>
        <v>1.7830348801868462E-4</v>
      </c>
    </row>
    <row r="127" spans="2:14" s="143" customFormat="1">
      <c r="B127" s="106" t="s">
        <v>901</v>
      </c>
      <c r="C127" s="82" t="s">
        <v>902</v>
      </c>
      <c r="D127" s="95" t="s">
        <v>814</v>
      </c>
      <c r="E127" s="95" t="s">
        <v>815</v>
      </c>
      <c r="F127" s="82"/>
      <c r="G127" s="95" t="s">
        <v>903</v>
      </c>
      <c r="H127" s="95" t="s">
        <v>169</v>
      </c>
      <c r="I127" s="92">
        <v>7327</v>
      </c>
      <c r="J127" s="94">
        <v>1107</v>
      </c>
      <c r="K127" s="92">
        <v>286.39190000000002</v>
      </c>
      <c r="L127" s="93">
        <v>2.3987710175789606E-6</v>
      </c>
      <c r="M127" s="93">
        <f t="shared" si="4"/>
        <v>7.1698080096033851E-4</v>
      </c>
      <c r="N127" s="93">
        <f>K127/'סכום נכסי הקרן'!$C$42</f>
        <v>1.2504643132328207E-4</v>
      </c>
    </row>
    <row r="128" spans="2:14" s="143" customFormat="1">
      <c r="B128" s="106" t="s">
        <v>904</v>
      </c>
      <c r="C128" s="82" t="s">
        <v>905</v>
      </c>
      <c r="D128" s="95" t="s">
        <v>814</v>
      </c>
      <c r="E128" s="95" t="s">
        <v>815</v>
      </c>
      <c r="F128" s="82"/>
      <c r="G128" s="95" t="s">
        <v>903</v>
      </c>
      <c r="H128" s="95" t="s">
        <v>169</v>
      </c>
      <c r="I128" s="92">
        <v>46011</v>
      </c>
      <c r="J128" s="94">
        <v>2534</v>
      </c>
      <c r="K128" s="92">
        <v>4114.5272299999997</v>
      </c>
      <c r="L128" s="93">
        <v>4.3609923340535441E-6</v>
      </c>
      <c r="M128" s="93">
        <f t="shared" si="4"/>
        <v>1.0300699946257288E-2</v>
      </c>
      <c r="N128" s="93">
        <f>K128/'סכום נכסי הקרן'!$C$42</f>
        <v>1.7965136119211782E-3</v>
      </c>
    </row>
    <row r="129" spans="2:14" s="143" customFormat="1">
      <c r="B129" s="106" t="s">
        <v>906</v>
      </c>
      <c r="C129" s="82" t="s">
        <v>907</v>
      </c>
      <c r="D129" s="95" t="s">
        <v>130</v>
      </c>
      <c r="E129" s="95" t="s">
        <v>815</v>
      </c>
      <c r="F129" s="82"/>
      <c r="G129" s="95" t="s">
        <v>585</v>
      </c>
      <c r="H129" s="95" t="s">
        <v>172</v>
      </c>
      <c r="I129" s="92">
        <v>14655</v>
      </c>
      <c r="J129" s="94">
        <v>1314.5</v>
      </c>
      <c r="K129" s="92">
        <v>912.28516000000002</v>
      </c>
      <c r="L129" s="93">
        <v>6.9386845786941231E-6</v>
      </c>
      <c r="M129" s="93">
        <f t="shared" si="4"/>
        <v>2.2839016910779619E-3</v>
      </c>
      <c r="N129" s="93">
        <f>K129/'סכום נכסי הקרן'!$C$42</f>
        <v>3.9832831727150587E-4</v>
      </c>
    </row>
    <row r="130" spans="2:14" s="143" customFormat="1">
      <c r="B130" s="106" t="s">
        <v>908</v>
      </c>
      <c r="C130" s="82" t="s">
        <v>909</v>
      </c>
      <c r="D130" s="95" t="s">
        <v>814</v>
      </c>
      <c r="E130" s="95" t="s">
        <v>815</v>
      </c>
      <c r="F130" s="82"/>
      <c r="G130" s="95" t="s">
        <v>883</v>
      </c>
      <c r="H130" s="95" t="s">
        <v>169</v>
      </c>
      <c r="I130" s="92">
        <v>573</v>
      </c>
      <c r="J130" s="94">
        <v>44709</v>
      </c>
      <c r="K130" s="92">
        <v>904.06829000000005</v>
      </c>
      <c r="L130" s="93">
        <v>3.5594883118144561E-6</v>
      </c>
      <c r="M130" s="93">
        <f t="shared" si="4"/>
        <v>2.263330794924869E-3</v>
      </c>
      <c r="N130" s="93">
        <f>K130/'סכום נכסי הקרן'!$C$42</f>
        <v>3.9474061011167584E-4</v>
      </c>
    </row>
    <row r="131" spans="2:14" s="143" customFormat="1">
      <c r="B131" s="106" t="s">
        <v>910</v>
      </c>
      <c r="C131" s="82" t="s">
        <v>911</v>
      </c>
      <c r="D131" s="95" t="s">
        <v>30</v>
      </c>
      <c r="E131" s="95" t="s">
        <v>815</v>
      </c>
      <c r="F131" s="82"/>
      <c r="G131" s="95" t="s">
        <v>903</v>
      </c>
      <c r="H131" s="95" t="s">
        <v>171</v>
      </c>
      <c r="I131" s="92">
        <v>1726</v>
      </c>
      <c r="J131" s="94">
        <v>6825</v>
      </c>
      <c r="K131" s="92">
        <v>489.68074999999999</v>
      </c>
      <c r="L131" s="93">
        <v>1.3823913779887738E-6</v>
      </c>
      <c r="M131" s="93">
        <f t="shared" si="4"/>
        <v>1.2259134994734812E-3</v>
      </c>
      <c r="N131" s="93">
        <f>K131/'סכום נכסי הקרן'!$C$42</f>
        <v>2.1380782862646692E-4</v>
      </c>
    </row>
    <row r="132" spans="2:14" s="143" customFormat="1">
      <c r="B132" s="106" t="s">
        <v>912</v>
      </c>
      <c r="C132" s="82" t="s">
        <v>913</v>
      </c>
      <c r="D132" s="95" t="s">
        <v>814</v>
      </c>
      <c r="E132" s="95" t="s">
        <v>815</v>
      </c>
      <c r="F132" s="82"/>
      <c r="G132" s="95" t="s">
        <v>567</v>
      </c>
      <c r="H132" s="95" t="s">
        <v>169</v>
      </c>
      <c r="I132" s="92">
        <v>965</v>
      </c>
      <c r="J132" s="94">
        <v>12288</v>
      </c>
      <c r="K132" s="92">
        <v>421.02010999999999</v>
      </c>
      <c r="L132" s="93">
        <v>6.2533325726516063E-6</v>
      </c>
      <c r="M132" s="93">
        <f t="shared" si="4"/>
        <v>1.0540219038604436E-3</v>
      </c>
      <c r="N132" s="93">
        <f>K132/'סכום נכסי הקרן'!$C$42</f>
        <v>1.8382874051548124E-4</v>
      </c>
    </row>
    <row r="133" spans="2:14" s="143" customFormat="1">
      <c r="B133" s="106" t="s">
        <v>914</v>
      </c>
      <c r="C133" s="82" t="s">
        <v>915</v>
      </c>
      <c r="D133" s="95" t="s">
        <v>814</v>
      </c>
      <c r="E133" s="95" t="s">
        <v>815</v>
      </c>
      <c r="F133" s="82"/>
      <c r="G133" s="95" t="s">
        <v>585</v>
      </c>
      <c r="H133" s="95" t="s">
        <v>169</v>
      </c>
      <c r="I133" s="92">
        <v>4030</v>
      </c>
      <c r="J133" s="94">
        <v>11750</v>
      </c>
      <c r="K133" s="92">
        <v>1671.06972</v>
      </c>
      <c r="L133" s="93">
        <v>2.126646058812004E-6</v>
      </c>
      <c r="M133" s="93">
        <f t="shared" si="4"/>
        <v>4.1835153379204109E-3</v>
      </c>
      <c r="N133" s="93">
        <f>K133/'סכום נכסי הקרן'!$C$42</f>
        <v>7.296341306384579E-4</v>
      </c>
    </row>
    <row r="134" spans="2:14" s="143" customFormat="1">
      <c r="B134" s="106" t="s">
        <v>916</v>
      </c>
      <c r="C134" s="82" t="s">
        <v>917</v>
      </c>
      <c r="D134" s="95" t="s">
        <v>918</v>
      </c>
      <c r="E134" s="95" t="s">
        <v>815</v>
      </c>
      <c r="F134" s="82"/>
      <c r="G134" s="95" t="s">
        <v>919</v>
      </c>
      <c r="H134" s="95" t="s">
        <v>174</v>
      </c>
      <c r="I134" s="92">
        <v>141259</v>
      </c>
      <c r="J134" s="94">
        <v>648</v>
      </c>
      <c r="K134" s="92">
        <v>413.54058000000003</v>
      </c>
      <c r="L134" s="147">
        <v>5.875575023900395E-7</v>
      </c>
      <c r="M134" s="93">
        <f t="shared" si="4"/>
        <v>1.0352969349971244E-3</v>
      </c>
      <c r="N134" s="93">
        <f>K134/'סכום נכסי הקרן'!$C$42</f>
        <v>1.805629758954783E-4</v>
      </c>
    </row>
    <row r="135" spans="2:14" s="143" customFormat="1">
      <c r="B135" s="106" t="s">
        <v>920</v>
      </c>
      <c r="C135" s="82" t="s">
        <v>921</v>
      </c>
      <c r="D135" s="95" t="s">
        <v>820</v>
      </c>
      <c r="E135" s="95" t="s">
        <v>815</v>
      </c>
      <c r="F135" s="82"/>
      <c r="G135" s="95" t="s">
        <v>846</v>
      </c>
      <c r="H135" s="95" t="s">
        <v>169</v>
      </c>
      <c r="I135" s="92">
        <v>4980</v>
      </c>
      <c r="J135" s="94">
        <v>3363</v>
      </c>
      <c r="K135" s="92">
        <v>591.02773999999999</v>
      </c>
      <c r="L135" s="93">
        <v>1.0056632469763108E-6</v>
      </c>
      <c r="M135" s="93">
        <f t="shared" si="4"/>
        <v>1.4796352215791671E-3</v>
      </c>
      <c r="N135" s="93">
        <f>K135/'סכום נכסי הקרן'!$C$42</f>
        <v>2.5805865913129737E-4</v>
      </c>
    </row>
    <row r="136" spans="2:14" s="143" customFormat="1">
      <c r="B136" s="106" t="s">
        <v>922</v>
      </c>
      <c r="C136" s="82" t="s">
        <v>923</v>
      </c>
      <c r="D136" s="95" t="s">
        <v>814</v>
      </c>
      <c r="E136" s="95" t="s">
        <v>815</v>
      </c>
      <c r="F136" s="82"/>
      <c r="G136" s="95" t="s">
        <v>903</v>
      </c>
      <c r="H136" s="95" t="s">
        <v>169</v>
      </c>
      <c r="I136" s="92">
        <v>4255</v>
      </c>
      <c r="J136" s="94">
        <v>7274</v>
      </c>
      <c r="K136" s="92">
        <v>1092.2562</v>
      </c>
      <c r="L136" s="93">
        <v>1.5617222959030323E-6</v>
      </c>
      <c r="M136" s="93">
        <f t="shared" si="4"/>
        <v>2.7344583597856491E-3</v>
      </c>
      <c r="N136" s="93">
        <f>K136/'סכום נכסי הקרן'!$C$42</f>
        <v>4.7690852953847167E-4</v>
      </c>
    </row>
    <row r="137" spans="2:14" s="143" customFormat="1">
      <c r="B137" s="106" t="s">
        <v>924</v>
      </c>
      <c r="C137" s="82" t="s">
        <v>925</v>
      </c>
      <c r="D137" s="95" t="s">
        <v>820</v>
      </c>
      <c r="E137" s="95" t="s">
        <v>815</v>
      </c>
      <c r="F137" s="82"/>
      <c r="G137" s="95" t="s">
        <v>817</v>
      </c>
      <c r="H137" s="95" t="s">
        <v>169</v>
      </c>
      <c r="I137" s="92">
        <v>1612</v>
      </c>
      <c r="J137" s="94">
        <v>7254</v>
      </c>
      <c r="K137" s="92">
        <v>412.66178000000002</v>
      </c>
      <c r="L137" s="93">
        <v>2.7293228393759766E-6</v>
      </c>
      <c r="M137" s="93">
        <f t="shared" si="4"/>
        <v>1.0330968632496903E-3</v>
      </c>
      <c r="N137" s="93">
        <f>K137/'סכום נכסי הקרן'!$C$42</f>
        <v>1.8017926810260111E-4</v>
      </c>
    </row>
    <row r="138" spans="2:14" s="143" customFormat="1">
      <c r="B138" s="106" t="s">
        <v>926</v>
      </c>
      <c r="C138" s="82" t="s">
        <v>927</v>
      </c>
      <c r="D138" s="95" t="s">
        <v>30</v>
      </c>
      <c r="E138" s="95" t="s">
        <v>815</v>
      </c>
      <c r="F138" s="82"/>
      <c r="G138" s="95" t="s">
        <v>869</v>
      </c>
      <c r="H138" s="95" t="s">
        <v>171</v>
      </c>
      <c r="I138" s="92">
        <v>3280</v>
      </c>
      <c r="J138" s="94">
        <v>5042</v>
      </c>
      <c r="K138" s="92">
        <v>687.45815000000005</v>
      </c>
      <c r="L138" s="93">
        <v>5.8534128743139304E-6</v>
      </c>
      <c r="M138" s="93">
        <f t="shared" si="4"/>
        <v>1.7210483083275488E-3</v>
      </c>
      <c r="N138" s="93">
        <f>K138/'סכום נכסי הקרן'!$C$42</f>
        <v>3.0016277814283693E-4</v>
      </c>
    </row>
    <row r="139" spans="2:14" s="143" customFormat="1">
      <c r="B139" s="106" t="s">
        <v>928</v>
      </c>
      <c r="C139" s="82" t="s">
        <v>929</v>
      </c>
      <c r="D139" s="95" t="s">
        <v>30</v>
      </c>
      <c r="E139" s="95" t="s">
        <v>815</v>
      </c>
      <c r="F139" s="82"/>
      <c r="G139" s="95" t="s">
        <v>886</v>
      </c>
      <c r="H139" s="95" t="s">
        <v>171</v>
      </c>
      <c r="I139" s="92">
        <v>1783</v>
      </c>
      <c r="J139" s="94">
        <v>6637</v>
      </c>
      <c r="K139" s="92">
        <v>491.91803000000004</v>
      </c>
      <c r="L139" s="93">
        <v>2.6583753584259318E-6</v>
      </c>
      <c r="M139" s="93">
        <f t="shared" si="4"/>
        <v>1.2315145196363159E-3</v>
      </c>
      <c r="N139" s="93">
        <f>K139/'סכום נכסי הקרן'!$C$42</f>
        <v>2.1478468544354503E-4</v>
      </c>
    </row>
    <row r="140" spans="2:14" s="143" customFormat="1">
      <c r="B140" s="106" t="s">
        <v>930</v>
      </c>
      <c r="C140" s="82" t="s">
        <v>931</v>
      </c>
      <c r="D140" s="95" t="s">
        <v>814</v>
      </c>
      <c r="E140" s="95" t="s">
        <v>815</v>
      </c>
      <c r="F140" s="82"/>
      <c r="G140" s="95" t="s">
        <v>579</v>
      </c>
      <c r="H140" s="95" t="s">
        <v>169</v>
      </c>
      <c r="I140" s="92">
        <v>1537</v>
      </c>
      <c r="J140" s="94">
        <v>9840</v>
      </c>
      <c r="K140" s="92">
        <v>533.72878000000003</v>
      </c>
      <c r="L140" s="93">
        <v>5.7599161134361551E-6</v>
      </c>
      <c r="M140" s="93">
        <f t="shared" si="4"/>
        <v>1.3361875394520036E-3</v>
      </c>
      <c r="N140" s="93">
        <f>K140/'סכום נכסי הקרן'!$C$42</f>
        <v>2.3304038708332574E-4</v>
      </c>
    </row>
    <row r="141" spans="2:14" s="143" customFormat="1">
      <c r="B141" s="106" t="s">
        <v>932</v>
      </c>
      <c r="C141" s="82" t="s">
        <v>933</v>
      </c>
      <c r="D141" s="95" t="s">
        <v>814</v>
      </c>
      <c r="E141" s="95" t="s">
        <v>815</v>
      </c>
      <c r="F141" s="82"/>
      <c r="G141" s="95" t="s">
        <v>889</v>
      </c>
      <c r="H141" s="95" t="s">
        <v>169</v>
      </c>
      <c r="I141" s="92">
        <v>2241</v>
      </c>
      <c r="J141" s="94">
        <v>4822</v>
      </c>
      <c r="K141" s="92">
        <v>381.34734000000003</v>
      </c>
      <c r="L141" s="93">
        <v>3.0951746823362559E-6</v>
      </c>
      <c r="M141" s="93">
        <f t="shared" si="4"/>
        <v>9.547013071155104E-4</v>
      </c>
      <c r="N141" s="93">
        <f>K141/'סכום נכסי הקרן'!$C$42</f>
        <v>1.6650653863334227E-4</v>
      </c>
    </row>
    <row r="142" spans="2:14" s="143" customFormat="1">
      <c r="B142" s="106" t="s">
        <v>934</v>
      </c>
      <c r="C142" s="82" t="s">
        <v>935</v>
      </c>
      <c r="D142" s="95" t="s">
        <v>130</v>
      </c>
      <c r="E142" s="95" t="s">
        <v>815</v>
      </c>
      <c r="F142" s="82"/>
      <c r="G142" s="95" t="s">
        <v>889</v>
      </c>
      <c r="H142" s="95" t="s">
        <v>172</v>
      </c>
      <c r="I142" s="92">
        <v>6783</v>
      </c>
      <c r="J142" s="94">
        <v>1217</v>
      </c>
      <c r="K142" s="92">
        <v>390.92782</v>
      </c>
      <c r="L142" s="93">
        <v>1.7076689615517012E-5</v>
      </c>
      <c r="M142" s="93">
        <f t="shared" si="4"/>
        <v>9.7868599461534709E-4</v>
      </c>
      <c r="N142" s="93">
        <f>K142/'סכום נכסי הקרן'!$C$42</f>
        <v>1.706896347137973E-4</v>
      </c>
    </row>
    <row r="143" spans="2:14" s="143" customFormat="1">
      <c r="B143" s="106" t="s">
        <v>936</v>
      </c>
      <c r="C143" s="82" t="s">
        <v>937</v>
      </c>
      <c r="D143" s="95" t="s">
        <v>30</v>
      </c>
      <c r="E143" s="95" t="s">
        <v>815</v>
      </c>
      <c r="F143" s="82"/>
      <c r="G143" s="95" t="s">
        <v>869</v>
      </c>
      <c r="H143" s="95" t="s">
        <v>171</v>
      </c>
      <c r="I143" s="92">
        <v>1326</v>
      </c>
      <c r="J143" s="94">
        <v>8760</v>
      </c>
      <c r="K143" s="92">
        <v>482.85552000000001</v>
      </c>
      <c r="L143" s="93">
        <v>1.3530092302779466E-5</v>
      </c>
      <c r="M143" s="93">
        <f t="shared" si="4"/>
        <v>1.2088265676428722E-3</v>
      </c>
      <c r="N143" s="93">
        <f>K143/'סכום נכסי הקרן'!$C$42</f>
        <v>2.1082774904160226E-4</v>
      </c>
    </row>
    <row r="144" spans="2:14" s="143" customFormat="1">
      <c r="B144" s="106" t="s">
        <v>938</v>
      </c>
      <c r="C144" s="82" t="s">
        <v>939</v>
      </c>
      <c r="D144" s="95" t="s">
        <v>30</v>
      </c>
      <c r="E144" s="95" t="s">
        <v>815</v>
      </c>
      <c r="F144" s="82"/>
      <c r="G144" s="95" t="s">
        <v>585</v>
      </c>
      <c r="H144" s="95" t="s">
        <v>171</v>
      </c>
      <c r="I144" s="92">
        <v>10275</v>
      </c>
      <c r="J144" s="94">
        <v>1400</v>
      </c>
      <c r="K144" s="92">
        <v>597.97006999999996</v>
      </c>
      <c r="L144" s="93">
        <v>2.8273186607134317E-6</v>
      </c>
      <c r="M144" s="93">
        <f t="shared" si="4"/>
        <v>1.4970153127197719E-3</v>
      </c>
      <c r="N144" s="93">
        <f>K144/'סכום נכסי הקרן'!$C$42</f>
        <v>2.6108986773590022E-4</v>
      </c>
    </row>
    <row r="145" spans="2:14" s="143" customFormat="1">
      <c r="B145" s="106" t="s">
        <v>940</v>
      </c>
      <c r="C145" s="82" t="s">
        <v>941</v>
      </c>
      <c r="D145" s="95" t="s">
        <v>820</v>
      </c>
      <c r="E145" s="95" t="s">
        <v>815</v>
      </c>
      <c r="F145" s="82"/>
      <c r="G145" s="95" t="s">
        <v>880</v>
      </c>
      <c r="H145" s="95" t="s">
        <v>169</v>
      </c>
      <c r="I145" s="92">
        <v>641</v>
      </c>
      <c r="J145" s="94">
        <v>14394</v>
      </c>
      <c r="K145" s="92">
        <v>325.60509000000002</v>
      </c>
      <c r="L145" s="93">
        <v>4.6169385839415759E-6</v>
      </c>
      <c r="M145" s="93">
        <f t="shared" si="4"/>
        <v>8.1515084129461443E-4</v>
      </c>
      <c r="N145" s="93">
        <f>K145/'סכום נכסי הקרן'!$C$42</f>
        <v>1.4216796817646056E-4</v>
      </c>
    </row>
    <row r="146" spans="2:14" s="143" customFormat="1">
      <c r="B146" s="106" t="s">
        <v>942</v>
      </c>
      <c r="C146" s="82" t="s">
        <v>943</v>
      </c>
      <c r="D146" s="95" t="s">
        <v>814</v>
      </c>
      <c r="E146" s="95" t="s">
        <v>815</v>
      </c>
      <c r="F146" s="82"/>
      <c r="G146" s="95" t="s">
        <v>585</v>
      </c>
      <c r="H146" s="95" t="s">
        <v>169</v>
      </c>
      <c r="I146" s="92">
        <v>5441</v>
      </c>
      <c r="J146" s="94">
        <v>8198</v>
      </c>
      <c r="K146" s="92">
        <v>1574.12167</v>
      </c>
      <c r="L146" s="93">
        <v>1.2841312492230723E-6</v>
      </c>
      <c r="M146" s="93">
        <f t="shared" si="4"/>
        <v>3.9408063418191145E-3</v>
      </c>
      <c r="N146" s="93">
        <f>K146/'סכום נכסי הקרן'!$C$42</f>
        <v>6.8730399603531055E-4</v>
      </c>
    </row>
    <row r="147" spans="2:14" s="143" customFormat="1">
      <c r="B147" s="106" t="s">
        <v>944</v>
      </c>
      <c r="C147" s="82" t="s">
        <v>945</v>
      </c>
      <c r="D147" s="95" t="s">
        <v>820</v>
      </c>
      <c r="E147" s="95" t="s">
        <v>815</v>
      </c>
      <c r="F147" s="82"/>
      <c r="G147" s="95" t="s">
        <v>846</v>
      </c>
      <c r="H147" s="95" t="s">
        <v>169</v>
      </c>
      <c r="I147" s="92">
        <v>10571</v>
      </c>
      <c r="J147" s="94">
        <v>17087</v>
      </c>
      <c r="K147" s="92">
        <v>6374.3154299999997</v>
      </c>
      <c r="L147" s="93">
        <v>4.4597107507461387E-6</v>
      </c>
      <c r="M147" s="93">
        <f t="shared" si="4"/>
        <v>1.5958069283995964E-2</v>
      </c>
      <c r="N147" s="93">
        <f>K147/'סכום נכסי הקרן'!$C$42</f>
        <v>2.7831981164636015E-3</v>
      </c>
    </row>
    <row r="148" spans="2:14" s="143" customFormat="1">
      <c r="B148" s="106" t="s">
        <v>946</v>
      </c>
      <c r="C148" s="82" t="s">
        <v>947</v>
      </c>
      <c r="D148" s="95" t="s">
        <v>814</v>
      </c>
      <c r="E148" s="95" t="s">
        <v>815</v>
      </c>
      <c r="F148" s="82"/>
      <c r="G148" s="95" t="s">
        <v>883</v>
      </c>
      <c r="H148" s="95" t="s">
        <v>169</v>
      </c>
      <c r="I148" s="92">
        <v>3971</v>
      </c>
      <c r="J148" s="94">
        <v>23719</v>
      </c>
      <c r="K148" s="92">
        <v>3323.89977</v>
      </c>
      <c r="L148" s="93">
        <v>1.0264293804566864E-5</v>
      </c>
      <c r="M148" s="93">
        <f t="shared" si="4"/>
        <v>8.3213677461076406E-3</v>
      </c>
      <c r="N148" s="93">
        <f>K148/'סכום נכסי הקרן'!$C$42</f>
        <v>1.451304329189401E-3</v>
      </c>
    </row>
    <row r="149" spans="2:14" s="143" customFormat="1">
      <c r="B149" s="106" t="s">
        <v>948</v>
      </c>
      <c r="C149" s="82" t="s">
        <v>949</v>
      </c>
      <c r="D149" s="95" t="s">
        <v>918</v>
      </c>
      <c r="E149" s="95" t="s">
        <v>815</v>
      </c>
      <c r="F149" s="82"/>
      <c r="G149" s="95" t="s">
        <v>903</v>
      </c>
      <c r="H149" s="95" t="s">
        <v>174</v>
      </c>
      <c r="I149" s="92">
        <v>135633</v>
      </c>
      <c r="J149" s="94">
        <v>580</v>
      </c>
      <c r="K149" s="92">
        <v>355.4024</v>
      </c>
      <c r="L149" s="93">
        <v>1.5626993845397425E-6</v>
      </c>
      <c r="M149" s="93">
        <f t="shared" si="4"/>
        <v>8.8974826947000457E-4</v>
      </c>
      <c r="N149" s="93">
        <f>K149/'סכום נכסי הקרן'!$C$42</f>
        <v>1.5517827775062638E-4</v>
      </c>
    </row>
    <row r="150" spans="2:14" s="143" customFormat="1">
      <c r="B150" s="106" t="s">
        <v>950</v>
      </c>
      <c r="C150" s="82" t="s">
        <v>951</v>
      </c>
      <c r="D150" s="95" t="s">
        <v>952</v>
      </c>
      <c r="E150" s="95" t="s">
        <v>815</v>
      </c>
      <c r="F150" s="82"/>
      <c r="G150" s="95" t="s">
        <v>193</v>
      </c>
      <c r="H150" s="95" t="s">
        <v>171</v>
      </c>
      <c r="I150" s="92">
        <v>4201</v>
      </c>
      <c r="J150" s="94">
        <v>3188.5</v>
      </c>
      <c r="K150" s="92">
        <v>556.81214</v>
      </c>
      <c r="L150" s="93">
        <v>1.3479207816592933E-6</v>
      </c>
      <c r="M150" s="93">
        <f t="shared" si="4"/>
        <v>1.3939766247636196E-3</v>
      </c>
      <c r="N150" s="93">
        <f>K150/'סכום נכסי הקרן'!$C$42</f>
        <v>2.4311920492332259E-4</v>
      </c>
    </row>
    <row r="151" spans="2:14" s="143" customFormat="1">
      <c r="B151" s="106" t="s">
        <v>953</v>
      </c>
      <c r="C151" s="82" t="s">
        <v>954</v>
      </c>
      <c r="D151" s="95" t="s">
        <v>30</v>
      </c>
      <c r="E151" s="95" t="s">
        <v>815</v>
      </c>
      <c r="F151" s="82"/>
      <c r="G151" s="95" t="s">
        <v>846</v>
      </c>
      <c r="H151" s="95" t="s">
        <v>171</v>
      </c>
      <c r="I151" s="92">
        <v>890</v>
      </c>
      <c r="J151" s="94">
        <v>8020</v>
      </c>
      <c r="K151" s="92">
        <v>296.71120999999999</v>
      </c>
      <c r="L151" s="93">
        <v>1.4271256563615474E-5</v>
      </c>
      <c r="M151" s="93">
        <f t="shared" si="4"/>
        <v>7.4281514595807762E-4</v>
      </c>
      <c r="N151" s="93">
        <f>K151/'סכום נכסי הקרן'!$C$42</f>
        <v>1.2955212051776925E-4</v>
      </c>
    </row>
    <row r="152" spans="2:14" s="143" customFormat="1">
      <c r="B152" s="106" t="s">
        <v>955</v>
      </c>
      <c r="C152" s="82" t="s">
        <v>956</v>
      </c>
      <c r="D152" s="95" t="s">
        <v>30</v>
      </c>
      <c r="E152" s="95" t="s">
        <v>815</v>
      </c>
      <c r="F152" s="82"/>
      <c r="G152" s="95" t="s">
        <v>903</v>
      </c>
      <c r="H152" s="95" t="s">
        <v>171</v>
      </c>
      <c r="I152" s="92">
        <v>49080</v>
      </c>
      <c r="J152" s="94">
        <v>299.2</v>
      </c>
      <c r="K152" s="92">
        <v>610.42979000000003</v>
      </c>
      <c r="L152" s="93">
        <v>3.0946191953439833E-6</v>
      </c>
      <c r="M152" s="93">
        <f t="shared" si="4"/>
        <v>1.5282081642820596E-3</v>
      </c>
      <c r="N152" s="93">
        <f>K152/'סכום נכסי הקרן'!$C$42</f>
        <v>2.6653011769159845E-4</v>
      </c>
    </row>
    <row r="153" spans="2:14" s="143" customFormat="1">
      <c r="B153" s="106" t="s">
        <v>957</v>
      </c>
      <c r="C153" s="82" t="s">
        <v>958</v>
      </c>
      <c r="D153" s="95" t="s">
        <v>814</v>
      </c>
      <c r="E153" s="95" t="s">
        <v>815</v>
      </c>
      <c r="F153" s="82"/>
      <c r="G153" s="95" t="s">
        <v>318</v>
      </c>
      <c r="H153" s="95" t="s">
        <v>169</v>
      </c>
      <c r="I153" s="92">
        <v>6105</v>
      </c>
      <c r="J153" s="94">
        <v>1370</v>
      </c>
      <c r="K153" s="92">
        <v>295.28046999999998</v>
      </c>
      <c r="L153" s="93">
        <v>1.8897632963471585E-6</v>
      </c>
      <c r="M153" s="93">
        <f t="shared" si="4"/>
        <v>7.3923329496590224E-4</v>
      </c>
      <c r="N153" s="93">
        <f>K153/'סכום נכסי הקרן'!$C$42</f>
        <v>1.2892742082775891E-4</v>
      </c>
    </row>
    <row r="154" spans="2:14" s="143" customFormat="1">
      <c r="B154" s="106" t="s">
        <v>959</v>
      </c>
      <c r="C154" s="82" t="s">
        <v>960</v>
      </c>
      <c r="D154" s="95" t="s">
        <v>814</v>
      </c>
      <c r="E154" s="95" t="s">
        <v>815</v>
      </c>
      <c r="F154" s="82"/>
      <c r="G154" s="95" t="s">
        <v>318</v>
      </c>
      <c r="H154" s="95" t="s">
        <v>169</v>
      </c>
      <c r="I154" s="92">
        <v>1547</v>
      </c>
      <c r="J154" s="94">
        <v>9551</v>
      </c>
      <c r="K154" s="92">
        <v>521.42376000000002</v>
      </c>
      <c r="L154" s="93">
        <v>4.3961797272055956E-7</v>
      </c>
      <c r="M154" s="93">
        <f t="shared" si="4"/>
        <v>1.3053819786263204E-3</v>
      </c>
      <c r="N154" s="93">
        <f>K154/'סכום נכסי הקרן'!$C$42</f>
        <v>2.2766768332193579E-4</v>
      </c>
    </row>
    <row r="155" spans="2:14" s="143" customFormat="1">
      <c r="B155" s="106" t="s">
        <v>961</v>
      </c>
      <c r="C155" s="82" t="s">
        <v>962</v>
      </c>
      <c r="D155" s="95" t="s">
        <v>30</v>
      </c>
      <c r="E155" s="95" t="s">
        <v>815</v>
      </c>
      <c r="F155" s="82"/>
      <c r="G155" s="95" t="s">
        <v>445</v>
      </c>
      <c r="H155" s="95" t="s">
        <v>171</v>
      </c>
      <c r="I155" s="92">
        <v>5103</v>
      </c>
      <c r="J155" s="94">
        <v>3493</v>
      </c>
      <c r="K155" s="92">
        <v>740.95824000000005</v>
      </c>
      <c r="L155" s="93">
        <v>5.423478629246906E-6</v>
      </c>
      <c r="M155" s="93">
        <f t="shared" si="4"/>
        <v>1.8549855369281139E-3</v>
      </c>
      <c r="N155" s="93">
        <f>K155/'סכום נכסי הקרן'!$C$42</f>
        <v>3.2352236104296226E-4</v>
      </c>
    </row>
    <row r="156" spans="2:14" s="143" customFormat="1">
      <c r="B156" s="106" t="s">
        <v>963</v>
      </c>
      <c r="C156" s="82" t="s">
        <v>964</v>
      </c>
      <c r="D156" s="95" t="s">
        <v>918</v>
      </c>
      <c r="E156" s="95" t="s">
        <v>815</v>
      </c>
      <c r="F156" s="82"/>
      <c r="G156" s="95" t="s">
        <v>846</v>
      </c>
      <c r="H156" s="95" t="s">
        <v>174</v>
      </c>
      <c r="I156" s="92">
        <v>229018</v>
      </c>
      <c r="J156" s="94">
        <v>431</v>
      </c>
      <c r="K156" s="92">
        <v>445.93738999999999</v>
      </c>
      <c r="L156" s="93">
        <v>2.0616177718190462E-5</v>
      </c>
      <c r="M156" s="93">
        <f t="shared" si="4"/>
        <v>1.1164021994349799E-3</v>
      </c>
      <c r="N156" s="93">
        <f>K156/'סכום נכסי הקרן'!$C$42</f>
        <v>1.9470829731259385E-4</v>
      </c>
    </row>
    <row r="157" spans="2:14" s="143" customFormat="1">
      <c r="B157" s="106" t="s">
        <v>965</v>
      </c>
      <c r="C157" s="82" t="s">
        <v>966</v>
      </c>
      <c r="D157" s="95" t="s">
        <v>814</v>
      </c>
      <c r="E157" s="95" t="s">
        <v>815</v>
      </c>
      <c r="F157" s="82"/>
      <c r="G157" s="95" t="s">
        <v>817</v>
      </c>
      <c r="H157" s="95" t="s">
        <v>169</v>
      </c>
      <c r="I157" s="92">
        <v>2725</v>
      </c>
      <c r="J157" s="94">
        <v>14120</v>
      </c>
      <c r="K157" s="92">
        <v>1357.8533300000001</v>
      </c>
      <c r="L157" s="93">
        <v>2.5972679293853878E-6</v>
      </c>
      <c r="M157" s="93">
        <f t="shared" si="4"/>
        <v>3.3993795499455914E-3</v>
      </c>
      <c r="N157" s="93">
        <f>K157/'סכום נכסי הקרן'!$C$42</f>
        <v>5.9287540316934543E-4</v>
      </c>
    </row>
    <row r="158" spans="2:14" s="143" customFormat="1">
      <c r="B158" s="106" t="s">
        <v>967</v>
      </c>
      <c r="C158" s="82" t="s">
        <v>968</v>
      </c>
      <c r="D158" s="95" t="s">
        <v>814</v>
      </c>
      <c r="E158" s="95" t="s">
        <v>815</v>
      </c>
      <c r="F158" s="82"/>
      <c r="G158" s="95" t="s">
        <v>837</v>
      </c>
      <c r="H158" s="95" t="s">
        <v>169</v>
      </c>
      <c r="I158" s="92">
        <v>1899</v>
      </c>
      <c r="J158" s="94">
        <v>6403</v>
      </c>
      <c r="K158" s="92">
        <v>432.25133</v>
      </c>
      <c r="L158" s="93">
        <v>6.96279164078108E-7</v>
      </c>
      <c r="M158" s="93">
        <f t="shared" si="4"/>
        <v>1.0821392113379309E-3</v>
      </c>
      <c r="N158" s="93">
        <f>K158/'סכום נכסי הקרן'!$C$42</f>
        <v>1.8873259422226091E-4</v>
      </c>
    </row>
    <row r="159" spans="2:14" s="143" customFormat="1">
      <c r="B159" s="106" t="s">
        <v>969</v>
      </c>
      <c r="C159" s="82" t="s">
        <v>970</v>
      </c>
      <c r="D159" s="95" t="s">
        <v>820</v>
      </c>
      <c r="E159" s="95" t="s">
        <v>815</v>
      </c>
      <c r="F159" s="82"/>
      <c r="G159" s="95" t="s">
        <v>971</v>
      </c>
      <c r="H159" s="95" t="s">
        <v>169</v>
      </c>
      <c r="I159" s="92">
        <v>6524</v>
      </c>
      <c r="J159" s="94">
        <v>7449</v>
      </c>
      <c r="K159" s="92">
        <v>1714.9978700000001</v>
      </c>
      <c r="L159" s="93">
        <v>8.4702588204003191E-7</v>
      </c>
      <c r="M159" s="93">
        <f t="shared" si="4"/>
        <v>4.2934892588717575E-3</v>
      </c>
      <c r="N159" s="93">
        <f>K159/'סכום נכסי הקרן'!$C$42</f>
        <v>7.4881434625256513E-4</v>
      </c>
    </row>
    <row r="160" spans="2:14" s="143" customFormat="1">
      <c r="B160" s="106" t="s">
        <v>972</v>
      </c>
      <c r="C160" s="82" t="s">
        <v>973</v>
      </c>
      <c r="D160" s="95" t="s">
        <v>814</v>
      </c>
      <c r="E160" s="95" t="s">
        <v>815</v>
      </c>
      <c r="F160" s="82"/>
      <c r="G160" s="95" t="s">
        <v>883</v>
      </c>
      <c r="H160" s="95" t="s">
        <v>169</v>
      </c>
      <c r="I160" s="92">
        <v>1011</v>
      </c>
      <c r="J160" s="94">
        <v>13921</v>
      </c>
      <c r="K160" s="92">
        <v>496.67609000000004</v>
      </c>
      <c r="L160" s="93">
        <v>5.2931937172774867E-6</v>
      </c>
      <c r="M160" s="93">
        <f t="shared" si="4"/>
        <v>1.2434263009046317E-3</v>
      </c>
      <c r="N160" s="93">
        <f>K160/'סכום נכסי הקרן'!$C$42</f>
        <v>2.168621828274517E-4</v>
      </c>
    </row>
    <row r="161" spans="2:14" s="143" customFormat="1">
      <c r="B161" s="106" t="s">
        <v>841</v>
      </c>
      <c r="C161" s="82" t="s">
        <v>842</v>
      </c>
      <c r="D161" s="95" t="s">
        <v>820</v>
      </c>
      <c r="E161" s="95" t="s">
        <v>815</v>
      </c>
      <c r="F161" s="82" t="s">
        <v>650</v>
      </c>
      <c r="G161" s="95" t="s">
        <v>651</v>
      </c>
      <c r="H161" s="95" t="s">
        <v>169</v>
      </c>
      <c r="I161" s="92">
        <v>13879</v>
      </c>
      <c r="J161" s="94">
        <v>3137</v>
      </c>
      <c r="K161" s="92">
        <v>1536.4709399999999</v>
      </c>
      <c r="L161" s="93">
        <v>2.5880101626920637E-5</v>
      </c>
      <c r="M161" s="93">
        <f t="shared" si="4"/>
        <v>3.8465479128895895E-3</v>
      </c>
      <c r="N161" s="93">
        <f>K161/'סכום נכסי הקרן'!$C$42</f>
        <v>6.708646713783756E-4</v>
      </c>
    </row>
    <row r="162" spans="2:14" s="143" customFormat="1">
      <c r="B162" s="106" t="s">
        <v>974</v>
      </c>
      <c r="C162" s="82" t="s">
        <v>975</v>
      </c>
      <c r="D162" s="95" t="s">
        <v>820</v>
      </c>
      <c r="E162" s="95" t="s">
        <v>815</v>
      </c>
      <c r="F162" s="82"/>
      <c r="G162" s="95" t="s">
        <v>846</v>
      </c>
      <c r="H162" s="95" t="s">
        <v>169</v>
      </c>
      <c r="I162" s="92">
        <v>377</v>
      </c>
      <c r="J162" s="94">
        <v>26381</v>
      </c>
      <c r="K162" s="92">
        <v>350.98154</v>
      </c>
      <c r="L162" s="93">
        <v>2.8721798013201239E-6</v>
      </c>
      <c r="M162" s="93">
        <f t="shared" si="4"/>
        <v>8.7868066684669869E-4</v>
      </c>
      <c r="N162" s="93">
        <f>K162/'סכום נכסי הקרן'!$C$42</f>
        <v>1.5324801098547052E-4</v>
      </c>
    </row>
    <row r="163" spans="2:14" s="143" customFormat="1">
      <c r="B163" s="106" t="s">
        <v>976</v>
      </c>
      <c r="C163" s="82" t="s">
        <v>977</v>
      </c>
      <c r="D163" s="95" t="s">
        <v>814</v>
      </c>
      <c r="E163" s="95" t="s">
        <v>815</v>
      </c>
      <c r="F163" s="82"/>
      <c r="G163" s="95" t="s">
        <v>873</v>
      </c>
      <c r="H163" s="95" t="s">
        <v>169</v>
      </c>
      <c r="I163" s="92">
        <v>2495</v>
      </c>
      <c r="J163" s="94">
        <v>5185</v>
      </c>
      <c r="K163" s="92">
        <v>458.11659999999995</v>
      </c>
      <c r="L163" s="93">
        <v>1.9014622524415322E-6</v>
      </c>
      <c r="M163" s="93">
        <f t="shared" si="4"/>
        <v>1.1468927955058329E-3</v>
      </c>
      <c r="N163" s="93">
        <f>K163/'סכום נכסי הקרן'!$C$42</f>
        <v>2.0002606903322151E-4</v>
      </c>
    </row>
    <row r="164" spans="2:14" s="143" customFormat="1">
      <c r="B164" s="106" t="s">
        <v>978</v>
      </c>
      <c r="C164" s="82" t="s">
        <v>979</v>
      </c>
      <c r="D164" s="95" t="s">
        <v>820</v>
      </c>
      <c r="E164" s="95" t="s">
        <v>815</v>
      </c>
      <c r="F164" s="82"/>
      <c r="G164" s="95" t="s">
        <v>817</v>
      </c>
      <c r="H164" s="95" t="s">
        <v>169</v>
      </c>
      <c r="I164" s="92">
        <v>4867</v>
      </c>
      <c r="J164" s="94">
        <v>4835</v>
      </c>
      <c r="K164" s="92">
        <v>830.44233999999994</v>
      </c>
      <c r="L164" s="93">
        <v>1.1662924003121934E-6</v>
      </c>
      <c r="M164" s="93">
        <f t="shared" si="4"/>
        <v>2.0790085686242443E-3</v>
      </c>
      <c r="N164" s="93">
        <f>K164/'סכום נכסי הקרן'!$C$42</f>
        <v>3.625935336745056E-4</v>
      </c>
    </row>
    <row r="165" spans="2:14" s="143" customFormat="1">
      <c r="B165" s="106" t="s">
        <v>980</v>
      </c>
      <c r="C165" s="82" t="s">
        <v>981</v>
      </c>
      <c r="D165" s="95" t="s">
        <v>30</v>
      </c>
      <c r="E165" s="95" t="s">
        <v>815</v>
      </c>
      <c r="F165" s="82"/>
      <c r="G165" s="95" t="s">
        <v>971</v>
      </c>
      <c r="H165" s="95" t="s">
        <v>171</v>
      </c>
      <c r="I165" s="92">
        <v>6227</v>
      </c>
      <c r="J165" s="94">
        <v>1386</v>
      </c>
      <c r="K165" s="92">
        <v>358.76632000000001</v>
      </c>
      <c r="L165" s="93">
        <v>2.3409276337732543E-6</v>
      </c>
      <c r="M165" s="93">
        <f t="shared" si="4"/>
        <v>8.9816982767736478E-4</v>
      </c>
      <c r="N165" s="93">
        <f>K165/'סכום נכסי הקרן'!$C$42</f>
        <v>1.5664705599210954E-4</v>
      </c>
    </row>
    <row r="166" spans="2:14" s="143" customFormat="1">
      <c r="B166" s="106" t="s">
        <v>982</v>
      </c>
      <c r="C166" s="82" t="s">
        <v>983</v>
      </c>
      <c r="D166" s="95" t="s">
        <v>814</v>
      </c>
      <c r="E166" s="95" t="s">
        <v>815</v>
      </c>
      <c r="F166" s="82"/>
      <c r="G166" s="95" t="s">
        <v>837</v>
      </c>
      <c r="H166" s="95" t="s">
        <v>169</v>
      </c>
      <c r="I166" s="92">
        <v>8703</v>
      </c>
      <c r="J166" s="94">
        <v>3570</v>
      </c>
      <c r="K166" s="92">
        <v>1096.4500700000001</v>
      </c>
      <c r="L166" s="93">
        <v>1.4633410484199908E-6</v>
      </c>
      <c r="M166" s="93">
        <f t="shared" si="4"/>
        <v>2.7449576939907144E-3</v>
      </c>
      <c r="N166" s="93">
        <f>K166/'סכום נכסי הקרן'!$C$42</f>
        <v>4.7873968634470042E-4</v>
      </c>
    </row>
    <row r="167" spans="2:14" s="143" customFormat="1">
      <c r="B167" s="106" t="s">
        <v>984</v>
      </c>
      <c r="C167" s="82" t="s">
        <v>985</v>
      </c>
      <c r="D167" s="95" t="s">
        <v>820</v>
      </c>
      <c r="E167" s="95" t="s">
        <v>815</v>
      </c>
      <c r="F167" s="82"/>
      <c r="G167" s="95" t="s">
        <v>880</v>
      </c>
      <c r="H167" s="95" t="s">
        <v>169</v>
      </c>
      <c r="I167" s="92">
        <v>53</v>
      </c>
      <c r="J167" s="94">
        <v>183082</v>
      </c>
      <c r="K167" s="92">
        <v>342.43108000000001</v>
      </c>
      <c r="L167" s="93">
        <v>1.0803314269288588E-6</v>
      </c>
      <c r="M167" s="93">
        <f t="shared" si="4"/>
        <v>8.5727462966694846E-4</v>
      </c>
      <c r="N167" s="93">
        <f>K167/'סכום נכסי הקרן'!$C$42</f>
        <v>1.495146494302992E-4</v>
      </c>
    </row>
    <row r="168" spans="2:14" s="143" customFormat="1">
      <c r="B168" s="106" t="s">
        <v>986</v>
      </c>
      <c r="C168" s="82" t="s">
        <v>987</v>
      </c>
      <c r="D168" s="95" t="s">
        <v>814</v>
      </c>
      <c r="E168" s="95" t="s">
        <v>815</v>
      </c>
      <c r="F168" s="82"/>
      <c r="G168" s="95" t="s">
        <v>919</v>
      </c>
      <c r="H168" s="95" t="s">
        <v>169</v>
      </c>
      <c r="I168" s="92">
        <v>6552</v>
      </c>
      <c r="J168" s="94">
        <v>6346</v>
      </c>
      <c r="K168" s="92">
        <v>1467.3226299999999</v>
      </c>
      <c r="L168" s="93">
        <v>1.237254057304362E-5</v>
      </c>
      <c r="M168" s="93">
        <f t="shared" si="4"/>
        <v>3.673435437680431E-3</v>
      </c>
      <c r="N168" s="93">
        <f>K168/'סכום נכסי הקרן'!$C$42</f>
        <v>6.4067265338647005E-4</v>
      </c>
    </row>
    <row r="169" spans="2:14" s="143" customFormat="1">
      <c r="B169" s="106" t="s">
        <v>988</v>
      </c>
      <c r="C169" s="82" t="s">
        <v>989</v>
      </c>
      <c r="D169" s="95" t="s">
        <v>820</v>
      </c>
      <c r="E169" s="95" t="s">
        <v>815</v>
      </c>
      <c r="F169" s="82"/>
      <c r="G169" s="95" t="s">
        <v>846</v>
      </c>
      <c r="H169" s="95" t="s">
        <v>169</v>
      </c>
      <c r="I169" s="92">
        <v>1544</v>
      </c>
      <c r="J169" s="94">
        <v>5184</v>
      </c>
      <c r="K169" s="92">
        <v>282.46454999999997</v>
      </c>
      <c r="L169" s="93">
        <v>1.0460231231974681E-6</v>
      </c>
      <c r="M169" s="93">
        <f t="shared" si="4"/>
        <v>7.0714869834622265E-4</v>
      </c>
      <c r="N169" s="93">
        <f>K169/'סכום נכסי הקרן'!$C$42</f>
        <v>1.2333164434062823E-4</v>
      </c>
    </row>
    <row r="170" spans="2:14" s="143" customFormat="1">
      <c r="B170" s="106" t="s">
        <v>990</v>
      </c>
      <c r="C170" s="82" t="s">
        <v>991</v>
      </c>
      <c r="D170" s="95" t="s">
        <v>130</v>
      </c>
      <c r="E170" s="95" t="s">
        <v>815</v>
      </c>
      <c r="F170" s="82"/>
      <c r="G170" s="95" t="s">
        <v>898</v>
      </c>
      <c r="H170" s="95" t="s">
        <v>172</v>
      </c>
      <c r="I170" s="92">
        <v>5930</v>
      </c>
      <c r="J170" s="94">
        <v>1637</v>
      </c>
      <c r="K170" s="92">
        <v>459.71382</v>
      </c>
      <c r="L170" s="93">
        <v>5.563072014260857E-6</v>
      </c>
      <c r="M170" s="93">
        <f t="shared" si="4"/>
        <v>1.1508914284102897E-3</v>
      </c>
      <c r="N170" s="93">
        <f>K170/'סכום נכסי הקרן'!$C$42</f>
        <v>2.0072345838340278E-4</v>
      </c>
    </row>
    <row r="171" spans="2:14" s="143" customFormat="1">
      <c r="B171" s="106" t="s">
        <v>992</v>
      </c>
      <c r="C171" s="82" t="s">
        <v>993</v>
      </c>
      <c r="D171" s="95" t="s">
        <v>130</v>
      </c>
      <c r="E171" s="95" t="s">
        <v>815</v>
      </c>
      <c r="F171" s="82"/>
      <c r="G171" s="95" t="s">
        <v>822</v>
      </c>
      <c r="H171" s="95" t="s">
        <v>172</v>
      </c>
      <c r="I171" s="92">
        <v>2929</v>
      </c>
      <c r="J171" s="94">
        <v>3473</v>
      </c>
      <c r="K171" s="92">
        <v>481.73515000000003</v>
      </c>
      <c r="L171" s="93">
        <v>2.1587355164775718E-6</v>
      </c>
      <c r="M171" s="93">
        <f t="shared" si="4"/>
        <v>1.2060217265144329E-3</v>
      </c>
      <c r="N171" s="93">
        <f>K171/'סכום נכסי הקרן'!$C$42</f>
        <v>2.1033856526838217E-4</v>
      </c>
    </row>
    <row r="172" spans="2:14" s="143" customFormat="1">
      <c r="B172" s="106" t="s">
        <v>994</v>
      </c>
      <c r="C172" s="82" t="s">
        <v>995</v>
      </c>
      <c r="D172" s="95" t="s">
        <v>30</v>
      </c>
      <c r="E172" s="95" t="s">
        <v>815</v>
      </c>
      <c r="F172" s="82"/>
      <c r="G172" s="95" t="s">
        <v>837</v>
      </c>
      <c r="H172" s="95" t="s">
        <v>870</v>
      </c>
      <c r="I172" s="92">
        <v>600</v>
      </c>
      <c r="J172" s="94">
        <v>24720</v>
      </c>
      <c r="K172" s="92">
        <v>538.00112999999999</v>
      </c>
      <c r="L172" s="93">
        <v>8.5401630345590506E-7</v>
      </c>
      <c r="M172" s="93">
        <f t="shared" si="4"/>
        <v>1.3468833479751599E-3</v>
      </c>
      <c r="N172" s="93">
        <f>K172/'סכום נכסי הקרן'!$C$42</f>
        <v>2.3490581037519963E-4</v>
      </c>
    </row>
    <row r="173" spans="2:14" s="143" customFormat="1">
      <c r="B173" s="106" t="s">
        <v>996</v>
      </c>
      <c r="C173" s="82" t="s">
        <v>997</v>
      </c>
      <c r="D173" s="95" t="s">
        <v>130</v>
      </c>
      <c r="E173" s="95" t="s">
        <v>815</v>
      </c>
      <c r="F173" s="82"/>
      <c r="G173" s="95" t="s">
        <v>585</v>
      </c>
      <c r="H173" s="95" t="s">
        <v>172</v>
      </c>
      <c r="I173" s="92">
        <v>5153</v>
      </c>
      <c r="J173" s="94">
        <v>2248.5</v>
      </c>
      <c r="K173" s="92">
        <v>548.70286999999996</v>
      </c>
      <c r="L173" s="93">
        <v>1.1339194229160714E-6</v>
      </c>
      <c r="M173" s="93">
        <f t="shared" si="4"/>
        <v>1.3736751047143318E-3</v>
      </c>
      <c r="N173" s="93">
        <f>K173/'סכום נכסי הקרן'!$C$42</f>
        <v>2.3957847882688984E-4</v>
      </c>
    </row>
    <row r="174" spans="2:14" s="143" customFormat="1">
      <c r="B174" s="106" t="s">
        <v>998</v>
      </c>
      <c r="C174" s="82" t="s">
        <v>999</v>
      </c>
      <c r="D174" s="95" t="s">
        <v>814</v>
      </c>
      <c r="E174" s="95" t="s">
        <v>815</v>
      </c>
      <c r="F174" s="82"/>
      <c r="G174" s="95" t="s">
        <v>883</v>
      </c>
      <c r="H174" s="95" t="s">
        <v>169</v>
      </c>
      <c r="I174" s="92">
        <v>878</v>
      </c>
      <c r="J174" s="94">
        <v>15631</v>
      </c>
      <c r="K174" s="92">
        <v>484.32059999999996</v>
      </c>
      <c r="L174" s="93">
        <v>3.4163424124513617E-6</v>
      </c>
      <c r="M174" s="93">
        <f t="shared" si="4"/>
        <v>1.2124943886666895E-3</v>
      </c>
      <c r="N174" s="93">
        <f>K174/'סכום נכסי הקרן'!$C$42</f>
        <v>2.1146744250221725E-4</v>
      </c>
    </row>
    <row r="175" spans="2:14" s="143" customFormat="1">
      <c r="B175" s="106" t="s">
        <v>1000</v>
      </c>
      <c r="C175" s="82" t="s">
        <v>1001</v>
      </c>
      <c r="D175" s="95" t="s">
        <v>30</v>
      </c>
      <c r="E175" s="95" t="s">
        <v>815</v>
      </c>
      <c r="F175" s="82"/>
      <c r="G175" s="95" t="s">
        <v>817</v>
      </c>
      <c r="H175" s="95" t="s">
        <v>171</v>
      </c>
      <c r="I175" s="92">
        <v>642</v>
      </c>
      <c r="J175" s="94">
        <v>9243.4</v>
      </c>
      <c r="K175" s="92">
        <v>246.68138000000002</v>
      </c>
      <c r="L175" s="93">
        <v>5.2258672235489705E-7</v>
      </c>
      <c r="M175" s="93">
        <f t="shared" si="4"/>
        <v>6.1756569726448838E-4</v>
      </c>
      <c r="N175" s="93">
        <f>K175/'סכום נכסי הקרן'!$C$42</f>
        <v>1.0770774677252549E-4</v>
      </c>
    </row>
    <row r="176" spans="2:14" s="143" customFormat="1">
      <c r="B176" s="106" t="s">
        <v>1002</v>
      </c>
      <c r="C176" s="82" t="s">
        <v>1003</v>
      </c>
      <c r="D176" s="95" t="s">
        <v>30</v>
      </c>
      <c r="E176" s="95" t="s">
        <v>815</v>
      </c>
      <c r="F176" s="82"/>
      <c r="G176" s="95" t="s">
        <v>869</v>
      </c>
      <c r="H176" s="95" t="s">
        <v>171</v>
      </c>
      <c r="I176" s="92">
        <v>1391</v>
      </c>
      <c r="J176" s="94">
        <v>11950</v>
      </c>
      <c r="K176" s="92">
        <v>690.97861999999998</v>
      </c>
      <c r="L176" s="93">
        <v>1.6364705882352941E-6</v>
      </c>
      <c r="M176" s="93">
        <f t="shared" si="4"/>
        <v>1.7298617887379821E-3</v>
      </c>
      <c r="N176" s="93">
        <f>K176/'סכום נכסי הקרן'!$C$42</f>
        <v>3.0169991033854727E-4</v>
      </c>
    </row>
    <row r="177" spans="2:14" s="143" customFormat="1">
      <c r="B177" s="106" t="s">
        <v>1004</v>
      </c>
      <c r="C177" s="82" t="s">
        <v>1005</v>
      </c>
      <c r="D177" s="95" t="s">
        <v>814</v>
      </c>
      <c r="E177" s="95" t="s">
        <v>815</v>
      </c>
      <c r="F177" s="82"/>
      <c r="G177" s="95" t="s">
        <v>567</v>
      </c>
      <c r="H177" s="95" t="s">
        <v>169</v>
      </c>
      <c r="I177" s="92">
        <v>1699</v>
      </c>
      <c r="J177" s="94">
        <v>10132</v>
      </c>
      <c r="K177" s="92">
        <v>612.13826000000006</v>
      </c>
      <c r="L177" s="93">
        <v>1.7167083444180924E-5</v>
      </c>
      <c r="M177" s="93">
        <f t="shared" ref="M177:M189" si="5">K177/$K$11</f>
        <v>1.5324853110484896E-3</v>
      </c>
      <c r="N177" s="93">
        <f>K177/'סכום נכסי הקרן'!$C$42</f>
        <v>2.6727608179366591E-4</v>
      </c>
    </row>
    <row r="178" spans="2:14" s="143" customFormat="1">
      <c r="B178" s="106" t="s">
        <v>1006</v>
      </c>
      <c r="C178" s="82" t="s">
        <v>1007</v>
      </c>
      <c r="D178" s="95" t="s">
        <v>814</v>
      </c>
      <c r="E178" s="95" t="s">
        <v>815</v>
      </c>
      <c r="F178" s="82"/>
      <c r="G178" s="95" t="s">
        <v>889</v>
      </c>
      <c r="H178" s="95" t="s">
        <v>169</v>
      </c>
      <c r="I178" s="92">
        <v>3022</v>
      </c>
      <c r="J178" s="94">
        <v>5598</v>
      </c>
      <c r="K178" s="92">
        <v>597.00643000000002</v>
      </c>
      <c r="L178" s="93">
        <v>5.0487382081368858E-6</v>
      </c>
      <c r="M178" s="93">
        <f t="shared" si="5"/>
        <v>1.4946028444235756E-3</v>
      </c>
      <c r="N178" s="93">
        <f>K178/'סכום נכסי הקרן'!$C$42</f>
        <v>2.606691165097644E-4</v>
      </c>
    </row>
    <row r="179" spans="2:14" s="143" customFormat="1">
      <c r="B179" s="106" t="s">
        <v>1008</v>
      </c>
      <c r="C179" s="82" t="s">
        <v>1009</v>
      </c>
      <c r="D179" s="95" t="s">
        <v>820</v>
      </c>
      <c r="E179" s="95" t="s">
        <v>815</v>
      </c>
      <c r="F179" s="82"/>
      <c r="G179" s="95" t="s">
        <v>1010</v>
      </c>
      <c r="H179" s="95" t="s">
        <v>169</v>
      </c>
      <c r="I179" s="92">
        <v>2505</v>
      </c>
      <c r="J179" s="94">
        <v>5371</v>
      </c>
      <c r="K179" s="92">
        <v>474.80419000000001</v>
      </c>
      <c r="L179" s="93">
        <v>1.7348846873052151E-6</v>
      </c>
      <c r="M179" s="93">
        <f t="shared" si="5"/>
        <v>1.1886701001163954E-3</v>
      </c>
      <c r="N179" s="93">
        <f>K179/'סכום נכסי הקרן'!$C$42</f>
        <v>2.0731232111257883E-4</v>
      </c>
    </row>
    <row r="180" spans="2:14" s="143" customFormat="1">
      <c r="B180" s="106" t="s">
        <v>1011</v>
      </c>
      <c r="C180" s="82" t="s">
        <v>1012</v>
      </c>
      <c r="D180" s="95" t="s">
        <v>820</v>
      </c>
      <c r="E180" s="95" t="s">
        <v>815</v>
      </c>
      <c r="F180" s="82"/>
      <c r="G180" s="95" t="s">
        <v>1013</v>
      </c>
      <c r="H180" s="95" t="s">
        <v>169</v>
      </c>
      <c r="I180" s="92">
        <v>859</v>
      </c>
      <c r="J180" s="94">
        <v>7162</v>
      </c>
      <c r="K180" s="92">
        <v>217.10964999999999</v>
      </c>
      <c r="L180" s="93">
        <v>1.0065774976495126E-5</v>
      </c>
      <c r="M180" s="93">
        <f t="shared" si="5"/>
        <v>5.4353300757884122E-4</v>
      </c>
      <c r="N180" s="93">
        <f>K180/'סכום נכסי הקרן'!$C$42</f>
        <v>9.4795931513240434E-5</v>
      </c>
    </row>
    <row r="181" spans="2:14" s="143" customFormat="1">
      <c r="B181" s="106" t="s">
        <v>1014</v>
      </c>
      <c r="C181" s="82" t="s">
        <v>1015</v>
      </c>
      <c r="D181" s="95" t="s">
        <v>814</v>
      </c>
      <c r="E181" s="95" t="s">
        <v>815</v>
      </c>
      <c r="F181" s="82"/>
      <c r="G181" s="95" t="s">
        <v>883</v>
      </c>
      <c r="H181" s="95" t="s">
        <v>169</v>
      </c>
      <c r="I181" s="92">
        <v>5678</v>
      </c>
      <c r="J181" s="94">
        <v>3105</v>
      </c>
      <c r="K181" s="92">
        <v>622.1694</v>
      </c>
      <c r="L181" s="93">
        <v>7.1391279696257694E-6</v>
      </c>
      <c r="M181" s="93">
        <f t="shared" si="5"/>
        <v>1.557598223780118E-3</v>
      </c>
      <c r="N181" s="93">
        <f>K181/'סכום נכסי הקרן'!$C$42</f>
        <v>2.7165594819039088E-4</v>
      </c>
    </row>
    <row r="182" spans="2:14" s="143" customFormat="1">
      <c r="B182" s="106" t="s">
        <v>1016</v>
      </c>
      <c r="C182" s="82" t="s">
        <v>1017</v>
      </c>
      <c r="D182" s="95" t="s">
        <v>30</v>
      </c>
      <c r="E182" s="95" t="s">
        <v>815</v>
      </c>
      <c r="F182" s="82"/>
      <c r="G182" s="95" t="s">
        <v>869</v>
      </c>
      <c r="H182" s="95" t="s">
        <v>171</v>
      </c>
      <c r="I182" s="92">
        <v>1036</v>
      </c>
      <c r="J182" s="94">
        <v>9578</v>
      </c>
      <c r="K182" s="92">
        <v>412.48121000000003</v>
      </c>
      <c r="L182" s="93">
        <v>4.87300261396609E-6</v>
      </c>
      <c r="M182" s="93">
        <f t="shared" si="5"/>
        <v>1.0326448070873847E-3</v>
      </c>
      <c r="N182" s="93">
        <f>K182/'סכום נכסי הקרן'!$C$42</f>
        <v>1.8010042636823628E-4</v>
      </c>
    </row>
    <row r="183" spans="2:14" s="143" customFormat="1">
      <c r="B183" s="106" t="s">
        <v>1018</v>
      </c>
      <c r="C183" s="82" t="s">
        <v>1019</v>
      </c>
      <c r="D183" s="95" t="s">
        <v>814</v>
      </c>
      <c r="E183" s="95" t="s">
        <v>815</v>
      </c>
      <c r="F183" s="82"/>
      <c r="G183" s="95" t="s">
        <v>889</v>
      </c>
      <c r="H183" s="95" t="s">
        <v>169</v>
      </c>
      <c r="I183" s="92">
        <v>2695</v>
      </c>
      <c r="J183" s="94">
        <v>6088</v>
      </c>
      <c r="K183" s="92">
        <v>579.00868000000003</v>
      </c>
      <c r="L183" s="93">
        <v>8.8585636824771146E-6</v>
      </c>
      <c r="M183" s="93">
        <f t="shared" si="5"/>
        <v>1.449545560294786E-3</v>
      </c>
      <c r="N183" s="93">
        <f>K183/'סכום נכסי הקרן'!$C$42</f>
        <v>2.5281081322203665E-4</v>
      </c>
    </row>
    <row r="184" spans="2:14" s="143" customFormat="1">
      <c r="B184" s="106" t="s">
        <v>1020</v>
      </c>
      <c r="C184" s="82" t="s">
        <v>1021</v>
      </c>
      <c r="D184" s="95" t="s">
        <v>814</v>
      </c>
      <c r="E184" s="95" t="s">
        <v>815</v>
      </c>
      <c r="F184" s="82"/>
      <c r="G184" s="95" t="s">
        <v>903</v>
      </c>
      <c r="H184" s="95" t="s">
        <v>169</v>
      </c>
      <c r="I184" s="92">
        <v>11940</v>
      </c>
      <c r="J184" s="94">
        <v>5359</v>
      </c>
      <c r="K184" s="92">
        <v>2270.7230600000003</v>
      </c>
      <c r="L184" s="93">
        <v>7.1378606446759465E-6</v>
      </c>
      <c r="M184" s="93">
        <f t="shared" si="5"/>
        <v>5.6847447093228221E-3</v>
      </c>
      <c r="N184" s="93">
        <f>K184/'סכום נכסי הקרן'!$C$42</f>
        <v>9.9145895947644791E-4</v>
      </c>
    </row>
    <row r="185" spans="2:14" s="143" customFormat="1">
      <c r="B185" s="106" t="s">
        <v>1022</v>
      </c>
      <c r="C185" s="82" t="s">
        <v>1023</v>
      </c>
      <c r="D185" s="95" t="s">
        <v>30</v>
      </c>
      <c r="E185" s="95" t="s">
        <v>815</v>
      </c>
      <c r="F185" s="82"/>
      <c r="G185" s="95" t="s">
        <v>869</v>
      </c>
      <c r="H185" s="95" t="s">
        <v>171</v>
      </c>
      <c r="I185" s="92">
        <v>3144</v>
      </c>
      <c r="J185" s="94">
        <v>8040</v>
      </c>
      <c r="K185" s="92">
        <v>1050.7711999999999</v>
      </c>
      <c r="L185" s="93">
        <v>5.2698756805820675E-6</v>
      </c>
      <c r="M185" s="93">
        <f t="shared" si="5"/>
        <v>2.6306008535927723E-3</v>
      </c>
      <c r="N185" s="93">
        <f>K185/'סכום נכסי הקרן'!$C$42</f>
        <v>4.5879505913848351E-4</v>
      </c>
    </row>
    <row r="186" spans="2:14" s="143" customFormat="1">
      <c r="B186" s="106" t="s">
        <v>1024</v>
      </c>
      <c r="C186" s="82" t="s">
        <v>1025</v>
      </c>
      <c r="D186" s="95" t="s">
        <v>814</v>
      </c>
      <c r="E186" s="95" t="s">
        <v>815</v>
      </c>
      <c r="F186" s="82"/>
      <c r="G186" s="95" t="s">
        <v>817</v>
      </c>
      <c r="H186" s="95" t="s">
        <v>169</v>
      </c>
      <c r="I186" s="92">
        <v>3526</v>
      </c>
      <c r="J186" s="94">
        <v>10524</v>
      </c>
      <c r="K186" s="92">
        <v>1309.5280500000001</v>
      </c>
      <c r="L186" s="93">
        <v>1.927439464154118E-6</v>
      </c>
      <c r="M186" s="93">
        <f t="shared" si="5"/>
        <v>3.2783974343165091E-3</v>
      </c>
      <c r="N186" s="93">
        <f>K186/'סכום נכסי הקרן'!$C$42</f>
        <v>5.7177528194839481E-4</v>
      </c>
    </row>
    <row r="187" spans="2:14" s="143" customFormat="1">
      <c r="B187" s="106" t="s">
        <v>1026</v>
      </c>
      <c r="C187" s="82" t="s">
        <v>1027</v>
      </c>
      <c r="D187" s="95" t="s">
        <v>130</v>
      </c>
      <c r="E187" s="95" t="s">
        <v>815</v>
      </c>
      <c r="F187" s="82"/>
      <c r="G187" s="95" t="s">
        <v>971</v>
      </c>
      <c r="H187" s="95" t="s">
        <v>172</v>
      </c>
      <c r="I187" s="92">
        <v>38109</v>
      </c>
      <c r="J187" s="94">
        <v>208.8</v>
      </c>
      <c r="K187" s="92">
        <v>376.82716999999997</v>
      </c>
      <c r="L187" s="93">
        <v>1.4034622283819629E-6</v>
      </c>
      <c r="M187" s="93">
        <f t="shared" si="5"/>
        <v>9.4338508236517027E-4</v>
      </c>
      <c r="N187" s="93">
        <f>K187/'סכום נכסי הקרן'!$C$42</f>
        <v>1.6453291044248014E-4</v>
      </c>
    </row>
    <row r="188" spans="2:14" s="143" customFormat="1">
      <c r="B188" s="106" t="s">
        <v>1028</v>
      </c>
      <c r="C188" s="82" t="s">
        <v>1029</v>
      </c>
      <c r="D188" s="95" t="s">
        <v>814</v>
      </c>
      <c r="E188" s="95" t="s">
        <v>815</v>
      </c>
      <c r="F188" s="82"/>
      <c r="G188" s="95" t="s">
        <v>903</v>
      </c>
      <c r="H188" s="95" t="s">
        <v>169</v>
      </c>
      <c r="I188" s="92">
        <v>13614</v>
      </c>
      <c r="J188" s="94">
        <v>5515</v>
      </c>
      <c r="K188" s="92">
        <v>2649.6158999999998</v>
      </c>
      <c r="L188" s="93">
        <v>2.7425769190805122E-6</v>
      </c>
      <c r="M188" s="93">
        <f t="shared" si="5"/>
        <v>6.6333011870072017E-3</v>
      </c>
      <c r="N188" s="93">
        <f>K188/'סכום נכסי הקרן'!$C$42</f>
        <v>1.156893797179411E-3</v>
      </c>
    </row>
    <row r="189" spans="2:14" s="143" customFormat="1">
      <c r="B189" s="106" t="s">
        <v>1030</v>
      </c>
      <c r="C189" s="82" t="s">
        <v>1031</v>
      </c>
      <c r="D189" s="95" t="s">
        <v>30</v>
      </c>
      <c r="E189" s="95" t="s">
        <v>815</v>
      </c>
      <c r="F189" s="82"/>
      <c r="G189" s="95" t="s">
        <v>880</v>
      </c>
      <c r="H189" s="95" t="s">
        <v>171</v>
      </c>
      <c r="I189" s="92">
        <v>1466</v>
      </c>
      <c r="J189" s="94">
        <v>4231.3999999999996</v>
      </c>
      <c r="K189" s="92">
        <v>257.86214999999999</v>
      </c>
      <c r="L189" s="93">
        <v>5.9259882549499852E-6</v>
      </c>
      <c r="M189" s="93">
        <f t="shared" si="5"/>
        <v>6.455567033996245E-4</v>
      </c>
      <c r="N189" s="93">
        <f>K189/'סכום נכסי הקרן'!$C$42</f>
        <v>1.1258957264800035E-4</v>
      </c>
    </row>
    <row r="190" spans="2:14" s="143" customFormat="1">
      <c r="B190" s="146"/>
      <c r="C190" s="146"/>
      <c r="D190" s="146"/>
    </row>
    <row r="191" spans="2:14" s="143" customFormat="1">
      <c r="B191" s="146"/>
      <c r="C191" s="146"/>
      <c r="D191" s="146"/>
    </row>
    <row r="192" spans="2:14" s="143" customFormat="1">
      <c r="B192" s="146"/>
      <c r="C192" s="146"/>
      <c r="D192" s="146"/>
    </row>
    <row r="193" spans="2:4" s="143" customFormat="1">
      <c r="B193" s="148" t="s">
        <v>255</v>
      </c>
      <c r="C193" s="146"/>
      <c r="D193" s="146"/>
    </row>
    <row r="194" spans="2:4" s="143" customFormat="1">
      <c r="B194" s="148" t="s">
        <v>119</v>
      </c>
      <c r="C194" s="146"/>
      <c r="D194" s="146"/>
    </row>
    <row r="195" spans="2:4" s="143" customFormat="1">
      <c r="B195" s="148" t="s">
        <v>240</v>
      </c>
      <c r="C195" s="146"/>
      <c r="D195" s="146"/>
    </row>
    <row r="196" spans="2:4" s="143" customFormat="1">
      <c r="B196" s="148" t="s">
        <v>250</v>
      </c>
      <c r="C196" s="146"/>
      <c r="D196" s="146"/>
    </row>
    <row r="197" spans="2:4" s="143" customFormat="1">
      <c r="B197" s="146"/>
      <c r="C197" s="146"/>
      <c r="D197" s="146"/>
    </row>
    <row r="198" spans="2:4" s="143" customFormat="1">
      <c r="B198" s="146"/>
      <c r="C198" s="146"/>
      <c r="D198" s="146"/>
    </row>
    <row r="199" spans="2:4" s="143" customFormat="1">
      <c r="B199" s="146"/>
      <c r="C199" s="146"/>
      <c r="D199" s="146"/>
    </row>
    <row r="200" spans="2:4" s="143" customFormat="1">
      <c r="B200" s="146"/>
      <c r="C200" s="146"/>
      <c r="D200" s="146"/>
    </row>
    <row r="201" spans="2:4" s="143" customFormat="1">
      <c r="B201" s="146"/>
      <c r="C201" s="146"/>
      <c r="D201" s="146"/>
    </row>
    <row r="202" spans="2:4" s="143" customFormat="1">
      <c r="B202" s="146"/>
      <c r="C202" s="146"/>
      <c r="D202" s="146"/>
    </row>
    <row r="203" spans="2:4" s="143" customFormat="1">
      <c r="B203" s="146"/>
      <c r="C203" s="146"/>
      <c r="D203" s="146"/>
    </row>
    <row r="204" spans="2:4" s="143" customFormat="1">
      <c r="B204" s="146"/>
      <c r="C204" s="146"/>
      <c r="D204" s="146"/>
    </row>
    <row r="205" spans="2:4" s="143" customFormat="1">
      <c r="B205" s="146"/>
      <c r="C205" s="146"/>
      <c r="D205" s="146"/>
    </row>
    <row r="206" spans="2:4" s="143" customFormat="1">
      <c r="B206" s="146"/>
      <c r="C206" s="146"/>
      <c r="D206" s="146"/>
    </row>
    <row r="207" spans="2:4" s="143" customFormat="1">
      <c r="B207" s="146"/>
      <c r="C207" s="146"/>
      <c r="D207" s="146"/>
    </row>
    <row r="208" spans="2:4" s="143" customFormat="1">
      <c r="B208" s="146"/>
      <c r="C208" s="146"/>
      <c r="D208" s="146"/>
    </row>
    <row r="209" spans="2:4" s="143" customFormat="1">
      <c r="B209" s="146"/>
      <c r="C209" s="146"/>
      <c r="D209" s="146"/>
    </row>
    <row r="210" spans="2:4" s="143" customFormat="1">
      <c r="B210" s="146"/>
      <c r="C210" s="146"/>
      <c r="D210" s="146"/>
    </row>
    <row r="211" spans="2:4" s="143" customFormat="1">
      <c r="B211" s="146"/>
      <c r="C211" s="146"/>
      <c r="D211" s="146"/>
    </row>
    <row r="212" spans="2:4" s="143" customFormat="1">
      <c r="B212" s="146"/>
      <c r="C212" s="146"/>
      <c r="D212" s="146"/>
    </row>
    <row r="213" spans="2:4" s="143" customFormat="1">
      <c r="B213" s="146"/>
      <c r="C213" s="146"/>
      <c r="D213" s="146"/>
    </row>
    <row r="214" spans="2:4" s="143" customFormat="1">
      <c r="B214" s="146"/>
      <c r="C214" s="146"/>
      <c r="D214" s="146"/>
    </row>
    <row r="215" spans="2:4" s="143" customFormat="1">
      <c r="B215" s="146"/>
      <c r="C215" s="146"/>
      <c r="D215" s="146"/>
    </row>
    <row r="216" spans="2:4" s="143" customFormat="1">
      <c r="B216" s="146"/>
      <c r="C216" s="146"/>
      <c r="D216" s="146"/>
    </row>
    <row r="217" spans="2:4" s="143" customFormat="1">
      <c r="B217" s="146"/>
      <c r="C217" s="146"/>
      <c r="D217" s="146"/>
    </row>
    <row r="218" spans="2:4" s="143" customFormat="1">
      <c r="B218" s="146"/>
      <c r="C218" s="146"/>
      <c r="D218" s="146"/>
    </row>
    <row r="219" spans="2:4" s="143" customFormat="1">
      <c r="B219" s="146"/>
      <c r="C219" s="146"/>
      <c r="D219" s="146"/>
    </row>
    <row r="220" spans="2:4" s="143" customFormat="1">
      <c r="B220" s="146"/>
      <c r="C220" s="146"/>
      <c r="D220" s="146"/>
    </row>
    <row r="221" spans="2:4" s="143" customFormat="1">
      <c r="B221" s="146"/>
      <c r="C221" s="146"/>
      <c r="D221" s="146"/>
    </row>
    <row r="222" spans="2:4" s="143" customFormat="1">
      <c r="B222" s="146"/>
      <c r="C222" s="146"/>
      <c r="D222" s="146"/>
    </row>
    <row r="223" spans="2:4" s="143" customFormat="1">
      <c r="B223" s="146"/>
      <c r="C223" s="146"/>
      <c r="D223" s="146"/>
    </row>
    <row r="224" spans="2:4" s="143" customFormat="1">
      <c r="B224" s="146"/>
      <c r="C224" s="146"/>
      <c r="D224" s="146"/>
    </row>
    <row r="225" spans="2:4" s="143" customFormat="1">
      <c r="B225" s="146"/>
      <c r="C225" s="146"/>
      <c r="D225" s="146"/>
    </row>
    <row r="226" spans="2:4" s="143" customFormat="1">
      <c r="B226" s="146"/>
      <c r="C226" s="146"/>
      <c r="D226" s="146"/>
    </row>
    <row r="227" spans="2:4" s="143" customFormat="1">
      <c r="B227" s="146"/>
      <c r="C227" s="146"/>
      <c r="D227" s="146"/>
    </row>
    <row r="228" spans="2:4" s="143" customFormat="1">
      <c r="B228" s="146"/>
      <c r="C228" s="146"/>
      <c r="D228" s="146"/>
    </row>
    <row r="229" spans="2:4" s="143" customFormat="1">
      <c r="B229" s="146"/>
      <c r="C229" s="146"/>
      <c r="D229" s="146"/>
    </row>
    <row r="230" spans="2:4" s="143" customFormat="1">
      <c r="B230" s="146"/>
      <c r="C230" s="146"/>
      <c r="D230" s="146"/>
    </row>
    <row r="231" spans="2:4" s="143" customFormat="1">
      <c r="B231" s="146"/>
      <c r="C231" s="146"/>
      <c r="D231" s="146"/>
    </row>
    <row r="232" spans="2:4" s="143" customFormat="1">
      <c r="B232" s="146"/>
      <c r="C232" s="146"/>
      <c r="D232" s="146"/>
    </row>
    <row r="233" spans="2:4" s="143" customFormat="1">
      <c r="B233" s="146"/>
      <c r="C233" s="146"/>
      <c r="D233" s="146"/>
    </row>
    <row r="234" spans="2:4" s="143" customFormat="1">
      <c r="B234" s="146"/>
      <c r="C234" s="146"/>
      <c r="D234" s="146"/>
    </row>
    <row r="235" spans="2:4" s="143" customFormat="1">
      <c r="B235" s="146"/>
      <c r="C235" s="146"/>
      <c r="D235" s="146"/>
    </row>
    <row r="236" spans="2:4" s="143" customFormat="1">
      <c r="B236" s="146"/>
      <c r="C236" s="146"/>
      <c r="D236" s="146"/>
    </row>
    <row r="237" spans="2:4" s="143" customFormat="1">
      <c r="B237" s="146"/>
      <c r="C237" s="146"/>
      <c r="D237" s="146"/>
    </row>
    <row r="238" spans="2:4" s="143" customFormat="1">
      <c r="B238" s="146"/>
      <c r="C238" s="146"/>
      <c r="D238" s="146"/>
    </row>
    <row r="239" spans="2:4" s="143" customFormat="1">
      <c r="B239" s="146"/>
      <c r="C239" s="146"/>
      <c r="D239" s="146"/>
    </row>
    <row r="240" spans="2:4" s="143" customFormat="1">
      <c r="B240" s="146"/>
      <c r="C240" s="146"/>
      <c r="D240" s="146"/>
    </row>
    <row r="241" spans="2:4" s="143" customFormat="1">
      <c r="B241" s="146"/>
      <c r="C241" s="146"/>
      <c r="D241" s="146"/>
    </row>
    <row r="242" spans="2:4" s="143" customFormat="1">
      <c r="B242" s="146"/>
      <c r="C242" s="146"/>
      <c r="D242" s="146"/>
    </row>
    <row r="243" spans="2:4" s="143" customFormat="1">
      <c r="B243" s="146"/>
      <c r="C243" s="146"/>
      <c r="D243" s="146"/>
    </row>
    <row r="244" spans="2:4" s="143" customFormat="1">
      <c r="B244" s="146"/>
      <c r="C244" s="146"/>
      <c r="D244" s="146"/>
    </row>
    <row r="245" spans="2:4" s="143" customFormat="1">
      <c r="B245" s="146"/>
      <c r="C245" s="146"/>
      <c r="D245" s="146"/>
    </row>
    <row r="246" spans="2:4" s="143" customFormat="1">
      <c r="B246" s="146"/>
      <c r="C246" s="146"/>
      <c r="D246" s="146"/>
    </row>
    <row r="247" spans="2:4" s="143" customFormat="1">
      <c r="B247" s="146"/>
      <c r="C247" s="146"/>
      <c r="D247" s="146"/>
    </row>
    <row r="248" spans="2:4" s="143" customFormat="1">
      <c r="B248" s="146"/>
      <c r="C248" s="146"/>
      <c r="D248" s="146"/>
    </row>
    <row r="249" spans="2:4" s="143" customFormat="1">
      <c r="B249" s="146"/>
      <c r="C249" s="146"/>
      <c r="D249" s="146"/>
    </row>
    <row r="250" spans="2:4" s="143" customFormat="1">
      <c r="B250" s="146"/>
      <c r="C250" s="146"/>
      <c r="D250" s="146"/>
    </row>
    <row r="251" spans="2:4" s="143" customFormat="1">
      <c r="B251" s="146"/>
      <c r="C251" s="146"/>
      <c r="D251" s="146"/>
    </row>
    <row r="252" spans="2:4" s="143" customFormat="1">
      <c r="B252" s="146"/>
      <c r="C252" s="146"/>
      <c r="D252" s="146"/>
    </row>
    <row r="253" spans="2:4" s="143" customFormat="1">
      <c r="B253" s="146"/>
      <c r="C253" s="146"/>
      <c r="D253" s="146"/>
    </row>
    <row r="254" spans="2:4" s="143" customFormat="1">
      <c r="B254" s="146"/>
      <c r="C254" s="146"/>
      <c r="D254" s="146"/>
    </row>
    <row r="255" spans="2:4" s="143" customFormat="1">
      <c r="B255" s="146"/>
      <c r="C255" s="146"/>
      <c r="D255" s="146"/>
    </row>
    <row r="256" spans="2:4" s="143" customFormat="1">
      <c r="B256" s="146"/>
      <c r="C256" s="146"/>
      <c r="D256" s="146"/>
    </row>
    <row r="257" spans="2:4" s="143" customFormat="1">
      <c r="B257" s="146"/>
      <c r="C257" s="146"/>
      <c r="D257" s="146"/>
    </row>
    <row r="258" spans="2:4" s="143" customFormat="1">
      <c r="B258" s="146"/>
      <c r="C258" s="146"/>
      <c r="D258" s="146"/>
    </row>
    <row r="259" spans="2:4" s="143" customFormat="1">
      <c r="B259" s="146"/>
      <c r="C259" s="146"/>
      <c r="D259" s="146"/>
    </row>
    <row r="260" spans="2:4" s="143" customFormat="1">
      <c r="B260" s="146"/>
      <c r="C260" s="146"/>
      <c r="D260" s="146"/>
    </row>
    <row r="261" spans="2:4" s="143" customFormat="1">
      <c r="B261" s="146"/>
      <c r="C261" s="146"/>
      <c r="D261" s="146"/>
    </row>
    <row r="262" spans="2:4" s="143" customFormat="1">
      <c r="B262" s="146"/>
      <c r="C262" s="146"/>
      <c r="D262" s="146"/>
    </row>
    <row r="263" spans="2:4" s="143" customFormat="1">
      <c r="B263" s="146"/>
      <c r="C263" s="146"/>
      <c r="D263" s="146"/>
    </row>
    <row r="264" spans="2:4" s="143" customFormat="1">
      <c r="B264" s="146"/>
      <c r="C264" s="146"/>
      <c r="D264" s="146"/>
    </row>
    <row r="265" spans="2:4" s="143" customFormat="1">
      <c r="B265" s="146"/>
      <c r="C265" s="146"/>
      <c r="D265" s="146"/>
    </row>
    <row r="266" spans="2:4" s="143" customFormat="1">
      <c r="B266" s="146"/>
      <c r="C266" s="146"/>
      <c r="D266" s="146"/>
    </row>
    <row r="267" spans="2:4" s="143" customFormat="1">
      <c r="B267" s="146"/>
      <c r="C267" s="146"/>
      <c r="D267" s="146"/>
    </row>
    <row r="268" spans="2:4" s="143" customFormat="1">
      <c r="B268" s="146"/>
      <c r="C268" s="146"/>
      <c r="D268" s="146"/>
    </row>
    <row r="269" spans="2:4" s="143" customFormat="1">
      <c r="B269" s="146"/>
      <c r="C269" s="146"/>
      <c r="D269" s="146"/>
    </row>
    <row r="270" spans="2:4" s="143" customFormat="1">
      <c r="B270" s="146"/>
      <c r="C270" s="146"/>
      <c r="D270" s="146"/>
    </row>
    <row r="271" spans="2:4" s="143" customFormat="1">
      <c r="B271" s="146"/>
      <c r="C271" s="146"/>
      <c r="D271" s="146"/>
    </row>
    <row r="272" spans="2:4" s="143" customFormat="1">
      <c r="B272" s="146"/>
      <c r="C272" s="146"/>
      <c r="D272" s="146"/>
    </row>
    <row r="273" spans="2:4" s="143" customFormat="1">
      <c r="B273" s="149"/>
      <c r="C273" s="146"/>
      <c r="D273" s="146"/>
    </row>
    <row r="274" spans="2:4" s="143" customFormat="1">
      <c r="B274" s="149"/>
      <c r="C274" s="146"/>
      <c r="D274" s="146"/>
    </row>
    <row r="275" spans="2:4" s="143" customFormat="1">
      <c r="B275" s="145"/>
      <c r="C275" s="146"/>
      <c r="D275" s="146"/>
    </row>
    <row r="276" spans="2:4" s="143" customFormat="1">
      <c r="B276" s="146"/>
      <c r="C276" s="146"/>
      <c r="D276" s="146"/>
    </row>
    <row r="277" spans="2:4" s="143" customFormat="1">
      <c r="B277" s="146"/>
      <c r="C277" s="146"/>
      <c r="D277" s="146"/>
    </row>
    <row r="278" spans="2:4" s="143" customFormat="1">
      <c r="B278" s="146"/>
      <c r="C278" s="146"/>
      <c r="D278" s="146"/>
    </row>
    <row r="279" spans="2:4" s="143" customFormat="1">
      <c r="B279" s="146"/>
      <c r="C279" s="146"/>
      <c r="D279" s="146"/>
    </row>
    <row r="280" spans="2:4" s="143" customFormat="1">
      <c r="B280" s="146"/>
      <c r="C280" s="146"/>
      <c r="D280" s="146"/>
    </row>
    <row r="281" spans="2:4" s="143" customFormat="1">
      <c r="B281" s="146"/>
      <c r="C281" s="146"/>
      <c r="D281" s="146"/>
    </row>
    <row r="282" spans="2:4" s="143" customFormat="1">
      <c r="B282" s="146"/>
      <c r="C282" s="146"/>
      <c r="D282" s="146"/>
    </row>
    <row r="283" spans="2:4" s="143" customFormat="1">
      <c r="B283" s="146"/>
      <c r="C283" s="146"/>
      <c r="D283" s="146"/>
    </row>
    <row r="284" spans="2:4" s="143" customFormat="1">
      <c r="B284" s="146"/>
      <c r="C284" s="146"/>
      <c r="D284" s="146"/>
    </row>
    <row r="285" spans="2:4" s="143" customFormat="1">
      <c r="B285" s="146"/>
      <c r="C285" s="146"/>
      <c r="D285" s="146"/>
    </row>
    <row r="286" spans="2:4" s="143" customFormat="1">
      <c r="B286" s="146"/>
      <c r="C286" s="146"/>
      <c r="D286" s="146"/>
    </row>
    <row r="287" spans="2:4" s="143" customFormat="1">
      <c r="B287" s="146"/>
      <c r="C287" s="146"/>
      <c r="D287" s="146"/>
    </row>
    <row r="288" spans="2:4" s="143" customFormat="1">
      <c r="B288" s="146"/>
      <c r="C288" s="146"/>
      <c r="D288" s="146"/>
    </row>
    <row r="289" spans="2:4" s="143" customFormat="1">
      <c r="B289" s="146"/>
      <c r="C289" s="146"/>
      <c r="D289" s="146"/>
    </row>
    <row r="290" spans="2:4" s="143" customFormat="1">
      <c r="B290" s="146"/>
      <c r="C290" s="146"/>
      <c r="D290" s="146"/>
    </row>
    <row r="291" spans="2:4" s="143" customFormat="1">
      <c r="B291" s="146"/>
      <c r="C291" s="146"/>
      <c r="D291" s="146"/>
    </row>
    <row r="292" spans="2:4" s="143" customFormat="1">
      <c r="B292" s="146"/>
      <c r="C292" s="146"/>
      <c r="D292" s="146"/>
    </row>
    <row r="293" spans="2:4" s="143" customFormat="1">
      <c r="B293" s="146"/>
      <c r="C293" s="146"/>
      <c r="D293" s="146"/>
    </row>
    <row r="294" spans="2:4" s="143" customFormat="1">
      <c r="B294" s="149"/>
      <c r="C294" s="146"/>
      <c r="D294" s="146"/>
    </row>
    <row r="295" spans="2:4" s="143" customFormat="1">
      <c r="B295" s="149"/>
      <c r="C295" s="146"/>
      <c r="D295" s="146"/>
    </row>
    <row r="296" spans="2:4" s="143" customFormat="1">
      <c r="B296" s="145"/>
      <c r="C296" s="146"/>
      <c r="D296" s="146"/>
    </row>
    <row r="297" spans="2:4" s="143" customFormat="1">
      <c r="B297" s="146"/>
      <c r="C297" s="146"/>
      <c r="D297" s="146"/>
    </row>
    <row r="298" spans="2:4" s="143" customFormat="1">
      <c r="B298" s="146"/>
      <c r="C298" s="146"/>
      <c r="D298" s="146"/>
    </row>
    <row r="299" spans="2:4" s="143" customFormat="1">
      <c r="B299" s="146"/>
      <c r="C299" s="146"/>
      <c r="D299" s="146"/>
    </row>
    <row r="300" spans="2:4" s="143" customFormat="1">
      <c r="B300" s="146"/>
      <c r="C300" s="146"/>
      <c r="D300" s="146"/>
    </row>
    <row r="301" spans="2:4" s="143" customFormat="1">
      <c r="B301" s="146"/>
      <c r="C301" s="146"/>
      <c r="D301" s="146"/>
    </row>
    <row r="302" spans="2:4" s="143" customFormat="1">
      <c r="B302" s="146"/>
      <c r="C302" s="146"/>
      <c r="D302" s="146"/>
    </row>
    <row r="303" spans="2:4" s="143" customFormat="1">
      <c r="B303" s="146"/>
      <c r="C303" s="146"/>
      <c r="D303" s="146"/>
    </row>
    <row r="304" spans="2:4" s="143" customFormat="1">
      <c r="B304" s="146"/>
      <c r="C304" s="146"/>
      <c r="D304" s="146"/>
    </row>
    <row r="305" spans="2:4" s="143" customFormat="1">
      <c r="B305" s="146"/>
      <c r="C305" s="146"/>
      <c r="D305" s="146"/>
    </row>
    <row r="306" spans="2:4" s="143" customFormat="1">
      <c r="B306" s="146"/>
      <c r="C306" s="146"/>
      <c r="D306" s="146"/>
    </row>
    <row r="307" spans="2:4" s="143" customFormat="1">
      <c r="B307" s="146"/>
      <c r="C307" s="146"/>
      <c r="D307" s="146"/>
    </row>
    <row r="308" spans="2:4" s="143" customFormat="1">
      <c r="B308" s="146"/>
      <c r="C308" s="146"/>
      <c r="D308" s="146"/>
    </row>
    <row r="309" spans="2:4" s="143" customFormat="1">
      <c r="B309" s="146"/>
      <c r="C309" s="146"/>
      <c r="D309" s="146"/>
    </row>
    <row r="310" spans="2:4" s="143" customFormat="1">
      <c r="B310" s="146"/>
      <c r="C310" s="146"/>
      <c r="D310" s="146"/>
    </row>
    <row r="311" spans="2:4" s="143" customFormat="1">
      <c r="B311" s="146"/>
      <c r="C311" s="146"/>
      <c r="D311" s="146"/>
    </row>
    <row r="312" spans="2:4" s="143" customFormat="1">
      <c r="B312" s="146"/>
      <c r="C312" s="146"/>
      <c r="D312" s="146"/>
    </row>
    <row r="313" spans="2:4" s="143" customFormat="1">
      <c r="B313" s="146"/>
      <c r="C313" s="146"/>
      <c r="D313" s="146"/>
    </row>
    <row r="314" spans="2:4" s="143" customFormat="1">
      <c r="B314" s="146"/>
      <c r="C314" s="146"/>
      <c r="D314" s="146"/>
    </row>
    <row r="315" spans="2:4" s="143" customFormat="1">
      <c r="B315" s="146"/>
      <c r="C315" s="146"/>
      <c r="D315" s="146"/>
    </row>
    <row r="316" spans="2:4" s="143" customFormat="1">
      <c r="B316" s="146"/>
      <c r="C316" s="146"/>
      <c r="D316" s="146"/>
    </row>
    <row r="317" spans="2:4" s="143" customFormat="1">
      <c r="B317" s="146"/>
      <c r="C317" s="146"/>
      <c r="D317" s="146"/>
    </row>
    <row r="318" spans="2:4" s="143" customFormat="1">
      <c r="B318" s="146"/>
      <c r="C318" s="146"/>
      <c r="D318" s="146"/>
    </row>
    <row r="319" spans="2:4" s="143" customFormat="1">
      <c r="B319" s="146"/>
      <c r="C319" s="146"/>
      <c r="D319" s="146"/>
    </row>
    <row r="320" spans="2:4" s="143" customFormat="1">
      <c r="B320" s="146"/>
      <c r="C320" s="146"/>
      <c r="D320" s="146"/>
    </row>
    <row r="321" spans="2:4" s="143" customFormat="1">
      <c r="B321" s="146"/>
      <c r="C321" s="146"/>
      <c r="D321" s="146"/>
    </row>
    <row r="322" spans="2:4" s="143" customFormat="1">
      <c r="B322" s="146"/>
      <c r="C322" s="146"/>
      <c r="D322" s="146"/>
    </row>
    <row r="323" spans="2:4" s="143" customFormat="1">
      <c r="B323" s="146"/>
      <c r="C323" s="146"/>
      <c r="D323" s="146"/>
    </row>
    <row r="324" spans="2:4" s="143" customFormat="1">
      <c r="B324" s="146"/>
      <c r="C324" s="146"/>
      <c r="D324" s="146"/>
    </row>
    <row r="325" spans="2:4" s="143" customFormat="1">
      <c r="B325" s="146"/>
      <c r="C325" s="146"/>
      <c r="D325" s="146"/>
    </row>
    <row r="326" spans="2:4" s="143" customFormat="1">
      <c r="B326" s="146"/>
      <c r="C326" s="146"/>
      <c r="D326" s="146"/>
    </row>
    <row r="327" spans="2:4" s="143" customFormat="1">
      <c r="B327" s="146"/>
      <c r="C327" s="146"/>
      <c r="D327" s="146"/>
    </row>
    <row r="328" spans="2:4" s="143" customFormat="1">
      <c r="B328" s="146"/>
      <c r="C328" s="146"/>
      <c r="D328" s="146"/>
    </row>
    <row r="329" spans="2:4" s="143" customFormat="1">
      <c r="B329" s="146"/>
      <c r="C329" s="146"/>
      <c r="D329" s="146"/>
    </row>
    <row r="330" spans="2:4" s="143" customFormat="1">
      <c r="B330" s="146"/>
      <c r="C330" s="146"/>
      <c r="D330" s="146"/>
    </row>
    <row r="331" spans="2:4" s="143" customFormat="1">
      <c r="B331" s="146"/>
      <c r="C331" s="146"/>
      <c r="D331" s="146"/>
    </row>
    <row r="332" spans="2:4" s="143" customFormat="1">
      <c r="B332" s="146"/>
      <c r="C332" s="146"/>
      <c r="D332" s="146"/>
    </row>
    <row r="333" spans="2:4" s="143" customFormat="1">
      <c r="B333" s="146"/>
      <c r="C333" s="146"/>
      <c r="D333" s="146"/>
    </row>
    <row r="334" spans="2:4" s="143" customFormat="1">
      <c r="B334" s="146"/>
      <c r="C334" s="146"/>
      <c r="D334" s="146"/>
    </row>
    <row r="335" spans="2:4" s="143" customFormat="1">
      <c r="B335" s="146"/>
      <c r="C335" s="146"/>
      <c r="D335" s="146"/>
    </row>
    <row r="336" spans="2:4" s="143" customFormat="1">
      <c r="B336" s="146"/>
      <c r="C336" s="146"/>
      <c r="D336" s="146"/>
    </row>
    <row r="337" spans="2:4" s="143" customFormat="1">
      <c r="B337" s="146"/>
      <c r="C337" s="146"/>
      <c r="D337" s="146"/>
    </row>
    <row r="338" spans="2:4" s="143" customFormat="1">
      <c r="B338" s="146"/>
      <c r="C338" s="146"/>
      <c r="D338" s="146"/>
    </row>
    <row r="339" spans="2:4" s="143" customFormat="1">
      <c r="B339" s="146"/>
      <c r="C339" s="146"/>
      <c r="D339" s="146"/>
    </row>
    <row r="340" spans="2:4" s="143" customFormat="1">
      <c r="B340" s="146"/>
      <c r="C340" s="146"/>
      <c r="D340" s="146"/>
    </row>
    <row r="341" spans="2:4" s="143" customFormat="1">
      <c r="B341" s="146"/>
      <c r="C341" s="146"/>
      <c r="D341" s="146"/>
    </row>
    <row r="342" spans="2:4" s="143" customFormat="1">
      <c r="B342" s="146"/>
      <c r="C342" s="146"/>
      <c r="D342" s="146"/>
    </row>
    <row r="343" spans="2:4" s="143" customFormat="1">
      <c r="B343" s="146"/>
      <c r="C343" s="146"/>
      <c r="D343" s="146"/>
    </row>
    <row r="344" spans="2:4" s="143" customFormat="1">
      <c r="B344" s="146"/>
      <c r="C344" s="146"/>
      <c r="D344" s="146"/>
    </row>
    <row r="345" spans="2:4" s="143" customFormat="1">
      <c r="B345" s="146"/>
      <c r="C345" s="146"/>
      <c r="D345" s="146"/>
    </row>
    <row r="346" spans="2:4" s="143" customFormat="1">
      <c r="B346" s="146"/>
      <c r="C346" s="146"/>
      <c r="D346" s="146"/>
    </row>
    <row r="347" spans="2:4" s="143" customFormat="1">
      <c r="B347" s="146"/>
      <c r="C347" s="146"/>
      <c r="D347" s="146"/>
    </row>
    <row r="348" spans="2:4" s="143" customFormat="1">
      <c r="B348" s="146"/>
      <c r="C348" s="146"/>
      <c r="D348" s="146"/>
    </row>
    <row r="349" spans="2:4" s="143" customFormat="1">
      <c r="B349" s="146"/>
      <c r="C349" s="146"/>
      <c r="D349" s="146"/>
    </row>
    <row r="350" spans="2:4" s="143" customFormat="1">
      <c r="B350" s="146"/>
      <c r="C350" s="146"/>
      <c r="D350" s="146"/>
    </row>
    <row r="351" spans="2:4" s="143" customFormat="1">
      <c r="B351" s="146"/>
      <c r="C351" s="146"/>
      <c r="D351" s="146"/>
    </row>
    <row r="352" spans="2:4" s="143" customFormat="1">
      <c r="B352" s="146"/>
      <c r="C352" s="146"/>
      <c r="D352" s="146"/>
    </row>
    <row r="353" spans="2:7" s="143" customFormat="1">
      <c r="B353" s="146"/>
      <c r="C353" s="146"/>
      <c r="D353" s="146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5" type="noConversion"/>
  <dataValidations count="4">
    <dataValidation allowBlank="1" showInputMessage="1" showErrorMessage="1" sqref="A1 B34 B195"/>
    <dataValidation type="list" allowBlank="1" showInputMessage="1" showErrorMessage="1" sqref="E12:E357">
      <formula1>$AO$6:$AO$23</formula1>
    </dataValidation>
    <dataValidation type="list" allowBlank="1" showInputMessage="1" showErrorMessage="1" sqref="H12:H357">
      <formula1>$AS$6:$AS$19</formula1>
    </dataValidation>
    <dataValidation type="list" allowBlank="1" showInputMessage="1" showErrorMessage="1" sqref="G12:G363">
      <formula1>$AQ$6:$AQ$29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185</v>
      </c>
      <c r="C1" s="76" t="s" vm="1">
        <v>256</v>
      </c>
    </row>
    <row r="2" spans="2:63">
      <c r="B2" s="56" t="s">
        <v>184</v>
      </c>
      <c r="C2" s="76" t="s">
        <v>257</v>
      </c>
    </row>
    <row r="3" spans="2:63">
      <c r="B3" s="56" t="s">
        <v>186</v>
      </c>
      <c r="C3" s="76" t="s">
        <v>258</v>
      </c>
    </row>
    <row r="4" spans="2:63">
      <c r="B4" s="56" t="s">
        <v>187</v>
      </c>
      <c r="C4" s="76">
        <v>8801</v>
      </c>
    </row>
    <row r="6" spans="2:63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BK6" s="3"/>
    </row>
    <row r="7" spans="2:63" ht="26.25" customHeight="1">
      <c r="B7" s="205" t="s">
        <v>97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BH7" s="3"/>
      <c r="BK7" s="3"/>
    </row>
    <row r="8" spans="2:63" s="3" customFormat="1" ht="63">
      <c r="B8" s="22" t="s">
        <v>122</v>
      </c>
      <c r="C8" s="30" t="s">
        <v>48</v>
      </c>
      <c r="D8" s="30" t="s">
        <v>126</v>
      </c>
      <c r="E8" s="30" t="s">
        <v>124</v>
      </c>
      <c r="F8" s="30" t="s">
        <v>67</v>
      </c>
      <c r="G8" s="30" t="s">
        <v>108</v>
      </c>
      <c r="H8" s="30" t="s">
        <v>242</v>
      </c>
      <c r="I8" s="30" t="s">
        <v>241</v>
      </c>
      <c r="J8" s="30" t="s">
        <v>249</v>
      </c>
      <c r="K8" s="30" t="s">
        <v>64</v>
      </c>
      <c r="L8" s="30" t="s">
        <v>61</v>
      </c>
      <c r="M8" s="30" t="s">
        <v>188</v>
      </c>
      <c r="N8" s="30" t="s">
        <v>190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251</v>
      </c>
      <c r="I9" s="32"/>
      <c r="J9" s="16" t="s">
        <v>245</v>
      </c>
      <c r="K9" s="32" t="s">
        <v>245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41" customFormat="1" ht="18" customHeight="1">
      <c r="B11" s="77" t="s">
        <v>33</v>
      </c>
      <c r="C11" s="78"/>
      <c r="D11" s="78"/>
      <c r="E11" s="78"/>
      <c r="F11" s="78"/>
      <c r="G11" s="78"/>
      <c r="H11" s="86"/>
      <c r="I11" s="88"/>
      <c r="J11" s="86">
        <f>J32</f>
        <v>96.506292559999977</v>
      </c>
      <c r="K11" s="86">
        <v>372219.36299000034</v>
      </c>
      <c r="L11" s="78"/>
      <c r="M11" s="87">
        <v>1</v>
      </c>
      <c r="N11" s="87">
        <f>K11/'סכום נכסי הקרן'!$C$42</f>
        <v>0.16252101756832113</v>
      </c>
      <c r="O11" s="144"/>
      <c r="BH11" s="143"/>
      <c r="BI11" s="145"/>
      <c r="BK11" s="143"/>
    </row>
    <row r="12" spans="2:63" s="143" customFormat="1" ht="20.25">
      <c r="B12" s="79" t="s">
        <v>237</v>
      </c>
      <c r="C12" s="80"/>
      <c r="D12" s="80"/>
      <c r="E12" s="80"/>
      <c r="F12" s="80"/>
      <c r="G12" s="80"/>
      <c r="H12" s="89"/>
      <c r="I12" s="91"/>
      <c r="J12" s="80"/>
      <c r="K12" s="89">
        <v>112934.43739000002</v>
      </c>
      <c r="L12" s="80"/>
      <c r="M12" s="90">
        <v>0.30340828183361862</v>
      </c>
      <c r="N12" s="90">
        <f>K12/'סכום נכסי הקרן'!$C$42</f>
        <v>4.9310222702255664E-2</v>
      </c>
      <c r="BI12" s="141"/>
    </row>
    <row r="13" spans="2:63" s="143" customFormat="1">
      <c r="B13" s="100" t="s">
        <v>69</v>
      </c>
      <c r="C13" s="80"/>
      <c r="D13" s="80"/>
      <c r="E13" s="80"/>
      <c r="F13" s="80"/>
      <c r="G13" s="80"/>
      <c r="H13" s="89"/>
      <c r="I13" s="91"/>
      <c r="J13" s="80"/>
      <c r="K13" s="89">
        <v>48309.846359999989</v>
      </c>
      <c r="L13" s="80"/>
      <c r="M13" s="90">
        <v>0.12978864391129977</v>
      </c>
      <c r="N13" s="90">
        <f>K13/'סכום נכסי הקרן'!$C$42</f>
        <v>2.1093382477276927E-2</v>
      </c>
    </row>
    <row r="14" spans="2:63" s="143" customFormat="1">
      <c r="B14" s="85" t="s">
        <v>1032</v>
      </c>
      <c r="C14" s="82" t="s">
        <v>1033</v>
      </c>
      <c r="D14" s="95" t="s">
        <v>127</v>
      </c>
      <c r="E14" s="82" t="s">
        <v>1034</v>
      </c>
      <c r="F14" s="95" t="s">
        <v>1035</v>
      </c>
      <c r="G14" s="95" t="s">
        <v>170</v>
      </c>
      <c r="H14" s="92">
        <v>949538</v>
      </c>
      <c r="I14" s="94">
        <v>1287</v>
      </c>
      <c r="J14" s="82"/>
      <c r="K14" s="92">
        <v>12220.55406</v>
      </c>
      <c r="L14" s="93">
        <v>4.5988774761270054E-3</v>
      </c>
      <c r="M14" s="93">
        <v>3.2831591462178462E-2</v>
      </c>
      <c r="N14" s="93">
        <f>K14/'סכום נכסי הקרן'!$C$42</f>
        <v>5.3358236528206482E-3</v>
      </c>
    </row>
    <row r="15" spans="2:63" s="143" customFormat="1">
      <c r="B15" s="85" t="s">
        <v>1036</v>
      </c>
      <c r="C15" s="82" t="s">
        <v>1037</v>
      </c>
      <c r="D15" s="95" t="s">
        <v>127</v>
      </c>
      <c r="E15" s="82" t="s">
        <v>1038</v>
      </c>
      <c r="F15" s="95" t="s">
        <v>1035</v>
      </c>
      <c r="G15" s="95" t="s">
        <v>170</v>
      </c>
      <c r="H15" s="92">
        <v>1006820</v>
      </c>
      <c r="I15" s="94">
        <v>1282</v>
      </c>
      <c r="J15" s="82"/>
      <c r="K15" s="92">
        <v>12907.4324</v>
      </c>
      <c r="L15" s="93">
        <v>3.9483137254901959E-3</v>
      </c>
      <c r="M15" s="93">
        <v>3.4676950431369036E-2</v>
      </c>
      <c r="N15" s="93">
        <f>K15/'סכום נכסי הקרן'!$C$42</f>
        <v>5.6357332702723284E-3</v>
      </c>
    </row>
    <row r="16" spans="2:63" s="143" customFormat="1" ht="20.25">
      <c r="B16" s="85" t="s">
        <v>1039</v>
      </c>
      <c r="C16" s="82" t="s">
        <v>1040</v>
      </c>
      <c r="D16" s="95" t="s">
        <v>127</v>
      </c>
      <c r="E16" s="82" t="s">
        <v>1038</v>
      </c>
      <c r="F16" s="95" t="s">
        <v>1035</v>
      </c>
      <c r="G16" s="95" t="s">
        <v>170</v>
      </c>
      <c r="H16" s="92">
        <v>186062</v>
      </c>
      <c r="I16" s="94">
        <v>1285</v>
      </c>
      <c r="J16" s="82"/>
      <c r="K16" s="92">
        <v>2390.8967000000002</v>
      </c>
      <c r="L16" s="93">
        <v>1.2741369261736666E-3</v>
      </c>
      <c r="M16" s="93">
        <v>6.4233539082818522E-3</v>
      </c>
      <c r="N16" s="93">
        <f>K16/'סכום נכסי הקרן'!$C$42</f>
        <v>1.0439300133754192E-3</v>
      </c>
      <c r="BH16" s="141"/>
    </row>
    <row r="17" spans="2:14" s="143" customFormat="1">
      <c r="B17" s="85" t="s">
        <v>1041</v>
      </c>
      <c r="C17" s="82" t="s">
        <v>1042</v>
      </c>
      <c r="D17" s="95" t="s">
        <v>127</v>
      </c>
      <c r="E17" s="82" t="s">
        <v>1043</v>
      </c>
      <c r="F17" s="95" t="s">
        <v>1035</v>
      </c>
      <c r="G17" s="95" t="s">
        <v>170</v>
      </c>
      <c r="H17" s="92">
        <v>102002</v>
      </c>
      <c r="I17" s="94">
        <v>12860</v>
      </c>
      <c r="J17" s="82"/>
      <c r="K17" s="92">
        <v>13117.457199999999</v>
      </c>
      <c r="L17" s="93">
        <v>9.9361509613846068E-4</v>
      </c>
      <c r="M17" s="93">
        <v>3.5241200497010142E-2</v>
      </c>
      <c r="N17" s="93">
        <f>K17/'סכום נכסי הקרן'!$C$42</f>
        <v>5.7274357651033135E-3</v>
      </c>
    </row>
    <row r="18" spans="2:14" s="143" customFormat="1">
      <c r="B18" s="85" t="s">
        <v>1044</v>
      </c>
      <c r="C18" s="82" t="s">
        <v>1045</v>
      </c>
      <c r="D18" s="95" t="s">
        <v>127</v>
      </c>
      <c r="E18" s="82" t="s">
        <v>1046</v>
      </c>
      <c r="F18" s="95" t="s">
        <v>1035</v>
      </c>
      <c r="G18" s="95" t="s">
        <v>170</v>
      </c>
      <c r="H18" s="92">
        <v>59716</v>
      </c>
      <c r="I18" s="94">
        <v>12850</v>
      </c>
      <c r="J18" s="82"/>
      <c r="K18" s="92">
        <v>7673.5060000000003</v>
      </c>
      <c r="L18" s="93">
        <v>1.4442801152695932E-3</v>
      </c>
      <c r="M18" s="93">
        <v>2.0615547612460313E-2</v>
      </c>
      <c r="N18" s="93">
        <f>K18/'סכום נכסי הקרן'!$C$42</f>
        <v>3.3504597757052237E-3</v>
      </c>
    </row>
    <row r="19" spans="2:14" s="143" customFormat="1">
      <c r="B19" s="81"/>
      <c r="C19" s="82"/>
      <c r="D19" s="82"/>
      <c r="E19" s="82"/>
      <c r="F19" s="82"/>
      <c r="G19" s="82"/>
      <c r="H19" s="92"/>
      <c r="I19" s="94"/>
      <c r="J19" s="82"/>
      <c r="K19" s="82"/>
      <c r="L19" s="82"/>
      <c r="M19" s="93"/>
      <c r="N19" s="82"/>
    </row>
    <row r="20" spans="2:14" s="143" customFormat="1">
      <c r="B20" s="100" t="s">
        <v>70</v>
      </c>
      <c r="C20" s="80"/>
      <c r="D20" s="80"/>
      <c r="E20" s="80"/>
      <c r="F20" s="80"/>
      <c r="G20" s="80"/>
      <c r="H20" s="89"/>
      <c r="I20" s="91"/>
      <c r="J20" s="80"/>
      <c r="K20" s="89">
        <v>64624.591030000003</v>
      </c>
      <c r="L20" s="80"/>
      <c r="M20" s="90">
        <v>0.17361963792231877</v>
      </c>
      <c r="N20" s="90">
        <f>K20/'סכום נכסי הקרן'!$C$42</f>
        <v>2.8216840224978727E-2</v>
      </c>
    </row>
    <row r="21" spans="2:14" s="143" customFormat="1">
      <c r="B21" s="85" t="s">
        <v>1047</v>
      </c>
      <c r="C21" s="82" t="s">
        <v>1048</v>
      </c>
      <c r="D21" s="95" t="s">
        <v>127</v>
      </c>
      <c r="E21" s="82" t="s">
        <v>1034</v>
      </c>
      <c r="F21" s="95" t="s">
        <v>1049</v>
      </c>
      <c r="G21" s="95" t="s">
        <v>170</v>
      </c>
      <c r="H21" s="92">
        <v>3489588</v>
      </c>
      <c r="I21" s="94">
        <v>320.24</v>
      </c>
      <c r="J21" s="82"/>
      <c r="K21" s="92">
        <v>11175.05661</v>
      </c>
      <c r="L21" s="93">
        <v>1.3372481596880903E-2</v>
      </c>
      <c r="M21" s="93">
        <v>3.0022770766764805E-2</v>
      </c>
      <c r="N21" s="93">
        <f>K21/'סכום נכסי הקרן'!$C$42</f>
        <v>4.8793312552350612E-3</v>
      </c>
    </row>
    <row r="22" spans="2:14" s="143" customFormat="1">
      <c r="B22" s="85" t="s">
        <v>1050</v>
      </c>
      <c r="C22" s="82" t="s">
        <v>1051</v>
      </c>
      <c r="D22" s="95" t="s">
        <v>127</v>
      </c>
      <c r="E22" s="82" t="s">
        <v>1034</v>
      </c>
      <c r="F22" s="95" t="s">
        <v>1049</v>
      </c>
      <c r="G22" s="95" t="s">
        <v>170</v>
      </c>
      <c r="H22" s="92">
        <v>600000</v>
      </c>
      <c r="I22" s="94">
        <v>330.97</v>
      </c>
      <c r="J22" s="82"/>
      <c r="K22" s="92">
        <v>1985.82</v>
      </c>
      <c r="L22" s="93">
        <v>2.4609990004611543E-3</v>
      </c>
      <c r="M22" s="93">
        <v>5.3350797874890483E-3</v>
      </c>
      <c r="N22" s="93">
        <f>K22/'סכום נכסי הקרן'!$C$42</f>
        <v>8.6706259587090257E-4</v>
      </c>
    </row>
    <row r="23" spans="2:14" s="143" customFormat="1">
      <c r="B23" s="85" t="s">
        <v>1052</v>
      </c>
      <c r="C23" s="82" t="s">
        <v>1053</v>
      </c>
      <c r="D23" s="95" t="s">
        <v>127</v>
      </c>
      <c r="E23" s="82" t="s">
        <v>1038</v>
      </c>
      <c r="F23" s="95" t="s">
        <v>1049</v>
      </c>
      <c r="G23" s="95" t="s">
        <v>170</v>
      </c>
      <c r="H23" s="92">
        <v>136300</v>
      </c>
      <c r="I23" s="94">
        <v>321.68</v>
      </c>
      <c r="J23" s="82"/>
      <c r="K23" s="92">
        <v>438.44984000000005</v>
      </c>
      <c r="L23" s="93">
        <v>3.0629213483146067E-4</v>
      </c>
      <c r="M23" s="93">
        <v>1.1779339916063931E-3</v>
      </c>
      <c r="N23" s="93">
        <f>K23/'סכום נכסי הקרן'!$C$42</f>
        <v>1.9143903094418526E-4</v>
      </c>
    </row>
    <row r="24" spans="2:14" s="143" customFormat="1">
      <c r="B24" s="85" t="s">
        <v>1054</v>
      </c>
      <c r="C24" s="82" t="s">
        <v>1055</v>
      </c>
      <c r="D24" s="95" t="s">
        <v>127</v>
      </c>
      <c r="E24" s="82" t="s">
        <v>1038</v>
      </c>
      <c r="F24" s="95" t="s">
        <v>1049</v>
      </c>
      <c r="G24" s="95" t="s">
        <v>170</v>
      </c>
      <c r="H24" s="92">
        <v>357100</v>
      </c>
      <c r="I24" s="94">
        <v>3282.97</v>
      </c>
      <c r="J24" s="82"/>
      <c r="K24" s="92">
        <v>11723.485869999999</v>
      </c>
      <c r="L24" s="93">
        <v>1.2133052459907584E-2</v>
      </c>
      <c r="M24" s="93">
        <v>3.1496174126532342E-2</v>
      </c>
      <c r="N24" s="93">
        <f>K24/'סכום נכסי הקרן'!$C$42</f>
        <v>5.1187902685530641E-3</v>
      </c>
    </row>
    <row r="25" spans="2:14" s="143" customFormat="1">
      <c r="B25" s="85" t="s">
        <v>1056</v>
      </c>
      <c r="C25" s="82" t="s">
        <v>1057</v>
      </c>
      <c r="D25" s="95" t="s">
        <v>127</v>
      </c>
      <c r="E25" s="82" t="s">
        <v>1043</v>
      </c>
      <c r="F25" s="95" t="s">
        <v>1049</v>
      </c>
      <c r="G25" s="95" t="s">
        <v>170</v>
      </c>
      <c r="H25" s="92">
        <v>434643</v>
      </c>
      <c r="I25" s="94">
        <v>3195.1</v>
      </c>
      <c r="J25" s="82"/>
      <c r="K25" s="92">
        <v>13887.278490000001</v>
      </c>
      <c r="L25" s="93">
        <v>3.1045928571428573E-3</v>
      </c>
      <c r="M25" s="93">
        <v>3.7309392983870864E-2</v>
      </c>
      <c r="N25" s="93">
        <f>K25/'סכום נכסי הקרן'!$C$42</f>
        <v>6.063560512595074E-3</v>
      </c>
    </row>
    <row r="26" spans="2:14" s="143" customFormat="1">
      <c r="B26" s="85" t="s">
        <v>1058</v>
      </c>
      <c r="C26" s="82" t="s">
        <v>1059</v>
      </c>
      <c r="D26" s="95" t="s">
        <v>127</v>
      </c>
      <c r="E26" s="82" t="s">
        <v>1046</v>
      </c>
      <c r="F26" s="95" t="s">
        <v>1049</v>
      </c>
      <c r="G26" s="95" t="s">
        <v>170</v>
      </c>
      <c r="H26" s="92">
        <v>305968</v>
      </c>
      <c r="I26" s="94">
        <v>3211.48</v>
      </c>
      <c r="J26" s="82"/>
      <c r="K26" s="92">
        <v>9826.1011300000009</v>
      </c>
      <c r="L26" s="93">
        <v>2.0431919866444074E-3</v>
      </c>
      <c r="M26" s="93">
        <v>2.639868342976015E-2</v>
      </c>
      <c r="N26" s="93">
        <f>K26/'סכום נכסי הקרן'!$C$42</f>
        <v>4.2903408934685978E-3</v>
      </c>
    </row>
    <row r="27" spans="2:14" s="143" customFormat="1">
      <c r="B27" s="85" t="s">
        <v>1060</v>
      </c>
      <c r="C27" s="82" t="s">
        <v>1061</v>
      </c>
      <c r="D27" s="95" t="s">
        <v>127</v>
      </c>
      <c r="E27" s="82" t="s">
        <v>1038</v>
      </c>
      <c r="F27" s="95" t="s">
        <v>1049</v>
      </c>
      <c r="G27" s="95" t="s">
        <v>170</v>
      </c>
      <c r="H27" s="92">
        <v>1825550</v>
      </c>
      <c r="I27" s="94">
        <v>362.79</v>
      </c>
      <c r="J27" s="82"/>
      <c r="K27" s="92">
        <v>6622.9128499999997</v>
      </c>
      <c r="L27" s="93">
        <v>3.5323217599447058E-3</v>
      </c>
      <c r="M27" s="93">
        <v>1.77930368715878E-2</v>
      </c>
      <c r="N27" s="93">
        <f>K27/'סכום נכסי הקרן'!$C$42</f>
        <v>2.8917424580011068E-3</v>
      </c>
    </row>
    <row r="28" spans="2:14" s="143" customFormat="1">
      <c r="B28" s="85" t="s">
        <v>1062</v>
      </c>
      <c r="C28" s="82" t="s">
        <v>1063</v>
      </c>
      <c r="D28" s="95" t="s">
        <v>127</v>
      </c>
      <c r="E28" s="82" t="s">
        <v>1038</v>
      </c>
      <c r="F28" s="95" t="s">
        <v>1049</v>
      </c>
      <c r="G28" s="95" t="s">
        <v>170</v>
      </c>
      <c r="H28" s="92">
        <v>800000</v>
      </c>
      <c r="I28" s="94">
        <v>361.9</v>
      </c>
      <c r="J28" s="82"/>
      <c r="K28" s="92">
        <v>2895.2</v>
      </c>
      <c r="L28" s="93">
        <v>5.3509848410679579E-3</v>
      </c>
      <c r="M28" s="93">
        <v>7.7782090021947066E-3</v>
      </c>
      <c r="N28" s="93">
        <f>K28/'סכום נכסי הקרן'!$C$42</f>
        <v>1.2641224418957595E-3</v>
      </c>
    </row>
    <row r="29" spans="2:14" s="143" customFormat="1">
      <c r="B29" s="85" t="s">
        <v>1064</v>
      </c>
      <c r="C29" s="82" t="s">
        <v>1065</v>
      </c>
      <c r="D29" s="95" t="s">
        <v>127</v>
      </c>
      <c r="E29" s="82" t="s">
        <v>1043</v>
      </c>
      <c r="F29" s="95" t="s">
        <v>1049</v>
      </c>
      <c r="G29" s="95" t="s">
        <v>170</v>
      </c>
      <c r="H29" s="92">
        <v>143160</v>
      </c>
      <c r="I29" s="94">
        <v>3637.06</v>
      </c>
      <c r="J29" s="82"/>
      <c r="K29" s="92">
        <v>5206.8150999999998</v>
      </c>
      <c r="L29" s="93">
        <v>6.2346805893349682E-3</v>
      </c>
      <c r="M29" s="93">
        <v>1.3988565931052546E-2</v>
      </c>
      <c r="N29" s="93">
        <f>K29/'סכום נכסי הקרן'!$C$42</f>
        <v>2.2734359694362096E-3</v>
      </c>
    </row>
    <row r="30" spans="2:14" s="143" customFormat="1">
      <c r="B30" s="85" t="s">
        <v>1066</v>
      </c>
      <c r="C30" s="82" t="s">
        <v>1067</v>
      </c>
      <c r="D30" s="95" t="s">
        <v>127</v>
      </c>
      <c r="E30" s="82" t="s">
        <v>1046</v>
      </c>
      <c r="F30" s="95" t="s">
        <v>1049</v>
      </c>
      <c r="G30" s="95" t="s">
        <v>170</v>
      </c>
      <c r="H30" s="92">
        <v>23800</v>
      </c>
      <c r="I30" s="94">
        <v>3628.03</v>
      </c>
      <c r="J30" s="82"/>
      <c r="K30" s="92">
        <v>863.47113999999999</v>
      </c>
      <c r="L30" s="93">
        <v>4.9207736829084037E-4</v>
      </c>
      <c r="M30" s="93">
        <v>2.3197910314601152E-3</v>
      </c>
      <c r="N30" s="93">
        <f>K30/'סכום נכסי הקרן'!$C$42</f>
        <v>3.7701479897876326E-4</v>
      </c>
    </row>
    <row r="31" spans="2:14" s="143" customFormat="1">
      <c r="B31" s="81"/>
      <c r="C31" s="82"/>
      <c r="D31" s="82"/>
      <c r="E31" s="82"/>
      <c r="F31" s="82"/>
      <c r="G31" s="82"/>
      <c r="H31" s="92"/>
      <c r="I31" s="94"/>
      <c r="J31" s="82"/>
      <c r="K31" s="82"/>
      <c r="L31" s="82"/>
      <c r="M31" s="93"/>
      <c r="N31" s="82"/>
    </row>
    <row r="32" spans="2:14" s="143" customFormat="1">
      <c r="B32" s="79" t="s">
        <v>236</v>
      </c>
      <c r="C32" s="80"/>
      <c r="D32" s="80"/>
      <c r="E32" s="80"/>
      <c r="F32" s="80"/>
      <c r="G32" s="80"/>
      <c r="H32" s="89"/>
      <c r="I32" s="91"/>
      <c r="J32" s="89">
        <f>J33</f>
        <v>96.506292559999977</v>
      </c>
      <c r="K32" s="89">
        <v>259284.92560000019</v>
      </c>
      <c r="L32" s="80"/>
      <c r="M32" s="90">
        <v>0.69659171816638099</v>
      </c>
      <c r="N32" s="90">
        <f>K32/'סכום נכסי הקרן'!$C$42</f>
        <v>0.11321079486606542</v>
      </c>
    </row>
    <row r="33" spans="2:14" s="143" customFormat="1">
      <c r="B33" s="100" t="s">
        <v>71</v>
      </c>
      <c r="C33" s="80"/>
      <c r="D33" s="80"/>
      <c r="E33" s="80"/>
      <c r="F33" s="80"/>
      <c r="G33" s="80"/>
      <c r="H33" s="89"/>
      <c r="I33" s="91"/>
      <c r="J33" s="89">
        <f>SUM(J34:J78)</f>
        <v>96.506292559999977</v>
      </c>
      <c r="K33" s="89">
        <v>192208.47656000018</v>
      </c>
      <c r="L33" s="80"/>
      <c r="M33" s="90">
        <v>0.51638494842398586</v>
      </c>
      <c r="N33" s="90">
        <f>K33/'סכום נכסי הקרן'!$C$42</f>
        <v>8.3923407274831205E-2</v>
      </c>
    </row>
    <row r="34" spans="2:14" s="143" customFormat="1">
      <c r="B34" s="85" t="s">
        <v>1068</v>
      </c>
      <c r="C34" s="82" t="s">
        <v>1069</v>
      </c>
      <c r="D34" s="95" t="s">
        <v>30</v>
      </c>
      <c r="E34" s="82"/>
      <c r="F34" s="95" t="s">
        <v>1035</v>
      </c>
      <c r="G34" s="95" t="s">
        <v>169</v>
      </c>
      <c r="H34" s="92">
        <v>72690.000000000015</v>
      </c>
      <c r="I34" s="94">
        <v>3252</v>
      </c>
      <c r="J34" s="82"/>
      <c r="K34" s="92">
        <v>8342.1282900000006</v>
      </c>
      <c r="L34" s="93">
        <v>8.2050594367326611E-3</v>
      </c>
      <c r="M34" s="93">
        <v>2.2411860100421781E-2</v>
      </c>
      <c r="N34" s="93">
        <f>K34/'סכום נכסי הקרן'!$C$42</f>
        <v>3.6423983091194039E-3</v>
      </c>
    </row>
    <row r="35" spans="2:14" s="143" customFormat="1">
      <c r="B35" s="85" t="s">
        <v>1070</v>
      </c>
      <c r="C35" s="82" t="s">
        <v>1071</v>
      </c>
      <c r="D35" s="95" t="s">
        <v>814</v>
      </c>
      <c r="E35" s="82"/>
      <c r="F35" s="95" t="s">
        <v>1035</v>
      </c>
      <c r="G35" s="95" t="s">
        <v>169</v>
      </c>
      <c r="H35" s="92">
        <v>9219</v>
      </c>
      <c r="I35" s="94">
        <v>9008</v>
      </c>
      <c r="J35" s="82"/>
      <c r="K35" s="92">
        <v>2930.6493</v>
      </c>
      <c r="L35" s="93">
        <v>7.1937308309585462E-5</v>
      </c>
      <c r="M35" s="93">
        <v>7.8734466591377505E-3</v>
      </c>
      <c r="N35" s="93">
        <f>K35/'סכום נכסי הקרן'!$C$42</f>
        <v>1.2796005628129658E-3</v>
      </c>
    </row>
    <row r="36" spans="2:14" s="143" customFormat="1">
      <c r="B36" s="85" t="s">
        <v>1072</v>
      </c>
      <c r="C36" s="82" t="s">
        <v>1073</v>
      </c>
      <c r="D36" s="95" t="s">
        <v>131</v>
      </c>
      <c r="E36" s="82"/>
      <c r="F36" s="95" t="s">
        <v>1035</v>
      </c>
      <c r="G36" s="95" t="s">
        <v>179</v>
      </c>
      <c r="H36" s="92">
        <v>388827</v>
      </c>
      <c r="I36" s="94">
        <v>1747</v>
      </c>
      <c r="J36" s="82"/>
      <c r="K36" s="92">
        <v>21281.18721</v>
      </c>
      <c r="L36" s="93">
        <v>2.382772686395955E-4</v>
      </c>
      <c r="M36" s="93">
        <v>5.7173777954618976E-2</v>
      </c>
      <c r="N36" s="93">
        <f>K36/'סכום נכסי הקרן'!$C$42</f>
        <v>9.2919405714099231E-3</v>
      </c>
    </row>
    <row r="37" spans="2:14" s="143" customFormat="1">
      <c r="B37" s="85" t="s">
        <v>1074</v>
      </c>
      <c r="C37" s="82" t="s">
        <v>1075</v>
      </c>
      <c r="D37" s="95" t="s">
        <v>30</v>
      </c>
      <c r="E37" s="82"/>
      <c r="F37" s="95" t="s">
        <v>1035</v>
      </c>
      <c r="G37" s="95" t="s">
        <v>171</v>
      </c>
      <c r="H37" s="92">
        <v>25687</v>
      </c>
      <c r="I37" s="94">
        <v>970</v>
      </c>
      <c r="J37" s="82"/>
      <c r="K37" s="92">
        <v>1035.7494100000001</v>
      </c>
      <c r="L37" s="93">
        <v>9.1250444049733573E-4</v>
      </c>
      <c r="M37" s="93">
        <v>2.7826317300635043E-3</v>
      </c>
      <c r="N37" s="93">
        <f>K37/'סכום נכסי הקרן'!$C$42</f>
        <v>4.5223614028781865E-4</v>
      </c>
    </row>
    <row r="38" spans="2:14" s="143" customFormat="1">
      <c r="B38" s="85" t="s">
        <v>1076</v>
      </c>
      <c r="C38" s="82" t="s">
        <v>1077</v>
      </c>
      <c r="D38" s="95" t="s">
        <v>130</v>
      </c>
      <c r="E38" s="82"/>
      <c r="F38" s="95" t="s">
        <v>1035</v>
      </c>
      <c r="G38" s="95" t="s">
        <v>169</v>
      </c>
      <c r="H38" s="92">
        <v>33922.999999999993</v>
      </c>
      <c r="I38" s="94">
        <v>4418</v>
      </c>
      <c r="J38" s="82"/>
      <c r="K38" s="92">
        <v>5288.9763200002017</v>
      </c>
      <c r="L38" s="93">
        <v>4.3167578721690948E-3</v>
      </c>
      <c r="M38" s="93">
        <v>1.4209299262441352E-2</v>
      </c>
      <c r="N38" s="93">
        <f>K38/'סכום נכסי הקרן'!$C$42</f>
        <v>2.3093097750647635E-3</v>
      </c>
    </row>
    <row r="39" spans="2:14" s="143" customFormat="1">
      <c r="B39" s="85" t="s">
        <v>1078</v>
      </c>
      <c r="C39" s="82" t="s">
        <v>1079</v>
      </c>
      <c r="D39" s="95" t="s">
        <v>30</v>
      </c>
      <c r="E39" s="82"/>
      <c r="F39" s="95" t="s">
        <v>1035</v>
      </c>
      <c r="G39" s="95" t="s">
        <v>171</v>
      </c>
      <c r="H39" s="92">
        <v>6866</v>
      </c>
      <c r="I39" s="94">
        <v>6342</v>
      </c>
      <c r="J39" s="82"/>
      <c r="K39" s="92">
        <v>1810.0876799999999</v>
      </c>
      <c r="L39" s="93">
        <v>4.8615148015636713E-3</v>
      </c>
      <c r="M39" s="93">
        <v>4.8629594802907334E-3</v>
      </c>
      <c r="N39" s="93">
        <f>K39/'סכום נכסי הקרן'!$C$42</f>
        <v>7.9033312313036414E-4</v>
      </c>
    </row>
    <row r="40" spans="2:14" s="143" customFormat="1">
      <c r="B40" s="85" t="s">
        <v>1080</v>
      </c>
      <c r="C40" s="82" t="s">
        <v>1081</v>
      </c>
      <c r="D40" s="95" t="s">
        <v>814</v>
      </c>
      <c r="E40" s="82"/>
      <c r="F40" s="95" t="s">
        <v>1035</v>
      </c>
      <c r="G40" s="95" t="s">
        <v>169</v>
      </c>
      <c r="H40" s="92">
        <v>20689</v>
      </c>
      <c r="I40" s="94">
        <v>2334</v>
      </c>
      <c r="J40" s="82"/>
      <c r="K40" s="92">
        <v>1704.08797</v>
      </c>
      <c r="L40" s="93">
        <v>2.2608952222756482E-3</v>
      </c>
      <c r="M40" s="93">
        <v>4.5781819524681206E-3</v>
      </c>
      <c r="N40" s="93">
        <f>K40/'סכום נכסי הקרן'!$C$42</f>
        <v>7.4405078952804223E-4</v>
      </c>
    </row>
    <row r="41" spans="2:14" s="143" customFormat="1">
      <c r="B41" s="85" t="s">
        <v>1082</v>
      </c>
      <c r="C41" s="82" t="s">
        <v>1083</v>
      </c>
      <c r="D41" s="95" t="s">
        <v>814</v>
      </c>
      <c r="E41" s="82"/>
      <c r="F41" s="95" t="s">
        <v>1035</v>
      </c>
      <c r="G41" s="95" t="s">
        <v>169</v>
      </c>
      <c r="H41" s="92">
        <v>17490</v>
      </c>
      <c r="I41" s="94">
        <v>6848</v>
      </c>
      <c r="J41" s="82"/>
      <c r="K41" s="92">
        <v>4226.7369400000007</v>
      </c>
      <c r="L41" s="93">
        <v>7.2355188268282618E-5</v>
      </c>
      <c r="M41" s="93">
        <v>1.1355499902119686E-2</v>
      </c>
      <c r="N41" s="93">
        <f>K41/'סכום נכסי הקרן'!$C$42</f>
        <v>1.8455073990894624E-3</v>
      </c>
    </row>
    <row r="42" spans="2:14" s="143" customFormat="1">
      <c r="B42" s="85" t="s">
        <v>1084</v>
      </c>
      <c r="C42" s="82" t="s">
        <v>1085</v>
      </c>
      <c r="D42" s="95" t="s">
        <v>814</v>
      </c>
      <c r="E42" s="82"/>
      <c r="F42" s="95" t="s">
        <v>1035</v>
      </c>
      <c r="G42" s="95" t="s">
        <v>169</v>
      </c>
      <c r="H42" s="92">
        <v>23681</v>
      </c>
      <c r="I42" s="94">
        <v>8173</v>
      </c>
      <c r="J42" s="82"/>
      <c r="K42" s="92">
        <v>6830.1964500000004</v>
      </c>
      <c r="L42" s="93">
        <v>1.0842187977616442E-4</v>
      </c>
      <c r="M42" s="93">
        <v>1.8349922462748112E-2</v>
      </c>
      <c r="N42" s="93">
        <f>K42/'סכום נכסי הקרן'!$C$42</f>
        <v>2.9822480709456164E-3</v>
      </c>
    </row>
    <row r="43" spans="2:14" s="143" customFormat="1">
      <c r="B43" s="85" t="s">
        <v>1086</v>
      </c>
      <c r="C43" s="82" t="s">
        <v>1087</v>
      </c>
      <c r="D43" s="95" t="s">
        <v>30</v>
      </c>
      <c r="E43" s="82"/>
      <c r="F43" s="95" t="s">
        <v>1035</v>
      </c>
      <c r="G43" s="95" t="s">
        <v>178</v>
      </c>
      <c r="H43" s="92">
        <v>82502</v>
      </c>
      <c r="I43" s="94">
        <v>3187</v>
      </c>
      <c r="J43" s="82"/>
      <c r="K43" s="92">
        <v>7437.61049</v>
      </c>
      <c r="L43" s="93">
        <v>1.6170214567469594E-3</v>
      </c>
      <c r="M43" s="93">
        <v>1.9981793612923387E-2</v>
      </c>
      <c r="N43" s="93">
        <f>K43/'סכום נכסי הקרן'!$C$42</f>
        <v>3.2474614308124886E-3</v>
      </c>
    </row>
    <row r="44" spans="2:14" s="143" customFormat="1">
      <c r="B44" s="85" t="s">
        <v>1088</v>
      </c>
      <c r="C44" s="82" t="s">
        <v>1089</v>
      </c>
      <c r="D44" s="95" t="s">
        <v>814</v>
      </c>
      <c r="E44" s="82"/>
      <c r="F44" s="95" t="s">
        <v>1035</v>
      </c>
      <c r="G44" s="95" t="s">
        <v>169</v>
      </c>
      <c r="H44" s="92">
        <v>3880</v>
      </c>
      <c r="I44" s="94">
        <v>7100</v>
      </c>
      <c r="J44" s="82"/>
      <c r="K44" s="92">
        <v>972.16892000000007</v>
      </c>
      <c r="L44" s="93">
        <v>2.5109043138371537E-5</v>
      </c>
      <c r="M44" s="93">
        <v>2.6118171612316615E-3</v>
      </c>
      <c r="N44" s="93">
        <f>K44/'סכום נכסי הקרן'!$C$42</f>
        <v>4.2447518274577349E-4</v>
      </c>
    </row>
    <row r="45" spans="2:14" s="143" customFormat="1">
      <c r="B45" s="85" t="s">
        <v>1090</v>
      </c>
      <c r="C45" s="82" t="s">
        <v>1091</v>
      </c>
      <c r="D45" s="95" t="s">
        <v>30</v>
      </c>
      <c r="E45" s="82"/>
      <c r="F45" s="95" t="s">
        <v>1035</v>
      </c>
      <c r="G45" s="95" t="s">
        <v>171</v>
      </c>
      <c r="H45" s="92">
        <v>5928.0000000000009</v>
      </c>
      <c r="I45" s="94">
        <v>5607</v>
      </c>
      <c r="J45" s="82"/>
      <c r="K45" s="92">
        <v>1381.6827199999998</v>
      </c>
      <c r="L45" s="93">
        <v>1.9500000000000003E-3</v>
      </c>
      <c r="M45" s="93">
        <v>3.7120119407574145E-3</v>
      </c>
      <c r="N45" s="93">
        <f>K45/'סכום נכסי הקרן'!$C$42</f>
        <v>6.0327995783765367E-4</v>
      </c>
    </row>
    <row r="46" spans="2:14" s="143" customFormat="1">
      <c r="B46" s="85" t="s">
        <v>1092</v>
      </c>
      <c r="C46" s="82" t="s">
        <v>1093</v>
      </c>
      <c r="D46" s="95" t="s">
        <v>146</v>
      </c>
      <c r="E46" s="82"/>
      <c r="F46" s="95" t="s">
        <v>1035</v>
      </c>
      <c r="G46" s="95" t="s">
        <v>171</v>
      </c>
      <c r="H46" s="92">
        <v>11734</v>
      </c>
      <c r="I46" s="94">
        <v>10817</v>
      </c>
      <c r="J46" s="82"/>
      <c r="K46" s="92">
        <v>5276.2150799999999</v>
      </c>
      <c r="L46" s="93">
        <v>3.0262049906489133E-4</v>
      </c>
      <c r="M46" s="93">
        <v>1.4175015070727917E-2</v>
      </c>
      <c r="N46" s="93">
        <f>K46/'סכום נכסי הקרן'!$C$42</f>
        <v>2.3037378733409886E-3</v>
      </c>
    </row>
    <row r="47" spans="2:14" s="143" customFormat="1">
      <c r="B47" s="85" t="s">
        <v>1094</v>
      </c>
      <c r="C47" s="82" t="s">
        <v>1095</v>
      </c>
      <c r="D47" s="95" t="s">
        <v>814</v>
      </c>
      <c r="E47" s="82"/>
      <c r="F47" s="95" t="s">
        <v>1035</v>
      </c>
      <c r="G47" s="95" t="s">
        <v>169</v>
      </c>
      <c r="H47" s="92">
        <v>53900.999999999993</v>
      </c>
      <c r="I47" s="94">
        <v>5402</v>
      </c>
      <c r="J47" s="82"/>
      <c r="K47" s="92">
        <v>10275.502289999999</v>
      </c>
      <c r="L47" s="93">
        <v>7.7443965517241364E-5</v>
      </c>
      <c r="M47" s="93">
        <v>2.7606039104086183E-2</v>
      </c>
      <c r="N47" s="93">
        <f>K47/'סכום נכסי הקרן'!$C$42</f>
        <v>4.4865615662269508E-3</v>
      </c>
    </row>
    <row r="48" spans="2:14" s="143" customFormat="1">
      <c r="B48" s="85" t="s">
        <v>1096</v>
      </c>
      <c r="C48" s="82" t="s">
        <v>1097</v>
      </c>
      <c r="D48" s="95" t="s">
        <v>814</v>
      </c>
      <c r="E48" s="82"/>
      <c r="F48" s="95" t="s">
        <v>1035</v>
      </c>
      <c r="G48" s="95" t="s">
        <v>169</v>
      </c>
      <c r="H48" s="92">
        <v>123941</v>
      </c>
      <c r="I48" s="94">
        <v>2579</v>
      </c>
      <c r="J48" s="82"/>
      <c r="K48" s="92">
        <v>11280.23107</v>
      </c>
      <c r="L48" s="93">
        <v>7.8692698412698419E-3</v>
      </c>
      <c r="M48" s="93">
        <v>3.0305331188004433E-2</v>
      </c>
      <c r="N48" s="93">
        <f>K48/'סכום נכסי הקרן'!$C$42</f>
        <v>4.9252532624194587E-3</v>
      </c>
    </row>
    <row r="49" spans="2:14" s="143" customFormat="1">
      <c r="B49" s="85" t="s">
        <v>1098</v>
      </c>
      <c r="C49" s="82" t="s">
        <v>1099</v>
      </c>
      <c r="D49" s="95" t="s">
        <v>814</v>
      </c>
      <c r="E49" s="82"/>
      <c r="F49" s="95" t="s">
        <v>1035</v>
      </c>
      <c r="G49" s="95" t="s">
        <v>169</v>
      </c>
      <c r="H49" s="92">
        <v>6228</v>
      </c>
      <c r="I49" s="94">
        <v>3654</v>
      </c>
      <c r="J49" s="82"/>
      <c r="K49" s="92">
        <v>803.09848999999997</v>
      </c>
      <c r="L49" s="93">
        <v>1.2841237113402063E-4</v>
      </c>
      <c r="M49" s="93">
        <v>2.1575946064406521E-3</v>
      </c>
      <c r="N49" s="93">
        <f>K49/'סכום נכסי הקרן'!$C$42</f>
        <v>3.5065447093865612E-4</v>
      </c>
    </row>
    <row r="50" spans="2:14" s="143" customFormat="1">
      <c r="B50" s="85" t="s">
        <v>1100</v>
      </c>
      <c r="C50" s="82" t="s">
        <v>1101</v>
      </c>
      <c r="D50" s="95" t="s">
        <v>30</v>
      </c>
      <c r="E50" s="82"/>
      <c r="F50" s="95" t="s">
        <v>1035</v>
      </c>
      <c r="G50" s="95" t="s">
        <v>171</v>
      </c>
      <c r="H50" s="92">
        <v>11500</v>
      </c>
      <c r="I50" s="94">
        <v>3581</v>
      </c>
      <c r="J50" s="82"/>
      <c r="K50" s="92">
        <v>1711.8737800000001</v>
      </c>
      <c r="L50" s="93">
        <v>4.4350173544157344E-5</v>
      </c>
      <c r="M50" s="93">
        <v>4.5990992146370136E-3</v>
      </c>
      <c r="N50" s="93">
        <f>K50/'סכום נכסי הקרן'!$C$42</f>
        <v>7.4745028426047408E-4</v>
      </c>
    </row>
    <row r="51" spans="2:14" s="143" customFormat="1">
      <c r="B51" s="85" t="s">
        <v>1102</v>
      </c>
      <c r="C51" s="82" t="s">
        <v>1103</v>
      </c>
      <c r="D51" s="95" t="s">
        <v>814</v>
      </c>
      <c r="E51" s="82"/>
      <c r="F51" s="95" t="s">
        <v>1035</v>
      </c>
      <c r="G51" s="95" t="s">
        <v>169</v>
      </c>
      <c r="H51" s="92">
        <v>1559</v>
      </c>
      <c r="I51" s="94">
        <v>17842</v>
      </c>
      <c r="J51" s="82"/>
      <c r="K51" s="92">
        <v>981.61527000000001</v>
      </c>
      <c r="L51" s="93">
        <v>2.9980769230769232E-4</v>
      </c>
      <c r="M51" s="93">
        <v>2.6371956099080504E-3</v>
      </c>
      <c r="N51" s="93">
        <f>K51/'סכום נכסי הקרן'!$C$42</f>
        <v>4.2859971404896567E-4</v>
      </c>
    </row>
    <row r="52" spans="2:14" s="143" customFormat="1">
      <c r="B52" s="85" t="s">
        <v>1104</v>
      </c>
      <c r="C52" s="82" t="s">
        <v>1105</v>
      </c>
      <c r="D52" s="95" t="s">
        <v>130</v>
      </c>
      <c r="E52" s="82"/>
      <c r="F52" s="95" t="s">
        <v>1035</v>
      </c>
      <c r="G52" s="95" t="s">
        <v>172</v>
      </c>
      <c r="H52" s="92">
        <v>170043</v>
      </c>
      <c r="I52" s="94">
        <v>727.6</v>
      </c>
      <c r="J52" s="82"/>
      <c r="K52" s="92">
        <v>5859.1637099999998</v>
      </c>
      <c r="L52" s="93">
        <v>2.4910356126006189E-4</v>
      </c>
      <c r="M52" s="93">
        <v>1.5741157748844478E-2</v>
      </c>
      <c r="N52" s="93">
        <f>K52/'סכום נכסי הקרן'!$C$42</f>
        <v>2.5582689750456682E-3</v>
      </c>
    </row>
    <row r="53" spans="2:14" s="143" customFormat="1">
      <c r="B53" s="85" t="s">
        <v>1106</v>
      </c>
      <c r="C53" s="82" t="s">
        <v>1107</v>
      </c>
      <c r="D53" s="95" t="s">
        <v>814</v>
      </c>
      <c r="E53" s="82"/>
      <c r="F53" s="95" t="s">
        <v>1035</v>
      </c>
      <c r="G53" s="95" t="s">
        <v>169</v>
      </c>
      <c r="H53" s="92">
        <v>22057</v>
      </c>
      <c r="I53" s="94">
        <v>4404</v>
      </c>
      <c r="J53" s="82"/>
      <c r="K53" s="92">
        <v>3428.0362999999998</v>
      </c>
      <c r="L53" s="93">
        <v>2.8062340966921118E-4</v>
      </c>
      <c r="M53" s="93">
        <v>9.2097205058407818E-3</v>
      </c>
      <c r="N53" s="93">
        <f>K53/'סכום נכסי הקרן'!$C$42</f>
        <v>1.4967731481290772E-3</v>
      </c>
    </row>
    <row r="54" spans="2:14" s="143" customFormat="1">
      <c r="B54" s="85" t="s">
        <v>1108</v>
      </c>
      <c r="C54" s="82" t="s">
        <v>1109</v>
      </c>
      <c r="D54" s="95" t="s">
        <v>814</v>
      </c>
      <c r="E54" s="82"/>
      <c r="F54" s="95" t="s">
        <v>1035</v>
      </c>
      <c r="G54" s="95" t="s">
        <v>169</v>
      </c>
      <c r="H54" s="92">
        <v>13619</v>
      </c>
      <c r="I54" s="94">
        <v>4169</v>
      </c>
      <c r="J54" s="82"/>
      <c r="K54" s="92">
        <v>2003.6818899999998</v>
      </c>
      <c r="L54" s="93">
        <v>8.0776986951364182E-5</v>
      </c>
      <c r="M54" s="93">
        <v>5.383067323270414E-3</v>
      </c>
      <c r="N54" s="93">
        <f>K54/'סכום נכסי הקרן'!$C$42</f>
        <v>8.7486157901668648E-4</v>
      </c>
    </row>
    <row r="55" spans="2:14" s="143" customFormat="1">
      <c r="B55" s="85" t="s">
        <v>1110</v>
      </c>
      <c r="C55" s="82" t="s">
        <v>1111</v>
      </c>
      <c r="D55" s="95" t="s">
        <v>130</v>
      </c>
      <c r="E55" s="82"/>
      <c r="F55" s="95" t="s">
        <v>1035</v>
      </c>
      <c r="G55" s="95" t="s">
        <v>171</v>
      </c>
      <c r="H55" s="92">
        <v>6911</v>
      </c>
      <c r="I55" s="94">
        <v>19984</v>
      </c>
      <c r="J55" s="82"/>
      <c r="K55" s="92">
        <v>5741.0706399999999</v>
      </c>
      <c r="L55" s="93">
        <v>1.3353639779818557E-3</v>
      </c>
      <c r="M55" s="93">
        <v>1.5423890347569677E-2</v>
      </c>
      <c r="N55" s="93">
        <f>K55/'סכום נכסי הקרן'!$C$42</f>
        <v>2.5067063541492304E-3</v>
      </c>
    </row>
    <row r="56" spans="2:14" s="143" customFormat="1">
      <c r="B56" s="85" t="s">
        <v>1112</v>
      </c>
      <c r="C56" s="82" t="s">
        <v>1113</v>
      </c>
      <c r="D56" s="95" t="s">
        <v>820</v>
      </c>
      <c r="E56" s="82"/>
      <c r="F56" s="95" t="s">
        <v>1035</v>
      </c>
      <c r="G56" s="95" t="s">
        <v>169</v>
      </c>
      <c r="H56" s="92">
        <v>1568</v>
      </c>
      <c r="I56" s="94">
        <v>33359</v>
      </c>
      <c r="J56" s="82"/>
      <c r="K56" s="92">
        <v>1845.91092</v>
      </c>
      <c r="L56" s="93">
        <v>5.0256410256410259E-5</v>
      </c>
      <c r="M56" s="93">
        <v>4.9592017598761792E-3</v>
      </c>
      <c r="N56" s="93">
        <f>K56/'סכום נכסי הקרן'!$C$42</f>
        <v>8.0597451634168565E-4</v>
      </c>
    </row>
    <row r="57" spans="2:14" s="143" customFormat="1">
      <c r="B57" s="85" t="s">
        <v>1114</v>
      </c>
      <c r="C57" s="82" t="s">
        <v>1115</v>
      </c>
      <c r="D57" s="95" t="s">
        <v>814</v>
      </c>
      <c r="E57" s="82"/>
      <c r="F57" s="95" t="s">
        <v>1035</v>
      </c>
      <c r="G57" s="95" t="s">
        <v>169</v>
      </c>
      <c r="H57" s="92">
        <v>5037</v>
      </c>
      <c r="I57" s="94">
        <v>6359</v>
      </c>
      <c r="J57" s="82"/>
      <c r="K57" s="92">
        <v>1130.34869</v>
      </c>
      <c r="L57" s="93">
        <v>8.5372881355932201E-4</v>
      </c>
      <c r="M57" s="93">
        <v>3.0367810017190504E-3</v>
      </c>
      <c r="N57" s="93">
        <f>K57/'סכום נכסי הקרן'!$C$42</f>
        <v>4.9354073853152564E-4</v>
      </c>
    </row>
    <row r="58" spans="2:14" s="143" customFormat="1">
      <c r="B58" s="85" t="s">
        <v>1116</v>
      </c>
      <c r="C58" s="82" t="s">
        <v>1117</v>
      </c>
      <c r="D58" s="95" t="s">
        <v>814</v>
      </c>
      <c r="E58" s="82"/>
      <c r="F58" s="95" t="s">
        <v>1035</v>
      </c>
      <c r="G58" s="95" t="s">
        <v>169</v>
      </c>
      <c r="H58" s="92">
        <v>28059.000000000004</v>
      </c>
      <c r="I58" s="94">
        <v>3509</v>
      </c>
      <c r="J58" s="82"/>
      <c r="K58" s="92">
        <v>3474.6192099999998</v>
      </c>
      <c r="L58" s="93">
        <v>7.194615384615385E-4</v>
      </c>
      <c r="M58" s="93">
        <v>9.3348695835937627E-3</v>
      </c>
      <c r="N58" s="93">
        <f>K58/'סכום נכסי הקרן'!$C$42</f>
        <v>1.5171125035932285E-3</v>
      </c>
    </row>
    <row r="59" spans="2:14" s="143" customFormat="1">
      <c r="B59" s="85" t="s">
        <v>1118</v>
      </c>
      <c r="C59" s="82" t="s">
        <v>1119</v>
      </c>
      <c r="D59" s="95" t="s">
        <v>30</v>
      </c>
      <c r="E59" s="82"/>
      <c r="F59" s="95" t="s">
        <v>1035</v>
      </c>
      <c r="G59" s="95" t="s">
        <v>171</v>
      </c>
      <c r="H59" s="92">
        <v>10730</v>
      </c>
      <c r="I59" s="94">
        <v>2964</v>
      </c>
      <c r="J59" s="82"/>
      <c r="K59" s="92">
        <v>1322.0488400000002</v>
      </c>
      <c r="L59" s="93">
        <v>8.7950819672131142E-4</v>
      </c>
      <c r="M59" s="93">
        <v>3.5518002862078859E-3</v>
      </c>
      <c r="N59" s="93">
        <f>K59/'סכום נכסי הקרן'!$C$42</f>
        <v>5.7724219671395985E-4</v>
      </c>
    </row>
    <row r="60" spans="2:14" s="143" customFormat="1">
      <c r="B60" s="85" t="s">
        <v>1120</v>
      </c>
      <c r="C60" s="82" t="s">
        <v>1121</v>
      </c>
      <c r="D60" s="95" t="s">
        <v>820</v>
      </c>
      <c r="E60" s="82"/>
      <c r="F60" s="95" t="s">
        <v>1035</v>
      </c>
      <c r="G60" s="95" t="s">
        <v>169</v>
      </c>
      <c r="H60" s="92">
        <v>5678</v>
      </c>
      <c r="I60" s="94">
        <v>5692</v>
      </c>
      <c r="J60" s="82"/>
      <c r="K60" s="92">
        <v>1140.5437099999999</v>
      </c>
      <c r="L60" s="93">
        <v>2.965013054830287E-4</v>
      </c>
      <c r="M60" s="93">
        <v>3.064170818084605E-3</v>
      </c>
      <c r="N60" s="93">
        <f>K60/'סכום נכסי הקרן'!$C$42</f>
        <v>4.9799215935826503E-4</v>
      </c>
    </row>
    <row r="61" spans="2:14" s="143" customFormat="1">
      <c r="B61" s="85" t="s">
        <v>1122</v>
      </c>
      <c r="C61" s="82" t="s">
        <v>1123</v>
      </c>
      <c r="D61" s="95" t="s">
        <v>30</v>
      </c>
      <c r="E61" s="82"/>
      <c r="F61" s="95" t="s">
        <v>1035</v>
      </c>
      <c r="G61" s="95" t="s">
        <v>171</v>
      </c>
      <c r="H61" s="92">
        <v>9957</v>
      </c>
      <c r="I61" s="94">
        <v>3946</v>
      </c>
      <c r="J61" s="82"/>
      <c r="K61" s="92">
        <v>1633.2593899999999</v>
      </c>
      <c r="L61" s="93">
        <v>1.4238795046438034E-3</v>
      </c>
      <c r="M61" s="93">
        <v>4.3878947534598768E-3</v>
      </c>
      <c r="N61" s="93">
        <f>K61/'סכום נכסי הקרן'!$C$42</f>
        <v>7.1312512031499679E-4</v>
      </c>
    </row>
    <row r="62" spans="2:14" s="143" customFormat="1">
      <c r="B62" s="85" t="s">
        <v>1124</v>
      </c>
      <c r="C62" s="82" t="s">
        <v>1125</v>
      </c>
      <c r="D62" s="95" t="s">
        <v>30</v>
      </c>
      <c r="E62" s="82"/>
      <c r="F62" s="95" t="s">
        <v>1035</v>
      </c>
      <c r="G62" s="95" t="s">
        <v>171</v>
      </c>
      <c r="H62" s="92">
        <v>7437</v>
      </c>
      <c r="I62" s="94">
        <v>5066</v>
      </c>
      <c r="J62" s="82"/>
      <c r="K62" s="92">
        <v>1566.1470799999995</v>
      </c>
      <c r="L62" s="93">
        <v>1.4113989873302411E-3</v>
      </c>
      <c r="M62" s="93">
        <v>4.2075916400998031E-3</v>
      </c>
      <c r="N62" s="93">
        <f>K62/'סכום נכסי הקרן'!$C$42</f>
        <v>6.8382207486098129E-4</v>
      </c>
    </row>
    <row r="63" spans="2:14" s="143" customFormat="1">
      <c r="B63" s="85" t="s">
        <v>1126</v>
      </c>
      <c r="C63" s="82" t="s">
        <v>1127</v>
      </c>
      <c r="D63" s="95" t="s">
        <v>814</v>
      </c>
      <c r="E63" s="82"/>
      <c r="F63" s="95" t="s">
        <v>1035</v>
      </c>
      <c r="G63" s="95" t="s">
        <v>169</v>
      </c>
      <c r="H63" s="92">
        <v>15685</v>
      </c>
      <c r="I63" s="94">
        <v>2607</v>
      </c>
      <c r="J63" s="82"/>
      <c r="K63" s="92">
        <v>1443.0361499999999</v>
      </c>
      <c r="L63" s="93">
        <v>3.1679916385218333E-4</v>
      </c>
      <c r="M63" s="93">
        <v>3.8768433173605936E-3</v>
      </c>
      <c r="N63" s="93">
        <f>K63/'סכום נכסי הקרן'!$C$42</f>
        <v>6.3006852089038943E-4</v>
      </c>
    </row>
    <row r="64" spans="2:14" s="143" customFormat="1">
      <c r="B64" s="85" t="s">
        <v>1128</v>
      </c>
      <c r="C64" s="82" t="s">
        <v>1129</v>
      </c>
      <c r="D64" s="95" t="s">
        <v>814</v>
      </c>
      <c r="E64" s="82"/>
      <c r="F64" s="95" t="s">
        <v>1035</v>
      </c>
      <c r="G64" s="95" t="s">
        <v>169</v>
      </c>
      <c r="H64" s="92">
        <v>2478</v>
      </c>
      <c r="I64" s="94">
        <v>9332</v>
      </c>
      <c r="J64" s="82"/>
      <c r="K64" s="92">
        <v>816.07051999999999</v>
      </c>
      <c r="L64" s="93">
        <v>2.4009447979384042E-4</v>
      </c>
      <c r="M64" s="93">
        <v>2.1924451039961714E-3</v>
      </c>
      <c r="N64" s="93">
        <f>K64/'סכום נכסי הקרן'!$C$42</f>
        <v>3.5631840926414146E-4</v>
      </c>
    </row>
    <row r="65" spans="2:14" s="143" customFormat="1">
      <c r="B65" s="85" t="s">
        <v>1130</v>
      </c>
      <c r="C65" s="82" t="s">
        <v>1131</v>
      </c>
      <c r="D65" s="95" t="s">
        <v>130</v>
      </c>
      <c r="E65" s="82"/>
      <c r="F65" s="95" t="s">
        <v>1035</v>
      </c>
      <c r="G65" s="95" t="s">
        <v>169</v>
      </c>
      <c r="H65" s="92">
        <v>2092</v>
      </c>
      <c r="I65" s="94">
        <v>8090.5</v>
      </c>
      <c r="J65" s="82"/>
      <c r="K65" s="92">
        <v>597.29475000000002</v>
      </c>
      <c r="L65" s="93">
        <v>1.6223807895224601E-3</v>
      </c>
      <c r="M65" s="93">
        <v>1.6046847891039088E-3</v>
      </c>
      <c r="N65" s="93">
        <f>K65/'סכום נכסי הקרן'!$C$42</f>
        <v>2.607950048015741E-4</v>
      </c>
    </row>
    <row r="66" spans="2:14" s="143" customFormat="1">
      <c r="B66" s="85" t="s">
        <v>1132</v>
      </c>
      <c r="C66" s="82" t="s">
        <v>1133</v>
      </c>
      <c r="D66" s="95" t="s">
        <v>130</v>
      </c>
      <c r="E66" s="82"/>
      <c r="F66" s="95" t="s">
        <v>1035</v>
      </c>
      <c r="G66" s="95" t="s">
        <v>169</v>
      </c>
      <c r="H66" s="92">
        <v>7550</v>
      </c>
      <c r="I66" s="94">
        <v>44085.5</v>
      </c>
      <c r="J66" s="82"/>
      <c r="K66" s="92">
        <v>11746.11858</v>
      </c>
      <c r="L66" s="93">
        <v>1.3044265499006218E-3</v>
      </c>
      <c r="M66" s="93">
        <v>3.1556978889127694E-2</v>
      </c>
      <c r="N66" s="93">
        <f>K66/'סכום נכסי הקרן'!$C$42</f>
        <v>5.1286723204430618E-3</v>
      </c>
    </row>
    <row r="67" spans="2:14" s="143" customFormat="1">
      <c r="B67" s="85" t="s">
        <v>1134</v>
      </c>
      <c r="C67" s="82" t="s">
        <v>1135</v>
      </c>
      <c r="D67" s="95" t="s">
        <v>30</v>
      </c>
      <c r="E67" s="82"/>
      <c r="F67" s="95" t="s">
        <v>1035</v>
      </c>
      <c r="G67" s="95" t="s">
        <v>171</v>
      </c>
      <c r="H67" s="92">
        <v>10278</v>
      </c>
      <c r="I67" s="94">
        <v>2822</v>
      </c>
      <c r="J67" s="82"/>
      <c r="K67" s="92">
        <v>1205.6887300000001</v>
      </c>
      <c r="L67" s="93">
        <v>3.1489568735680643E-3</v>
      </c>
      <c r="M67" s="93">
        <v>3.2391886341291464E-3</v>
      </c>
      <c r="N67" s="93">
        <f>K67/'סכום נכסי הקרן'!$C$42</f>
        <v>5.2643623291440914E-4</v>
      </c>
    </row>
    <row r="68" spans="2:14" s="143" customFormat="1">
      <c r="B68" s="85" t="s">
        <v>1136</v>
      </c>
      <c r="C68" s="82" t="s">
        <v>1137</v>
      </c>
      <c r="D68" s="95" t="s">
        <v>30</v>
      </c>
      <c r="E68" s="82"/>
      <c r="F68" s="95" t="s">
        <v>1035</v>
      </c>
      <c r="G68" s="95" t="s">
        <v>171</v>
      </c>
      <c r="H68" s="92">
        <v>787.99999999999989</v>
      </c>
      <c r="I68" s="94">
        <v>17403</v>
      </c>
      <c r="J68" s="82"/>
      <c r="K68" s="92">
        <v>570.05915000000016</v>
      </c>
      <c r="L68" s="93">
        <v>7.3302325581395343E-4</v>
      </c>
      <c r="M68" s="93">
        <v>1.531513958384037E-3</v>
      </c>
      <c r="N68" s="93">
        <f>K68/'סכום נכסי הקרן'!$C$42</f>
        <v>2.4890320693666114E-4</v>
      </c>
    </row>
    <row r="69" spans="2:14" s="143" customFormat="1">
      <c r="B69" s="85" t="s">
        <v>1138</v>
      </c>
      <c r="C69" s="82" t="s">
        <v>1139</v>
      </c>
      <c r="D69" s="95" t="s">
        <v>814</v>
      </c>
      <c r="E69" s="82"/>
      <c r="F69" s="95" t="s">
        <v>1035</v>
      </c>
      <c r="G69" s="95" t="s">
        <v>169</v>
      </c>
      <c r="H69" s="92">
        <v>10505</v>
      </c>
      <c r="I69" s="94">
        <v>3982</v>
      </c>
      <c r="J69" s="82"/>
      <c r="K69" s="92">
        <v>1476.21282</v>
      </c>
      <c r="L69" s="93">
        <v>4.2965207057533213E-4</v>
      </c>
      <c r="M69" s="93">
        <v>3.9659753542688704E-3</v>
      </c>
      <c r="N69" s="93">
        <f>K69/'סכום נכסי הקרן'!$C$42</f>
        <v>6.4455435022665983E-4</v>
      </c>
    </row>
    <row r="70" spans="2:14" s="143" customFormat="1">
      <c r="B70" s="85" t="s">
        <v>1140</v>
      </c>
      <c r="C70" s="82" t="s">
        <v>1141</v>
      </c>
      <c r="D70" s="95" t="s">
        <v>142</v>
      </c>
      <c r="E70" s="82"/>
      <c r="F70" s="95" t="s">
        <v>1035</v>
      </c>
      <c r="G70" s="95" t="s">
        <v>173</v>
      </c>
      <c r="H70" s="92">
        <v>10670</v>
      </c>
      <c r="I70" s="94">
        <v>7333</v>
      </c>
      <c r="J70" s="82"/>
      <c r="K70" s="92">
        <v>2160.4487599999998</v>
      </c>
      <c r="L70" s="93">
        <v>3.6901005806599788E-4</v>
      </c>
      <c r="M70" s="93">
        <v>5.8042352838534091E-3</v>
      </c>
      <c r="N70" s="93">
        <f>K70/'סכום נכסי הקרן'!$C$42</f>
        <v>9.433102245378094E-4</v>
      </c>
    </row>
    <row r="71" spans="2:14" s="143" customFormat="1">
      <c r="B71" s="85" t="s">
        <v>1142</v>
      </c>
      <c r="C71" s="82" t="s">
        <v>1143</v>
      </c>
      <c r="D71" s="95" t="s">
        <v>814</v>
      </c>
      <c r="E71" s="82"/>
      <c r="F71" s="95" t="s">
        <v>1035</v>
      </c>
      <c r="G71" s="95" t="s">
        <v>169</v>
      </c>
      <c r="H71" s="92">
        <v>11667</v>
      </c>
      <c r="I71" s="94">
        <v>15199</v>
      </c>
      <c r="J71" s="150">
        <v>17.251410630000002</v>
      </c>
      <c r="K71" s="92">
        <v>6275.1118200000001</v>
      </c>
      <c r="L71" s="93">
        <v>1.1988685443055964E-4</v>
      </c>
      <c r="M71" s="93">
        <v>1.6858638867125731E-2</v>
      </c>
      <c r="N71" s="93">
        <f>K71/'סכום נכסי הקרן'!$C$42</f>
        <v>2.7398831435021223E-3</v>
      </c>
    </row>
    <row r="72" spans="2:14" s="143" customFormat="1">
      <c r="B72" s="85" t="s">
        <v>1144</v>
      </c>
      <c r="C72" s="82" t="s">
        <v>1145</v>
      </c>
      <c r="D72" s="95" t="s">
        <v>814</v>
      </c>
      <c r="E72" s="82"/>
      <c r="F72" s="95" t="s">
        <v>1035</v>
      </c>
      <c r="G72" s="95" t="s">
        <v>169</v>
      </c>
      <c r="H72" s="92">
        <v>7775</v>
      </c>
      <c r="I72" s="94">
        <v>8309</v>
      </c>
      <c r="J72" s="82"/>
      <c r="K72" s="92">
        <v>2279.8213500000002</v>
      </c>
      <c r="L72" s="93">
        <v>1.8941119965791679E-5</v>
      </c>
      <c r="M72" s="93">
        <v>6.1249402279516755E-3</v>
      </c>
      <c r="N72" s="93">
        <f>K72/'סכום נכסי הקרן'!$C$42</f>
        <v>9.9543151839185111E-4</v>
      </c>
    </row>
    <row r="73" spans="2:14" s="143" customFormat="1">
      <c r="B73" s="85" t="s">
        <v>1146</v>
      </c>
      <c r="C73" s="82" t="s">
        <v>1147</v>
      </c>
      <c r="D73" s="95" t="s">
        <v>814</v>
      </c>
      <c r="E73" s="82"/>
      <c r="F73" s="95" t="s">
        <v>1035</v>
      </c>
      <c r="G73" s="95" t="s">
        <v>169</v>
      </c>
      <c r="H73" s="92">
        <v>15583</v>
      </c>
      <c r="I73" s="94">
        <v>23076</v>
      </c>
      <c r="J73" s="82"/>
      <c r="K73" s="92">
        <v>12690.047839999999</v>
      </c>
      <c r="L73" s="93">
        <v>4.8502288819056478E-5</v>
      </c>
      <c r="M73" s="93">
        <v>3.4092927724291754E-2</v>
      </c>
      <c r="N73" s="93">
        <f>K73/'סכום נכסי הקרן'!$C$42</f>
        <v>5.5408173056351231E-3</v>
      </c>
    </row>
    <row r="74" spans="2:14" s="143" customFormat="1">
      <c r="B74" s="85" t="s">
        <v>1148</v>
      </c>
      <c r="C74" s="82" t="s">
        <v>1149</v>
      </c>
      <c r="D74" s="95" t="s">
        <v>130</v>
      </c>
      <c r="E74" s="82"/>
      <c r="F74" s="95" t="s">
        <v>1035</v>
      </c>
      <c r="G74" s="95" t="s">
        <v>169</v>
      </c>
      <c r="H74" s="92">
        <v>107969</v>
      </c>
      <c r="I74" s="94">
        <v>4775</v>
      </c>
      <c r="J74" s="92">
        <v>69.426122869999986</v>
      </c>
      <c r="K74" s="92">
        <v>18263.25531</v>
      </c>
      <c r="L74" s="93">
        <v>2.6802530898283267E-4</v>
      </c>
      <c r="M74" s="93">
        <v>4.9065838927059367E-2</v>
      </c>
      <c r="N74" s="93">
        <f>K74/'סכום נכסי הקרן'!$C$42</f>
        <v>7.9742300702690307E-3</v>
      </c>
    </row>
    <row r="75" spans="2:14" s="143" customFormat="1">
      <c r="B75" s="85" t="s">
        <v>1150</v>
      </c>
      <c r="C75" s="82" t="s">
        <v>1151</v>
      </c>
      <c r="D75" s="95" t="s">
        <v>814</v>
      </c>
      <c r="E75" s="82"/>
      <c r="F75" s="95" t="s">
        <v>1035</v>
      </c>
      <c r="G75" s="95" t="s">
        <v>169</v>
      </c>
      <c r="H75" s="92">
        <v>4514</v>
      </c>
      <c r="I75" s="94">
        <v>12779</v>
      </c>
      <c r="J75" s="92">
        <v>9.8287590599999977</v>
      </c>
      <c r="K75" s="92">
        <v>2045.51145</v>
      </c>
      <c r="L75" s="93">
        <v>4.9050477189751465E-5</v>
      </c>
      <c r="M75" s="93">
        <v>5.4954461088982968E-3</v>
      </c>
      <c r="N75" s="93">
        <f>K75/'סכום נכסי הקרן'!$C$42</f>
        <v>8.9312549361002214E-4</v>
      </c>
    </row>
    <row r="76" spans="2:14" s="143" customFormat="1">
      <c r="B76" s="85" t="s">
        <v>1152</v>
      </c>
      <c r="C76" s="82" t="s">
        <v>1153</v>
      </c>
      <c r="D76" s="95" t="s">
        <v>814</v>
      </c>
      <c r="E76" s="82"/>
      <c r="F76" s="95" t="s">
        <v>1035</v>
      </c>
      <c r="G76" s="95" t="s">
        <v>169</v>
      </c>
      <c r="H76" s="92">
        <v>29370</v>
      </c>
      <c r="I76" s="94">
        <v>2517</v>
      </c>
      <c r="J76" s="82"/>
      <c r="K76" s="92">
        <v>2608.7881899999998</v>
      </c>
      <c r="L76" s="93">
        <v>4.4099099099099097E-4</v>
      </c>
      <c r="M76" s="93">
        <v>7.0087385273132196E-3</v>
      </c>
      <c r="N76" s="93">
        <f>K76/'סכום נכסי הקרן'!$C$42</f>
        <v>1.1390673173292411E-3</v>
      </c>
    </row>
    <row r="77" spans="2:14" s="143" customFormat="1">
      <c r="B77" s="85" t="s">
        <v>1154</v>
      </c>
      <c r="C77" s="82" t="s">
        <v>1155</v>
      </c>
      <c r="D77" s="95" t="s">
        <v>814</v>
      </c>
      <c r="E77" s="82"/>
      <c r="F77" s="95" t="s">
        <v>1035</v>
      </c>
      <c r="G77" s="95" t="s">
        <v>169</v>
      </c>
      <c r="H77" s="92">
        <v>13488</v>
      </c>
      <c r="I77" s="94">
        <v>7502</v>
      </c>
      <c r="J77" s="82"/>
      <c r="K77" s="92">
        <v>3570.8883799999999</v>
      </c>
      <c r="L77" s="93">
        <v>1.6651851851851851E-3</v>
      </c>
      <c r="M77" s="93">
        <v>9.5935051613527476E-3</v>
      </c>
      <c r="N77" s="93">
        <f>K77/'סכום נכסי הקרן'!$C$42</f>
        <v>1.5591462208699894E-3</v>
      </c>
    </row>
    <row r="78" spans="2:14" s="143" customFormat="1">
      <c r="B78" s="85" t="s">
        <v>1156</v>
      </c>
      <c r="C78" s="82" t="s">
        <v>1157</v>
      </c>
      <c r="D78" s="95" t="s">
        <v>30</v>
      </c>
      <c r="E78" s="82"/>
      <c r="F78" s="95" t="s">
        <v>1035</v>
      </c>
      <c r="G78" s="95" t="s">
        <v>176</v>
      </c>
      <c r="H78" s="92">
        <v>35648</v>
      </c>
      <c r="I78" s="94">
        <v>11290</v>
      </c>
      <c r="J78" s="82"/>
      <c r="K78" s="92">
        <v>1745.4947</v>
      </c>
      <c r="L78" s="93">
        <v>4.6236057068741891E-4</v>
      </c>
      <c r="M78" s="93">
        <v>4.6894247681759978E-3</v>
      </c>
      <c r="N78" s="93">
        <f>K78/'סכום נכסי הקרן'!$C$42</f>
        <v>7.6213008513405169E-4</v>
      </c>
    </row>
    <row r="79" spans="2:14" s="143" customFormat="1">
      <c r="B79" s="81"/>
      <c r="C79" s="82"/>
      <c r="D79" s="82"/>
      <c r="E79" s="82"/>
      <c r="F79" s="82"/>
      <c r="G79" s="82"/>
      <c r="H79" s="92"/>
      <c r="I79" s="94"/>
      <c r="J79" s="82"/>
      <c r="K79" s="82"/>
      <c r="L79" s="82"/>
      <c r="M79" s="93"/>
      <c r="N79" s="82"/>
    </row>
    <row r="80" spans="2:14" s="143" customFormat="1">
      <c r="B80" s="100" t="s">
        <v>72</v>
      </c>
      <c r="C80" s="80"/>
      <c r="D80" s="80"/>
      <c r="E80" s="80"/>
      <c r="F80" s="80"/>
      <c r="G80" s="80"/>
      <c r="H80" s="89"/>
      <c r="I80" s="91"/>
      <c r="J80" s="80"/>
      <c r="K80" s="89">
        <v>67076.449039999992</v>
      </c>
      <c r="L80" s="80"/>
      <c r="M80" s="90">
        <v>0.18020676974239516</v>
      </c>
      <c r="N80" s="90">
        <f>K80/'סכום נכסי הקרן'!$C$42</f>
        <v>2.9287387591234205E-2</v>
      </c>
    </row>
    <row r="81" spans="2:14" s="143" customFormat="1">
      <c r="B81" s="85" t="s">
        <v>1158</v>
      </c>
      <c r="C81" s="82" t="s">
        <v>1159</v>
      </c>
      <c r="D81" s="95" t="s">
        <v>130</v>
      </c>
      <c r="E81" s="82"/>
      <c r="F81" s="95" t="s">
        <v>1049</v>
      </c>
      <c r="G81" s="95" t="s">
        <v>169</v>
      </c>
      <c r="H81" s="92">
        <v>4133</v>
      </c>
      <c r="I81" s="94">
        <v>11630</v>
      </c>
      <c r="J81" s="82"/>
      <c r="K81" s="92">
        <v>1696.27702</v>
      </c>
      <c r="L81" s="93">
        <v>7.8731640697670918E-5</v>
      </c>
      <c r="M81" s="93">
        <v>4.557197149481905E-3</v>
      </c>
      <c r="N81" s="93">
        <f>K81/'סכום נכסי הקרן'!$C$42</f>
        <v>7.4064031799325172E-4</v>
      </c>
    </row>
    <row r="82" spans="2:14" s="143" customFormat="1">
      <c r="B82" s="85" t="s">
        <v>1160</v>
      </c>
      <c r="C82" s="82" t="s">
        <v>1161</v>
      </c>
      <c r="D82" s="95" t="s">
        <v>814</v>
      </c>
      <c r="E82" s="82"/>
      <c r="F82" s="95" t="s">
        <v>1049</v>
      </c>
      <c r="G82" s="95" t="s">
        <v>169</v>
      </c>
      <c r="H82" s="92">
        <v>112655</v>
      </c>
      <c r="I82" s="94">
        <v>8013</v>
      </c>
      <c r="J82" s="82"/>
      <c r="K82" s="92">
        <v>31856.442340000001</v>
      </c>
      <c r="L82" s="93">
        <v>4.261866640009335E-4</v>
      </c>
      <c r="M82" s="93">
        <v>8.5585129382040839E-2</v>
      </c>
      <c r="N82" s="93">
        <f>K82/'סכום נכסי הקרן'!$C$42</f>
        <v>1.3909382315885696E-2</v>
      </c>
    </row>
    <row r="83" spans="2:14" s="143" customFormat="1">
      <c r="B83" s="85" t="s">
        <v>1162</v>
      </c>
      <c r="C83" s="82" t="s">
        <v>1163</v>
      </c>
      <c r="D83" s="95" t="s">
        <v>130</v>
      </c>
      <c r="E83" s="82"/>
      <c r="F83" s="95" t="s">
        <v>1049</v>
      </c>
      <c r="G83" s="95" t="s">
        <v>169</v>
      </c>
      <c r="H83" s="92">
        <v>15460</v>
      </c>
      <c r="I83" s="94">
        <v>10328</v>
      </c>
      <c r="J83" s="82"/>
      <c r="K83" s="92">
        <v>5634.7853499999992</v>
      </c>
      <c r="L83" s="93">
        <v>6.0421567451143928E-3</v>
      </c>
      <c r="M83" s="93">
        <v>1.5138345584002779E-2</v>
      </c>
      <c r="N83" s="93">
        <f>K83/'סכום נכסי הקרן'!$C$42</f>
        <v>2.4602993286130326E-3</v>
      </c>
    </row>
    <row r="84" spans="2:14" s="143" customFormat="1">
      <c r="B84" s="85" t="s">
        <v>1164</v>
      </c>
      <c r="C84" s="82" t="s">
        <v>1165</v>
      </c>
      <c r="D84" s="95" t="s">
        <v>130</v>
      </c>
      <c r="E84" s="82"/>
      <c r="F84" s="95" t="s">
        <v>1049</v>
      </c>
      <c r="G84" s="95" t="s">
        <v>169</v>
      </c>
      <c r="H84" s="92">
        <v>9189.9999999999982</v>
      </c>
      <c r="I84" s="94">
        <v>7505</v>
      </c>
      <c r="J84" s="82"/>
      <c r="K84" s="92">
        <v>2433.9848299999994</v>
      </c>
      <c r="L84" s="93">
        <v>2.036754848030606E-4</v>
      </c>
      <c r="M84" s="93">
        <v>6.5391139527187581E-3</v>
      </c>
      <c r="N84" s="93">
        <f>K84/'סכום נכסי הקרן'!$C$42</f>
        <v>1.0627434535910591E-3</v>
      </c>
    </row>
    <row r="85" spans="2:14" s="143" customFormat="1">
      <c r="B85" s="85" t="s">
        <v>1166</v>
      </c>
      <c r="C85" s="82" t="s">
        <v>1167</v>
      </c>
      <c r="D85" s="95" t="s">
        <v>30</v>
      </c>
      <c r="E85" s="82"/>
      <c r="F85" s="95" t="s">
        <v>1049</v>
      </c>
      <c r="G85" s="95" t="s">
        <v>171</v>
      </c>
      <c r="H85" s="92">
        <v>9376</v>
      </c>
      <c r="I85" s="94">
        <v>19270</v>
      </c>
      <c r="J85" s="82"/>
      <c r="K85" s="92">
        <v>7510.5006900000008</v>
      </c>
      <c r="L85" s="93">
        <v>9.2500969306765612E-3</v>
      </c>
      <c r="M85" s="93">
        <v>2.0177619535074454E-2</v>
      </c>
      <c r="N85" s="93">
        <f>K85/'סכום נכסי הקרן'!$C$42</f>
        <v>3.2792872589467357E-3</v>
      </c>
    </row>
    <row r="86" spans="2:14" s="143" customFormat="1">
      <c r="B86" s="85" t="s">
        <v>1168</v>
      </c>
      <c r="C86" s="82" t="s">
        <v>1169</v>
      </c>
      <c r="D86" s="95" t="s">
        <v>130</v>
      </c>
      <c r="E86" s="82"/>
      <c r="F86" s="95" t="s">
        <v>1049</v>
      </c>
      <c r="G86" s="95" t="s">
        <v>169</v>
      </c>
      <c r="H86" s="92">
        <v>15507</v>
      </c>
      <c r="I86" s="94">
        <v>10678</v>
      </c>
      <c r="J86" s="82"/>
      <c r="K86" s="92">
        <v>5843.4504000000006</v>
      </c>
      <c r="L86" s="93">
        <v>3.7892980224614692E-4</v>
      </c>
      <c r="M86" s="93">
        <v>1.5698942561881136E-2</v>
      </c>
      <c r="N86" s="93">
        <f>K86/'סכום נכסי הקרן'!$C$42</f>
        <v>2.5514081199035487E-3</v>
      </c>
    </row>
    <row r="87" spans="2:14" s="143" customFormat="1">
      <c r="B87" s="85" t="s">
        <v>1170</v>
      </c>
      <c r="C87" s="82" t="s">
        <v>1171</v>
      </c>
      <c r="D87" s="95" t="s">
        <v>814</v>
      </c>
      <c r="E87" s="82"/>
      <c r="F87" s="95" t="s">
        <v>1049</v>
      </c>
      <c r="G87" s="95" t="s">
        <v>169</v>
      </c>
      <c r="H87" s="92">
        <v>28217</v>
      </c>
      <c r="I87" s="94">
        <v>3732</v>
      </c>
      <c r="J87" s="82"/>
      <c r="K87" s="92">
        <v>3716.24323</v>
      </c>
      <c r="L87" s="93">
        <v>8.1311423090470801E-5</v>
      </c>
      <c r="M87" s="93">
        <v>9.9840137282160586E-3</v>
      </c>
      <c r="N87" s="93">
        <f>K87/'סכום נכסי הקרן'!$C$42</f>
        <v>1.6226120705257617E-3</v>
      </c>
    </row>
    <row r="88" spans="2:14" s="143" customFormat="1">
      <c r="B88" s="85" t="s">
        <v>1172</v>
      </c>
      <c r="C88" s="82" t="s">
        <v>1173</v>
      </c>
      <c r="D88" s="95" t="s">
        <v>30</v>
      </c>
      <c r="E88" s="82"/>
      <c r="F88" s="95" t="s">
        <v>1049</v>
      </c>
      <c r="G88" s="95" t="s">
        <v>171</v>
      </c>
      <c r="H88" s="92">
        <v>9194</v>
      </c>
      <c r="I88" s="94">
        <v>21939</v>
      </c>
      <c r="J88" s="82"/>
      <c r="K88" s="92">
        <v>8384.7651800000003</v>
      </c>
      <c r="L88" s="93">
        <v>4.8671228866474922E-3</v>
      </c>
      <c r="M88" s="93">
        <v>2.252640784897925E-2</v>
      </c>
      <c r="N88" s="93">
        <f>K88/'סכום נכסי הקרן'!$C$42</f>
        <v>3.6610147257751238E-3</v>
      </c>
    </row>
    <row r="89" spans="2:14" s="143" customFormat="1">
      <c r="B89" s="146"/>
      <c r="C89" s="146"/>
    </row>
    <row r="90" spans="2:14" s="143" customFormat="1">
      <c r="B90" s="146"/>
      <c r="C90" s="146"/>
    </row>
    <row r="91" spans="2:14" s="143" customFormat="1">
      <c r="B91" s="146"/>
      <c r="C91" s="146"/>
    </row>
    <row r="92" spans="2:14" s="143" customFormat="1">
      <c r="B92" s="148" t="s">
        <v>255</v>
      </c>
      <c r="C92" s="146"/>
    </row>
    <row r="93" spans="2:14" s="143" customFormat="1">
      <c r="B93" s="148" t="s">
        <v>119</v>
      </c>
      <c r="C93" s="146"/>
    </row>
    <row r="94" spans="2:14" s="143" customFormat="1">
      <c r="B94" s="148" t="s">
        <v>240</v>
      </c>
      <c r="C94" s="146"/>
    </row>
    <row r="95" spans="2:14" s="143" customFormat="1">
      <c r="B95" s="148" t="s">
        <v>250</v>
      </c>
      <c r="C95" s="146"/>
    </row>
    <row r="96" spans="2:14" s="143" customFormat="1">
      <c r="B96" s="148" t="s">
        <v>248</v>
      </c>
      <c r="C96" s="146"/>
    </row>
    <row r="97" spans="2:3" s="143" customFormat="1">
      <c r="B97" s="146"/>
      <c r="C97" s="146"/>
    </row>
    <row r="98" spans="2:3" s="143" customFormat="1">
      <c r="B98" s="146"/>
      <c r="C98" s="146"/>
    </row>
    <row r="99" spans="2:3" s="143" customFormat="1">
      <c r="B99" s="146"/>
      <c r="C99" s="146"/>
    </row>
    <row r="100" spans="2:3" s="143" customFormat="1">
      <c r="B100" s="146"/>
      <c r="C100" s="146"/>
    </row>
    <row r="101" spans="2:3" s="143" customFormat="1">
      <c r="B101" s="146"/>
      <c r="C101" s="146"/>
    </row>
    <row r="102" spans="2:3" s="143" customFormat="1">
      <c r="B102" s="146"/>
      <c r="C102" s="146"/>
    </row>
    <row r="103" spans="2:3" s="143" customFormat="1">
      <c r="B103" s="146"/>
      <c r="C103" s="146"/>
    </row>
    <row r="104" spans="2:3" s="143" customFormat="1">
      <c r="B104" s="146"/>
      <c r="C104" s="146"/>
    </row>
    <row r="105" spans="2:3" s="143" customFormat="1">
      <c r="B105" s="146"/>
      <c r="C105" s="146"/>
    </row>
    <row r="106" spans="2:3" s="143" customFormat="1">
      <c r="B106" s="146"/>
      <c r="C106" s="146"/>
    </row>
    <row r="107" spans="2:3" s="143" customFormat="1">
      <c r="B107" s="146"/>
      <c r="C107" s="146"/>
    </row>
    <row r="108" spans="2:3" s="143" customFormat="1">
      <c r="B108" s="146"/>
      <c r="C108" s="146"/>
    </row>
    <row r="109" spans="2:3" s="143" customFormat="1">
      <c r="B109" s="146"/>
      <c r="C109" s="146"/>
    </row>
    <row r="110" spans="2:3" s="143" customFormat="1">
      <c r="B110" s="146"/>
      <c r="C110" s="146"/>
    </row>
    <row r="111" spans="2:3" s="143" customFormat="1">
      <c r="B111" s="146"/>
      <c r="C111" s="146"/>
    </row>
    <row r="112" spans="2:3" s="143" customFormat="1">
      <c r="B112" s="146"/>
      <c r="C112" s="146"/>
    </row>
    <row r="113" spans="2:3" s="143" customFormat="1">
      <c r="B113" s="146"/>
      <c r="C113" s="146"/>
    </row>
    <row r="114" spans="2:3" s="143" customFormat="1">
      <c r="B114" s="146"/>
      <c r="C114" s="146"/>
    </row>
    <row r="115" spans="2:3" s="143" customFormat="1">
      <c r="B115" s="146"/>
      <c r="C115" s="146"/>
    </row>
    <row r="116" spans="2:3" s="143" customFormat="1">
      <c r="B116" s="146"/>
      <c r="C116" s="146"/>
    </row>
    <row r="117" spans="2:3" s="143" customFormat="1">
      <c r="B117" s="146"/>
      <c r="C117" s="146"/>
    </row>
    <row r="118" spans="2:3" s="143" customFormat="1">
      <c r="B118" s="146"/>
      <c r="C118" s="146"/>
    </row>
    <row r="119" spans="2:3" s="143" customFormat="1">
      <c r="B119" s="146"/>
      <c r="C119" s="146"/>
    </row>
    <row r="120" spans="2:3" s="143" customFormat="1">
      <c r="B120" s="146"/>
      <c r="C120" s="146"/>
    </row>
    <row r="121" spans="2:3" s="143" customFormat="1">
      <c r="B121" s="146"/>
      <c r="C121" s="146"/>
    </row>
    <row r="122" spans="2:3" s="143" customFormat="1">
      <c r="B122" s="146"/>
      <c r="C122" s="146"/>
    </row>
    <row r="123" spans="2:3" s="143" customFormat="1">
      <c r="B123" s="146"/>
      <c r="C123" s="146"/>
    </row>
    <row r="124" spans="2:3" s="143" customFormat="1">
      <c r="B124" s="146"/>
      <c r="C124" s="146"/>
    </row>
    <row r="125" spans="2:3" s="143" customFormat="1">
      <c r="B125" s="146"/>
      <c r="C125" s="146"/>
    </row>
    <row r="126" spans="2:3" s="143" customFormat="1">
      <c r="B126" s="146"/>
      <c r="C126" s="146"/>
    </row>
    <row r="127" spans="2:3" s="143" customFormat="1">
      <c r="B127" s="146"/>
      <c r="C127" s="146"/>
    </row>
    <row r="128" spans="2:3" s="143" customFormat="1">
      <c r="B128" s="146"/>
      <c r="C128" s="146"/>
    </row>
    <row r="129" spans="2:3" s="143" customFormat="1">
      <c r="B129" s="146"/>
      <c r="C129" s="146"/>
    </row>
    <row r="130" spans="2:3" s="143" customFormat="1">
      <c r="B130" s="146"/>
      <c r="C130" s="146"/>
    </row>
    <row r="131" spans="2:3" s="143" customFormat="1">
      <c r="B131" s="146"/>
      <c r="C131" s="146"/>
    </row>
    <row r="132" spans="2:3" s="143" customFormat="1">
      <c r="B132" s="146"/>
      <c r="C132" s="146"/>
    </row>
    <row r="133" spans="2:3" s="143" customFormat="1">
      <c r="B133" s="146"/>
      <c r="C133" s="146"/>
    </row>
    <row r="134" spans="2:3" s="143" customFormat="1">
      <c r="B134" s="146"/>
      <c r="C134" s="146"/>
    </row>
    <row r="135" spans="2:3" s="143" customFormat="1">
      <c r="B135" s="146"/>
      <c r="C135" s="146"/>
    </row>
    <row r="136" spans="2:3" s="143" customFormat="1">
      <c r="B136" s="146"/>
      <c r="C136" s="146"/>
    </row>
    <row r="137" spans="2:3" s="143" customFormat="1">
      <c r="B137" s="146"/>
      <c r="C137" s="146"/>
    </row>
    <row r="138" spans="2:3" s="143" customFormat="1">
      <c r="B138" s="146"/>
      <c r="C138" s="146"/>
    </row>
    <row r="139" spans="2:3" s="143" customFormat="1">
      <c r="B139" s="146"/>
      <c r="C139" s="146"/>
    </row>
    <row r="140" spans="2:3" s="143" customFormat="1">
      <c r="B140" s="146"/>
      <c r="C140" s="146"/>
    </row>
    <row r="141" spans="2:3" s="143" customFormat="1">
      <c r="B141" s="146"/>
      <c r="C141" s="146"/>
    </row>
    <row r="142" spans="2:3" s="143" customFormat="1">
      <c r="B142" s="146"/>
      <c r="C142" s="146"/>
    </row>
    <row r="143" spans="2:3" s="143" customFormat="1">
      <c r="B143" s="146"/>
      <c r="C143" s="146"/>
    </row>
    <row r="144" spans="2:3" s="143" customFormat="1">
      <c r="B144" s="146"/>
      <c r="C144" s="146"/>
    </row>
    <row r="145" spans="2:3" s="143" customFormat="1">
      <c r="B145" s="146"/>
      <c r="C145" s="146"/>
    </row>
    <row r="146" spans="2:3" s="143" customFormat="1">
      <c r="B146" s="146"/>
      <c r="C146" s="146"/>
    </row>
    <row r="147" spans="2:3" s="143" customFormat="1">
      <c r="B147" s="146"/>
      <c r="C147" s="146"/>
    </row>
    <row r="148" spans="2:3" s="143" customFormat="1">
      <c r="B148" s="146"/>
      <c r="C148" s="146"/>
    </row>
    <row r="149" spans="2:3" s="143" customFormat="1">
      <c r="B149" s="146"/>
      <c r="C149" s="146"/>
    </row>
    <row r="150" spans="2:3" s="143" customFormat="1">
      <c r="B150" s="146"/>
      <c r="C150" s="146"/>
    </row>
    <row r="151" spans="2:3" s="143" customFormat="1">
      <c r="B151" s="146"/>
      <c r="C151" s="146"/>
    </row>
    <row r="152" spans="2:3" s="143" customFormat="1">
      <c r="B152" s="146"/>
      <c r="C152" s="146"/>
    </row>
    <row r="153" spans="2:3" s="143" customFormat="1">
      <c r="B153" s="146"/>
      <c r="C153" s="146"/>
    </row>
    <row r="154" spans="2:3" s="143" customFormat="1">
      <c r="B154" s="146"/>
      <c r="C154" s="146"/>
    </row>
    <row r="155" spans="2:3" s="143" customFormat="1">
      <c r="B155" s="146"/>
      <c r="C155" s="146"/>
    </row>
    <row r="156" spans="2:3" s="143" customFormat="1">
      <c r="B156" s="146"/>
      <c r="C156" s="146"/>
    </row>
    <row r="157" spans="2:3" s="143" customFormat="1">
      <c r="B157" s="146"/>
      <c r="C157" s="146"/>
    </row>
    <row r="158" spans="2:3" s="143" customFormat="1">
      <c r="B158" s="146"/>
      <c r="C158" s="146"/>
    </row>
    <row r="159" spans="2:3" s="143" customFormat="1">
      <c r="B159" s="146"/>
      <c r="C159" s="146"/>
    </row>
    <row r="160" spans="2:3" s="143" customFormat="1">
      <c r="B160" s="146"/>
      <c r="C160" s="146"/>
    </row>
    <row r="161" spans="2:3" s="143" customFormat="1">
      <c r="B161" s="146"/>
      <c r="C161" s="146"/>
    </row>
    <row r="162" spans="2:3" s="143" customFormat="1">
      <c r="B162" s="146"/>
      <c r="C162" s="146"/>
    </row>
    <row r="163" spans="2:3" s="143" customFormat="1">
      <c r="B163" s="146"/>
      <c r="C163" s="146"/>
    </row>
    <row r="164" spans="2:3" s="143" customFormat="1">
      <c r="B164" s="146"/>
      <c r="C164" s="146"/>
    </row>
    <row r="165" spans="2:3" s="143" customFormat="1">
      <c r="B165" s="146"/>
      <c r="C165" s="146"/>
    </row>
    <row r="166" spans="2:3" s="143" customFormat="1">
      <c r="B166" s="146"/>
      <c r="C166" s="146"/>
    </row>
    <row r="167" spans="2:3" s="143" customFormat="1">
      <c r="B167" s="146"/>
      <c r="C167" s="146"/>
    </row>
    <row r="168" spans="2:3" s="143" customFormat="1">
      <c r="B168" s="146"/>
      <c r="C168" s="146"/>
    </row>
    <row r="169" spans="2:3" s="143" customFormat="1">
      <c r="B169" s="146"/>
      <c r="C169" s="146"/>
    </row>
    <row r="170" spans="2:3" s="143" customFormat="1">
      <c r="B170" s="146"/>
      <c r="C170" s="146"/>
    </row>
    <row r="171" spans="2:3" s="143" customFormat="1">
      <c r="B171" s="146"/>
      <c r="C171" s="146"/>
    </row>
    <row r="172" spans="2:3" s="143" customFormat="1">
      <c r="B172" s="146"/>
      <c r="C172" s="146"/>
    </row>
    <row r="173" spans="2:3" s="143" customFormat="1">
      <c r="B173" s="146"/>
      <c r="C173" s="146"/>
    </row>
    <row r="174" spans="2:3" s="143" customFormat="1">
      <c r="B174" s="146"/>
      <c r="C174" s="146"/>
    </row>
    <row r="175" spans="2:3" s="143" customFormat="1">
      <c r="B175" s="146"/>
      <c r="C175" s="146"/>
    </row>
    <row r="176" spans="2:3" s="143" customFormat="1">
      <c r="B176" s="146"/>
      <c r="C176" s="146"/>
    </row>
    <row r="177" spans="2:3" s="143" customFormat="1">
      <c r="B177" s="146"/>
      <c r="C177" s="146"/>
    </row>
    <row r="178" spans="2:3" s="143" customFormat="1">
      <c r="B178" s="146"/>
      <c r="C178" s="146"/>
    </row>
    <row r="179" spans="2:3" s="143" customFormat="1">
      <c r="B179" s="146"/>
      <c r="C179" s="146"/>
    </row>
    <row r="180" spans="2:3" s="143" customFormat="1">
      <c r="B180" s="146"/>
      <c r="C180" s="146"/>
    </row>
    <row r="181" spans="2:3" s="143" customFormat="1">
      <c r="B181" s="146"/>
      <c r="C181" s="146"/>
    </row>
    <row r="182" spans="2:3" s="143" customFormat="1">
      <c r="B182" s="146"/>
      <c r="C182" s="146"/>
    </row>
    <row r="183" spans="2:3" s="143" customFormat="1">
      <c r="B183" s="146"/>
      <c r="C183" s="146"/>
    </row>
    <row r="184" spans="2:3" s="143" customFormat="1">
      <c r="B184" s="146"/>
      <c r="C184" s="146"/>
    </row>
    <row r="185" spans="2:3" s="143" customFormat="1">
      <c r="B185" s="146"/>
      <c r="C185" s="146"/>
    </row>
    <row r="186" spans="2:3" s="143" customFormat="1">
      <c r="B186" s="146"/>
      <c r="C186" s="146"/>
    </row>
    <row r="187" spans="2:3" s="143" customFormat="1">
      <c r="B187" s="146"/>
      <c r="C187" s="146"/>
    </row>
    <row r="188" spans="2:3" s="143" customFormat="1">
      <c r="B188" s="146"/>
      <c r="C188" s="146"/>
    </row>
    <row r="189" spans="2:3" s="143" customFormat="1">
      <c r="B189" s="146"/>
      <c r="C189" s="146"/>
    </row>
    <row r="190" spans="2:3" s="143" customFormat="1">
      <c r="B190" s="146"/>
      <c r="C190" s="146"/>
    </row>
    <row r="191" spans="2:3" s="143" customFormat="1">
      <c r="B191" s="146"/>
      <c r="C191" s="146"/>
    </row>
    <row r="192" spans="2:3" s="143" customFormat="1">
      <c r="B192" s="146"/>
      <c r="C192" s="146"/>
    </row>
    <row r="193" spans="2:3" s="143" customFormat="1">
      <c r="B193" s="146"/>
      <c r="C193" s="146"/>
    </row>
    <row r="194" spans="2:3" s="143" customFormat="1">
      <c r="B194" s="146"/>
      <c r="C194" s="146"/>
    </row>
    <row r="195" spans="2:3" s="143" customFormat="1">
      <c r="B195" s="146"/>
      <c r="C195" s="146"/>
    </row>
    <row r="196" spans="2:3" s="143" customFormat="1">
      <c r="B196" s="146"/>
      <c r="C196" s="146"/>
    </row>
    <row r="197" spans="2:3" s="143" customFormat="1">
      <c r="B197" s="146"/>
      <c r="C197" s="146"/>
    </row>
    <row r="198" spans="2:3" s="143" customFormat="1">
      <c r="B198" s="146"/>
      <c r="C198" s="146"/>
    </row>
    <row r="199" spans="2:3" s="143" customFormat="1">
      <c r="B199" s="146"/>
      <c r="C199" s="146"/>
    </row>
    <row r="200" spans="2:3" s="143" customFormat="1">
      <c r="B200" s="146"/>
      <c r="C200" s="146"/>
    </row>
    <row r="201" spans="2:3" s="143" customFormat="1">
      <c r="B201" s="146"/>
      <c r="C201" s="146"/>
    </row>
    <row r="202" spans="2:3" s="143" customFormat="1">
      <c r="B202" s="146"/>
      <c r="C202" s="146"/>
    </row>
    <row r="203" spans="2:3" s="143" customFormat="1">
      <c r="B203" s="146"/>
      <c r="C203" s="146"/>
    </row>
    <row r="204" spans="2:3" s="143" customFormat="1">
      <c r="B204" s="146"/>
      <c r="C204" s="146"/>
    </row>
    <row r="205" spans="2:3" s="143" customFormat="1">
      <c r="B205" s="146"/>
      <c r="C205" s="146"/>
    </row>
    <row r="206" spans="2:3" s="143" customFormat="1">
      <c r="B206" s="146"/>
      <c r="C206" s="146"/>
    </row>
    <row r="207" spans="2:3" s="143" customFormat="1">
      <c r="B207" s="146"/>
      <c r="C207" s="146"/>
    </row>
    <row r="208" spans="2:3" s="143" customFormat="1">
      <c r="B208" s="146"/>
      <c r="C208" s="146"/>
    </row>
    <row r="209" spans="2:3" s="143" customFormat="1">
      <c r="B209" s="146"/>
      <c r="C209" s="146"/>
    </row>
    <row r="210" spans="2:3" s="143" customFormat="1">
      <c r="B210" s="146"/>
      <c r="C210" s="146"/>
    </row>
    <row r="211" spans="2:3" s="143" customFormat="1">
      <c r="B211" s="146"/>
      <c r="C211" s="146"/>
    </row>
    <row r="212" spans="2:3" s="143" customFormat="1">
      <c r="B212" s="146"/>
      <c r="C212" s="146"/>
    </row>
    <row r="213" spans="2:3" s="143" customFormat="1">
      <c r="B213" s="146"/>
      <c r="C213" s="146"/>
    </row>
    <row r="214" spans="2:3" s="143" customFormat="1">
      <c r="B214" s="146"/>
      <c r="C214" s="146"/>
    </row>
    <row r="215" spans="2:3" s="143" customFormat="1">
      <c r="B215" s="146"/>
      <c r="C215" s="146"/>
    </row>
    <row r="216" spans="2:3" s="143" customFormat="1">
      <c r="B216" s="146"/>
      <c r="C216" s="146"/>
    </row>
    <row r="217" spans="2:3" s="143" customFormat="1">
      <c r="B217" s="146"/>
      <c r="C217" s="146"/>
    </row>
    <row r="218" spans="2:3" s="143" customFormat="1">
      <c r="B218" s="146"/>
      <c r="C218" s="146"/>
    </row>
    <row r="219" spans="2:3" s="143" customFormat="1">
      <c r="B219" s="146"/>
      <c r="C219" s="146"/>
    </row>
    <row r="220" spans="2:3" s="143" customFormat="1">
      <c r="B220" s="146"/>
      <c r="C220" s="146"/>
    </row>
    <row r="221" spans="2:3" s="143" customFormat="1">
      <c r="B221" s="146"/>
      <c r="C221" s="146"/>
    </row>
    <row r="222" spans="2:3" s="143" customFormat="1">
      <c r="B222" s="146"/>
      <c r="C222" s="146"/>
    </row>
    <row r="223" spans="2:3" s="143" customFormat="1">
      <c r="B223" s="146"/>
      <c r="C223" s="146"/>
    </row>
    <row r="224" spans="2:3" s="143" customFormat="1">
      <c r="B224" s="146"/>
      <c r="C224" s="146"/>
    </row>
    <row r="225" spans="2:3" s="143" customFormat="1">
      <c r="B225" s="146"/>
      <c r="C225" s="146"/>
    </row>
    <row r="226" spans="2:3" s="143" customFormat="1">
      <c r="B226" s="146"/>
      <c r="C226" s="146"/>
    </row>
    <row r="227" spans="2:3" s="143" customFormat="1">
      <c r="B227" s="146"/>
      <c r="C227" s="146"/>
    </row>
    <row r="228" spans="2:3" s="143" customFormat="1">
      <c r="B228" s="146"/>
      <c r="C228" s="146"/>
    </row>
    <row r="229" spans="2:3" s="143" customFormat="1">
      <c r="B229" s="146"/>
      <c r="C229" s="146"/>
    </row>
    <row r="230" spans="2:3" s="143" customFormat="1">
      <c r="B230" s="146"/>
      <c r="C230" s="146"/>
    </row>
    <row r="231" spans="2:3" s="143" customFormat="1">
      <c r="B231" s="146"/>
      <c r="C231" s="146"/>
    </row>
    <row r="232" spans="2:3" s="143" customFormat="1">
      <c r="B232" s="146"/>
      <c r="C232" s="146"/>
    </row>
    <row r="233" spans="2:3" s="143" customFormat="1">
      <c r="B233" s="146"/>
      <c r="C233" s="146"/>
    </row>
    <row r="234" spans="2:3" s="143" customFormat="1">
      <c r="B234" s="146"/>
      <c r="C234" s="146"/>
    </row>
    <row r="235" spans="2:3" s="143" customFormat="1">
      <c r="B235" s="146"/>
      <c r="C235" s="146"/>
    </row>
    <row r="236" spans="2:3" s="143" customFormat="1">
      <c r="B236" s="146"/>
      <c r="C236" s="146"/>
    </row>
    <row r="237" spans="2:3" s="143" customFormat="1">
      <c r="B237" s="146"/>
      <c r="C237" s="146"/>
    </row>
    <row r="238" spans="2:3" s="143" customFormat="1">
      <c r="B238" s="146"/>
      <c r="C238" s="146"/>
    </row>
    <row r="239" spans="2:3" s="143" customFormat="1">
      <c r="B239" s="146"/>
      <c r="C239" s="146"/>
    </row>
    <row r="240" spans="2:3" s="143" customFormat="1">
      <c r="B240" s="146"/>
      <c r="C240" s="146"/>
    </row>
    <row r="241" spans="2:7" s="143" customFormat="1">
      <c r="B241" s="146"/>
      <c r="C241" s="146"/>
    </row>
    <row r="242" spans="2:7" s="143" customFormat="1">
      <c r="B242" s="146"/>
      <c r="C242" s="146"/>
    </row>
    <row r="243" spans="2:7" s="143" customFormat="1">
      <c r="B243" s="146"/>
      <c r="C243" s="146"/>
    </row>
    <row r="244" spans="2:7" s="143" customFormat="1">
      <c r="B244" s="146"/>
      <c r="C244" s="146"/>
    </row>
    <row r="245" spans="2:7" s="143" customFormat="1">
      <c r="B245" s="146"/>
      <c r="C245" s="146"/>
    </row>
    <row r="246" spans="2:7" s="143" customFormat="1">
      <c r="B246" s="146"/>
      <c r="C246" s="146"/>
    </row>
    <row r="247" spans="2:7" s="143" customFormat="1">
      <c r="B247" s="146"/>
      <c r="C247" s="146"/>
    </row>
    <row r="248" spans="2:7" s="143" customFormat="1">
      <c r="B248" s="146"/>
      <c r="C248" s="146"/>
    </row>
    <row r="249" spans="2:7" s="143" customFormat="1">
      <c r="B249" s="146"/>
      <c r="C249" s="146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185</v>
      </c>
      <c r="C1" s="76" t="s" vm="1">
        <v>256</v>
      </c>
    </row>
    <row r="2" spans="2:65">
      <c r="B2" s="56" t="s">
        <v>184</v>
      </c>
      <c r="C2" s="76" t="s">
        <v>257</v>
      </c>
    </row>
    <row r="3" spans="2:65">
      <c r="B3" s="56" t="s">
        <v>186</v>
      </c>
      <c r="C3" s="76" t="s">
        <v>258</v>
      </c>
    </row>
    <row r="4" spans="2:65">
      <c r="B4" s="56" t="s">
        <v>187</v>
      </c>
      <c r="C4" s="76">
        <v>8801</v>
      </c>
    </row>
    <row r="6" spans="2:65" ht="26.25" customHeight="1">
      <c r="B6" s="205" t="s">
        <v>215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7"/>
    </row>
    <row r="7" spans="2:65" ht="26.25" customHeight="1">
      <c r="B7" s="205" t="s">
        <v>98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7"/>
      <c r="BM7" s="3"/>
    </row>
    <row r="8" spans="2:65" s="3" customFormat="1" ht="78.75">
      <c r="B8" s="22" t="s">
        <v>122</v>
      </c>
      <c r="C8" s="30" t="s">
        <v>48</v>
      </c>
      <c r="D8" s="30" t="s">
        <v>126</v>
      </c>
      <c r="E8" s="30" t="s">
        <v>124</v>
      </c>
      <c r="F8" s="30" t="s">
        <v>67</v>
      </c>
      <c r="G8" s="30" t="s">
        <v>15</v>
      </c>
      <c r="H8" s="30" t="s">
        <v>68</v>
      </c>
      <c r="I8" s="30" t="s">
        <v>108</v>
      </c>
      <c r="J8" s="30" t="s">
        <v>242</v>
      </c>
      <c r="K8" s="30" t="s">
        <v>241</v>
      </c>
      <c r="L8" s="30" t="s">
        <v>64</v>
      </c>
      <c r="M8" s="30" t="s">
        <v>61</v>
      </c>
      <c r="N8" s="30" t="s">
        <v>188</v>
      </c>
      <c r="O8" s="20" t="s">
        <v>190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251</v>
      </c>
      <c r="K9" s="32"/>
      <c r="L9" s="32" t="s">
        <v>245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41" customFormat="1" ht="18" customHeight="1">
      <c r="B11" s="130" t="s">
        <v>34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80450.634030000001</v>
      </c>
      <c r="M11" s="80"/>
      <c r="N11" s="90">
        <v>1</v>
      </c>
      <c r="O11" s="90">
        <f>L11/'סכום נכסי הקרן'!$C$42</f>
        <v>3.5126917636800807E-2</v>
      </c>
      <c r="P11" s="144"/>
      <c r="BG11" s="142"/>
      <c r="BH11" s="145"/>
      <c r="BI11" s="142"/>
      <c r="BM11" s="142"/>
    </row>
    <row r="12" spans="2:65" s="141" customFormat="1" ht="18" customHeight="1">
      <c r="B12" s="79" t="s">
        <v>236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80450.634030000001</v>
      </c>
      <c r="M12" s="80"/>
      <c r="N12" s="90">
        <v>1</v>
      </c>
      <c r="O12" s="90">
        <f>L12/'סכום נכסי הקרן'!$C$42</f>
        <v>3.5126917636800807E-2</v>
      </c>
      <c r="P12" s="144"/>
      <c r="BG12" s="142"/>
      <c r="BH12" s="145"/>
      <c r="BI12" s="142"/>
      <c r="BM12" s="142"/>
    </row>
    <row r="13" spans="2:65" s="143" customFormat="1">
      <c r="B13" s="100" t="s">
        <v>1174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80450.634030000001</v>
      </c>
      <c r="M13" s="80"/>
      <c r="N13" s="90">
        <v>1</v>
      </c>
      <c r="O13" s="90">
        <f>L13/'סכום נכסי הקרן'!$C$42</f>
        <v>3.5126917636800807E-2</v>
      </c>
      <c r="BH13" s="145"/>
    </row>
    <row r="14" spans="2:65" s="143" customFormat="1" ht="20.25">
      <c r="B14" s="85" t="s">
        <v>1175</v>
      </c>
      <c r="C14" s="82" t="s">
        <v>1176</v>
      </c>
      <c r="D14" s="95" t="s">
        <v>30</v>
      </c>
      <c r="E14" s="82"/>
      <c r="F14" s="95" t="s">
        <v>1049</v>
      </c>
      <c r="G14" s="82" t="s">
        <v>597</v>
      </c>
      <c r="H14" s="82" t="s">
        <v>1177</v>
      </c>
      <c r="I14" s="95" t="s">
        <v>169</v>
      </c>
      <c r="J14" s="92">
        <v>31860.51</v>
      </c>
      <c r="K14" s="94">
        <v>11052</v>
      </c>
      <c r="L14" s="92">
        <v>12426.39798</v>
      </c>
      <c r="M14" s="93">
        <v>3.4349580343420818E-3</v>
      </c>
      <c r="N14" s="93">
        <v>0.15445991358335601</v>
      </c>
      <c r="O14" s="93">
        <f>L14/'סכום נכסי הקרן'!$C$42</f>
        <v>5.4257006626299165E-3</v>
      </c>
      <c r="BH14" s="141"/>
    </row>
    <row r="15" spans="2:65" s="143" customFormat="1">
      <c r="B15" s="85" t="s">
        <v>1178</v>
      </c>
      <c r="C15" s="82" t="s">
        <v>1179</v>
      </c>
      <c r="D15" s="95" t="s">
        <v>30</v>
      </c>
      <c r="E15" s="82"/>
      <c r="F15" s="95" t="s">
        <v>1049</v>
      </c>
      <c r="G15" s="82" t="s">
        <v>1180</v>
      </c>
      <c r="H15" s="82" t="s">
        <v>1181</v>
      </c>
      <c r="I15" s="95" t="s">
        <v>169</v>
      </c>
      <c r="J15" s="92">
        <v>276629.53999999998</v>
      </c>
      <c r="K15" s="94">
        <v>1253</v>
      </c>
      <c r="L15" s="92">
        <v>12232.10737</v>
      </c>
      <c r="M15" s="93">
        <v>4.1988665804197953E-4</v>
      </c>
      <c r="N15" s="93">
        <v>0.15204488463619384</v>
      </c>
      <c r="O15" s="93">
        <f>L15/'סכום נכסי הקרן'!$C$42</f>
        <v>5.3408681397124616E-3</v>
      </c>
    </row>
    <row r="16" spans="2:65" s="143" customFormat="1">
      <c r="B16" s="85" t="s">
        <v>1182</v>
      </c>
      <c r="C16" s="82" t="s">
        <v>1183</v>
      </c>
      <c r="D16" s="95" t="s">
        <v>30</v>
      </c>
      <c r="E16" s="82"/>
      <c r="F16" s="95" t="s">
        <v>1035</v>
      </c>
      <c r="G16" s="82" t="s">
        <v>1184</v>
      </c>
      <c r="H16" s="82"/>
      <c r="I16" s="95" t="s">
        <v>169</v>
      </c>
      <c r="J16" s="92">
        <v>13907</v>
      </c>
      <c r="K16" s="94">
        <v>2242.46</v>
      </c>
      <c r="L16" s="92">
        <v>1100.5501000000002</v>
      </c>
      <c r="M16" s="93">
        <v>6.1089441686285224E-4</v>
      </c>
      <c r="N16" s="93">
        <v>1.3679818851267294E-2</v>
      </c>
      <c r="O16" s="93">
        <f>L16/'סכום נכסי הקרן'!$C$42</f>
        <v>4.8052987007482132E-4</v>
      </c>
    </row>
    <row r="17" spans="2:59" s="143" customFormat="1">
      <c r="B17" s="85" t="s">
        <v>1185</v>
      </c>
      <c r="C17" s="82" t="s">
        <v>1186</v>
      </c>
      <c r="D17" s="95" t="s">
        <v>30</v>
      </c>
      <c r="E17" s="82"/>
      <c r="F17" s="95" t="s">
        <v>1035</v>
      </c>
      <c r="G17" s="82" t="s">
        <v>1184</v>
      </c>
      <c r="H17" s="82"/>
      <c r="I17" s="95" t="s">
        <v>171</v>
      </c>
      <c r="J17" s="92">
        <v>1170</v>
      </c>
      <c r="K17" s="94">
        <v>169671</v>
      </c>
      <c r="L17" s="92">
        <v>8252.07294</v>
      </c>
      <c r="M17" s="93">
        <v>5.0183077195888395E-3</v>
      </c>
      <c r="N17" s="93">
        <v>0.10257312499144265</v>
      </c>
      <c r="O17" s="93">
        <f>L17/'סכום נכסי הקרן'!$C$42</f>
        <v>3.6030777133236806E-3</v>
      </c>
    </row>
    <row r="18" spans="2:59" s="143" customFormat="1">
      <c r="B18" s="85" t="s">
        <v>1187</v>
      </c>
      <c r="C18" s="82" t="s">
        <v>1188</v>
      </c>
      <c r="D18" s="95" t="s">
        <v>144</v>
      </c>
      <c r="E18" s="82"/>
      <c r="F18" s="95" t="s">
        <v>1035</v>
      </c>
      <c r="G18" s="82" t="s">
        <v>1184</v>
      </c>
      <c r="H18" s="82"/>
      <c r="I18" s="95" t="s">
        <v>171</v>
      </c>
      <c r="J18" s="92">
        <v>12678.999999999998</v>
      </c>
      <c r="K18" s="94">
        <v>3804</v>
      </c>
      <c r="L18" s="92">
        <v>2004.91095</v>
      </c>
      <c r="M18" s="93">
        <v>4.4344028901921532E-4</v>
      </c>
      <c r="N18" s="93">
        <v>2.4921008692763934E-2</v>
      </c>
      <c r="O18" s="93">
        <f>L18/'סכום נכסי הקרן'!$C$42</f>
        <v>8.753982197767157E-4</v>
      </c>
    </row>
    <row r="19" spans="2:59" s="143" customFormat="1" ht="20.25">
      <c r="B19" s="85" t="s">
        <v>1189</v>
      </c>
      <c r="C19" s="82" t="s">
        <v>1190</v>
      </c>
      <c r="D19" s="95" t="s">
        <v>144</v>
      </c>
      <c r="E19" s="82"/>
      <c r="F19" s="95" t="s">
        <v>1035</v>
      </c>
      <c r="G19" s="82" t="s">
        <v>1184</v>
      </c>
      <c r="H19" s="82"/>
      <c r="I19" s="95" t="s">
        <v>171</v>
      </c>
      <c r="J19" s="92">
        <v>10634.000000000002</v>
      </c>
      <c r="K19" s="94">
        <v>2330</v>
      </c>
      <c r="L19" s="92">
        <v>1029.9642600000002</v>
      </c>
      <c r="M19" s="93">
        <v>8.8931872422580134E-5</v>
      </c>
      <c r="N19" s="93">
        <v>1.2802438071723923E-2</v>
      </c>
      <c r="O19" s="93">
        <f>L19/'סכום נכסי הקרן'!$C$42</f>
        <v>4.4971018769568915E-4</v>
      </c>
      <c r="BG19" s="141"/>
    </row>
    <row r="20" spans="2:59" s="143" customFormat="1">
      <c r="B20" s="85" t="s">
        <v>1191</v>
      </c>
      <c r="C20" s="82" t="s">
        <v>1192</v>
      </c>
      <c r="D20" s="95" t="s">
        <v>30</v>
      </c>
      <c r="E20" s="82"/>
      <c r="F20" s="95" t="s">
        <v>1035</v>
      </c>
      <c r="G20" s="82" t="s">
        <v>1184</v>
      </c>
      <c r="H20" s="82"/>
      <c r="I20" s="95" t="s">
        <v>169</v>
      </c>
      <c r="J20" s="92">
        <v>4825.96</v>
      </c>
      <c r="K20" s="94">
        <v>14293</v>
      </c>
      <c r="L20" s="92">
        <v>2434.2140600000002</v>
      </c>
      <c r="M20" s="93">
        <v>9.5314932287519243E-4</v>
      </c>
      <c r="N20" s="93">
        <v>3.0257238980767796E-2</v>
      </c>
      <c r="O20" s="93">
        <f>L20/'סכום נכסי הקרן'!$C$42</f>
        <v>1.0628435415944292E-3</v>
      </c>
      <c r="BG20" s="145"/>
    </row>
    <row r="21" spans="2:59" s="143" customFormat="1">
      <c r="B21" s="85" t="s">
        <v>1193</v>
      </c>
      <c r="C21" s="82" t="s">
        <v>1194</v>
      </c>
      <c r="D21" s="95" t="s">
        <v>30</v>
      </c>
      <c r="E21" s="82"/>
      <c r="F21" s="95" t="s">
        <v>1035</v>
      </c>
      <c r="G21" s="82" t="s">
        <v>1184</v>
      </c>
      <c r="H21" s="82"/>
      <c r="I21" s="95" t="s">
        <v>171</v>
      </c>
      <c r="J21" s="92">
        <v>1548</v>
      </c>
      <c r="K21" s="94">
        <v>123944</v>
      </c>
      <c r="L21" s="92">
        <v>7975.6491500000002</v>
      </c>
      <c r="M21" s="93">
        <v>1.1491996188871334E-3</v>
      </c>
      <c r="N21" s="93">
        <v>9.9137182026755491E-2</v>
      </c>
      <c r="O21" s="93">
        <f>L21/'סכום נכסי הקרן'!$C$42</f>
        <v>3.4823836277983696E-3</v>
      </c>
    </row>
    <row r="22" spans="2:59" s="143" customFormat="1">
      <c r="B22" s="85" t="s">
        <v>1195</v>
      </c>
      <c r="C22" s="82" t="s">
        <v>1196</v>
      </c>
      <c r="D22" s="95" t="s">
        <v>30</v>
      </c>
      <c r="E22" s="82"/>
      <c r="F22" s="95" t="s">
        <v>1035</v>
      </c>
      <c r="G22" s="82" t="s">
        <v>1184</v>
      </c>
      <c r="H22" s="82"/>
      <c r="I22" s="95" t="s">
        <v>169</v>
      </c>
      <c r="J22" s="92">
        <v>17356.330000000002</v>
      </c>
      <c r="K22" s="94">
        <v>1679.65</v>
      </c>
      <c r="L22" s="92">
        <v>1028.79385</v>
      </c>
      <c r="M22" s="93">
        <v>2.9509555008023526E-4</v>
      </c>
      <c r="N22" s="93">
        <v>1.2787889895514848E-2</v>
      </c>
      <c r="O22" s="93">
        <f>L22/'סכום נכסי הקרן'!$C$42</f>
        <v>4.4919915510822738E-4</v>
      </c>
    </row>
    <row r="23" spans="2:59" s="143" customFormat="1">
      <c r="B23" s="85" t="s">
        <v>1197</v>
      </c>
      <c r="C23" s="82" t="s">
        <v>1198</v>
      </c>
      <c r="D23" s="95" t="s">
        <v>30</v>
      </c>
      <c r="E23" s="82"/>
      <c r="F23" s="95" t="s">
        <v>1035</v>
      </c>
      <c r="G23" s="82" t="s">
        <v>1184</v>
      </c>
      <c r="H23" s="82"/>
      <c r="I23" s="95" t="s">
        <v>169</v>
      </c>
      <c r="J23" s="92">
        <v>33984.000000000007</v>
      </c>
      <c r="K23" s="94">
        <v>1714</v>
      </c>
      <c r="L23" s="92">
        <v>2055.5922399999999</v>
      </c>
      <c r="M23" s="93">
        <v>1.236118806134908E-3</v>
      </c>
      <c r="N23" s="93">
        <v>2.5550976257483201E-2</v>
      </c>
      <c r="O23" s="93">
        <f>L23/'סכום נכסי הקרן'!$C$42</f>
        <v>8.9752703853646532E-4</v>
      </c>
    </row>
    <row r="24" spans="2:59" s="143" customFormat="1">
      <c r="B24" s="85" t="s">
        <v>1199</v>
      </c>
      <c r="C24" s="82" t="s">
        <v>1200</v>
      </c>
      <c r="D24" s="95" t="s">
        <v>30</v>
      </c>
      <c r="E24" s="82"/>
      <c r="F24" s="95" t="s">
        <v>1035</v>
      </c>
      <c r="G24" s="82" t="s">
        <v>1184</v>
      </c>
      <c r="H24" s="82"/>
      <c r="I24" s="95" t="s">
        <v>169</v>
      </c>
      <c r="J24" s="92">
        <v>1125</v>
      </c>
      <c r="K24" s="94">
        <v>46376.06</v>
      </c>
      <c r="L24" s="92">
        <v>1841.1875700000001</v>
      </c>
      <c r="M24" s="93">
        <v>3.8435181193825286E-4</v>
      </c>
      <c r="N24" s="93">
        <v>2.2885929889793311E-2</v>
      </c>
      <c r="O24" s="93">
        <f>L24/'סכום נכסי הקרן'!$C$42</f>
        <v>8.0391217428036742E-4</v>
      </c>
    </row>
    <row r="25" spans="2:59" s="143" customFormat="1">
      <c r="B25" s="85" t="s">
        <v>1201</v>
      </c>
      <c r="C25" s="82" t="s">
        <v>1202</v>
      </c>
      <c r="D25" s="95" t="s">
        <v>30</v>
      </c>
      <c r="E25" s="82"/>
      <c r="F25" s="95" t="s">
        <v>1035</v>
      </c>
      <c r="G25" s="82" t="s">
        <v>1184</v>
      </c>
      <c r="H25" s="82"/>
      <c r="I25" s="95" t="s">
        <v>169</v>
      </c>
      <c r="J25" s="92">
        <v>42237.999999999993</v>
      </c>
      <c r="K25" s="94">
        <v>2294.83</v>
      </c>
      <c r="L25" s="92">
        <v>3420.6254700000004</v>
      </c>
      <c r="M25" s="93">
        <v>1.7123697122673823E-4</v>
      </c>
      <c r="N25" s="93">
        <v>4.2518315874607665E-2</v>
      </c>
      <c r="O25" s="93">
        <f>L25/'סכום נכסי הקרן'!$C$42</f>
        <v>1.4935373797828235E-3</v>
      </c>
    </row>
    <row r="26" spans="2:59" s="143" customFormat="1">
      <c r="B26" s="85" t="s">
        <v>1203</v>
      </c>
      <c r="C26" s="82" t="s">
        <v>1204</v>
      </c>
      <c r="D26" s="95" t="s">
        <v>30</v>
      </c>
      <c r="E26" s="82"/>
      <c r="F26" s="95" t="s">
        <v>1035</v>
      </c>
      <c r="G26" s="82" t="s">
        <v>1184</v>
      </c>
      <c r="H26" s="82"/>
      <c r="I26" s="95" t="s">
        <v>179</v>
      </c>
      <c r="J26" s="92">
        <v>14415</v>
      </c>
      <c r="K26" s="94">
        <v>10031.39</v>
      </c>
      <c r="L26" s="92">
        <v>4530.2513200000003</v>
      </c>
      <c r="M26" s="93">
        <v>1.4972107645374081E-3</v>
      </c>
      <c r="N26" s="93">
        <v>5.6310946142583189E-2</v>
      </c>
      <c r="O26" s="93">
        <f>L26/'סכום נכסי הקרן'!$C$42</f>
        <v>1.978029967200846E-3</v>
      </c>
    </row>
    <row r="27" spans="2:59" s="143" customFormat="1">
      <c r="B27" s="85" t="s">
        <v>1205</v>
      </c>
      <c r="C27" s="82" t="s">
        <v>1206</v>
      </c>
      <c r="D27" s="95" t="s">
        <v>144</v>
      </c>
      <c r="E27" s="82"/>
      <c r="F27" s="95" t="s">
        <v>1035</v>
      </c>
      <c r="G27" s="82" t="s">
        <v>1184</v>
      </c>
      <c r="H27" s="82"/>
      <c r="I27" s="95" t="s">
        <v>169</v>
      </c>
      <c r="J27" s="92">
        <v>30310.28</v>
      </c>
      <c r="K27" s="94">
        <v>18808.32</v>
      </c>
      <c r="L27" s="92">
        <v>20118.316770000009</v>
      </c>
      <c r="M27" s="93">
        <v>5.4870043439322305E-4</v>
      </c>
      <c r="N27" s="93">
        <v>0.25007033210574697</v>
      </c>
      <c r="O27" s="93">
        <f>L27/'סכום נכסי הקרן'!$C$42</f>
        <v>8.7841999592859991E-3</v>
      </c>
    </row>
    <row r="28" spans="2:59" s="143" customFormat="1">
      <c r="B28" s="81"/>
      <c r="C28" s="82"/>
      <c r="D28" s="82"/>
      <c r="E28" s="82"/>
      <c r="F28" s="82"/>
      <c r="G28" s="82"/>
      <c r="H28" s="82"/>
      <c r="I28" s="82"/>
      <c r="J28" s="92"/>
      <c r="K28" s="94"/>
      <c r="L28" s="82"/>
      <c r="M28" s="82"/>
      <c r="N28" s="93"/>
      <c r="O28" s="82"/>
    </row>
    <row r="29" spans="2:59" s="143" customFormat="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7" t="s">
        <v>255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7" t="s">
        <v>119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7" t="s">
        <v>240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7" t="s">
        <v>250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63B3325-3E8F-41D6-9E97-14D39A7427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ברכי גמליאל</cp:lastModifiedBy>
  <cp:lastPrinted>2016-08-01T08:41:27Z</cp:lastPrinted>
  <dcterms:created xsi:type="dcterms:W3CDTF">2005-07-19T07:39:38Z</dcterms:created>
  <dcterms:modified xsi:type="dcterms:W3CDTF">2017-12-06T14:21:39Z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