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65" windowWidth="2172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27" hidden="1">'יתרת התחייבות להשקעה'!$B$17:$D$26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הלוואות!$B$6:$Q$41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מניות'!$B$6:$M$19</definedName>
    <definedName name="Print_Area" localSheetId="17">'לא סחיר - קרנות השקעה'!$B$6:$K$32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43" i="88" l="1"/>
  <c r="J10" i="79" l="1"/>
  <c r="J11" i="79"/>
  <c r="J12" i="79"/>
  <c r="C11" i="84" l="1"/>
  <c r="C17" i="84"/>
  <c r="C10" i="84" l="1"/>
  <c r="O13" i="78" l="1"/>
  <c r="O16" i="78"/>
  <c r="O12" i="78" l="1"/>
  <c r="O18" i="78"/>
  <c r="J11" i="63"/>
  <c r="J35" i="63"/>
  <c r="J36" i="63"/>
  <c r="M189" i="62"/>
  <c r="M188" i="62"/>
  <c r="M187" i="62"/>
  <c r="M186" i="62"/>
  <c r="M185" i="62"/>
  <c r="M184" i="62"/>
  <c r="M183" i="62"/>
  <c r="M182" i="62"/>
  <c r="M181" i="62"/>
  <c r="M180" i="62"/>
  <c r="M179" i="62"/>
  <c r="M178" i="62"/>
  <c r="M177" i="62"/>
  <c r="M176" i="62"/>
  <c r="M175" i="62"/>
  <c r="M174" i="62"/>
  <c r="M173" i="62"/>
  <c r="M172" i="62"/>
  <c r="M171" i="62"/>
  <c r="M170" i="62"/>
  <c r="M169" i="62"/>
  <c r="M168" i="62"/>
  <c r="M167" i="62"/>
  <c r="M166" i="62"/>
  <c r="M165" i="62"/>
  <c r="M164" i="62"/>
  <c r="M163" i="62"/>
  <c r="M162" i="62"/>
  <c r="M161" i="62"/>
  <c r="M160" i="62"/>
  <c r="M159" i="62"/>
  <c r="M158" i="62"/>
  <c r="M157" i="62"/>
  <c r="M156" i="62"/>
  <c r="M155" i="62"/>
  <c r="M154" i="62"/>
  <c r="M153" i="62"/>
  <c r="M152" i="62"/>
  <c r="M151" i="62"/>
  <c r="M150" i="62"/>
  <c r="M149" i="62"/>
  <c r="M148" i="62"/>
  <c r="M147" i="62"/>
  <c r="M146" i="62"/>
  <c r="M145" i="62"/>
  <c r="M144" i="62"/>
  <c r="M143" i="62"/>
  <c r="M142" i="62"/>
  <c r="M141" i="62"/>
  <c r="M140" i="62"/>
  <c r="M139" i="62"/>
  <c r="M138" i="62"/>
  <c r="M137" i="62"/>
  <c r="M136" i="62"/>
  <c r="M135" i="62"/>
  <c r="M134" i="62"/>
  <c r="M133" i="62"/>
  <c r="M132" i="62"/>
  <c r="M131" i="62"/>
  <c r="M130" i="62"/>
  <c r="M129" i="62"/>
  <c r="M128" i="62"/>
  <c r="M127" i="62"/>
  <c r="M126" i="62"/>
  <c r="M125" i="62"/>
  <c r="M124" i="62"/>
  <c r="M123" i="62"/>
  <c r="M122" i="62"/>
  <c r="M121" i="62"/>
  <c r="M120" i="62"/>
  <c r="M119" i="62"/>
  <c r="M118" i="62"/>
  <c r="M117" i="62"/>
  <c r="M116" i="62"/>
  <c r="M115" i="62"/>
  <c r="M114" i="62"/>
  <c r="M111" i="62"/>
  <c r="M110" i="62"/>
  <c r="M109" i="62"/>
  <c r="M108" i="62"/>
  <c r="M107" i="62"/>
  <c r="M106" i="62"/>
  <c r="M105" i="62"/>
  <c r="M104" i="62"/>
  <c r="M103" i="62"/>
  <c r="M102" i="62"/>
  <c r="M101" i="62"/>
  <c r="M100" i="62"/>
  <c r="M99" i="62"/>
  <c r="M98" i="62"/>
  <c r="M97" i="62"/>
  <c r="M96" i="62"/>
  <c r="M95" i="62"/>
  <c r="M93" i="62"/>
  <c r="M91" i="62"/>
  <c r="M90" i="62"/>
  <c r="M89" i="62"/>
  <c r="M88" i="62"/>
  <c r="M87" i="62"/>
  <c r="M86" i="62"/>
  <c r="M85" i="62"/>
  <c r="M84" i="62"/>
  <c r="M83" i="62"/>
  <c r="M81" i="62"/>
  <c r="M80" i="62"/>
  <c r="M79" i="62"/>
  <c r="M78" i="62"/>
  <c r="M77" i="62"/>
  <c r="M76" i="62"/>
  <c r="M75" i="62"/>
  <c r="M74" i="62"/>
  <c r="M73" i="62"/>
  <c r="M72" i="62"/>
  <c r="M71" i="62"/>
  <c r="M70" i="62"/>
  <c r="M69" i="62"/>
  <c r="M68" i="62"/>
  <c r="M67" i="62"/>
  <c r="M66" i="62"/>
  <c r="M65" i="62"/>
  <c r="M64" i="62"/>
  <c r="M63" i="62"/>
  <c r="M62" i="62"/>
  <c r="M61" i="62"/>
  <c r="M60" i="62"/>
  <c r="M59" i="62"/>
  <c r="M58" i="62"/>
  <c r="M57" i="62"/>
  <c r="M56" i="62"/>
  <c r="M55" i="62"/>
  <c r="M54" i="62"/>
  <c r="M53" i="62"/>
  <c r="M52" i="62"/>
  <c r="M51" i="62"/>
  <c r="M50" i="62"/>
  <c r="M49" i="62"/>
  <c r="M48" i="62"/>
  <c r="M47" i="62"/>
  <c r="M46" i="62"/>
  <c r="M45" i="62"/>
  <c r="M44" i="62"/>
  <c r="M42" i="62"/>
  <c r="M41" i="62"/>
  <c r="M40" i="62"/>
  <c r="M39" i="62"/>
  <c r="M38" i="62"/>
  <c r="M37" i="62"/>
  <c r="M36" i="62"/>
  <c r="M35" i="62"/>
  <c r="M34" i="62"/>
  <c r="M33" i="62"/>
  <c r="M32" i="62"/>
  <c r="M31" i="62"/>
  <c r="M30" i="62"/>
  <c r="M29" i="62"/>
  <c r="M28" i="62"/>
  <c r="M27" i="62"/>
  <c r="M26" i="62"/>
  <c r="M25" i="62"/>
  <c r="M24" i="62"/>
  <c r="M23" i="62"/>
  <c r="M22" i="62"/>
  <c r="M21" i="62"/>
  <c r="M20" i="62"/>
  <c r="M19" i="62"/>
  <c r="M18" i="62"/>
  <c r="M17" i="62"/>
  <c r="M16" i="62"/>
  <c r="M15" i="62"/>
  <c r="M14" i="62"/>
  <c r="M13" i="62"/>
  <c r="M12" i="62"/>
  <c r="M11" i="62"/>
  <c r="K94" i="62"/>
  <c r="M94" i="62" s="1"/>
  <c r="K113" i="62"/>
  <c r="M113" i="62" s="1"/>
  <c r="Q89" i="61"/>
  <c r="Q13" i="61"/>
  <c r="Q12" i="61" s="1"/>
  <c r="Q11" i="61" s="1"/>
  <c r="P113" i="61"/>
  <c r="O113" i="61"/>
  <c r="S113" i="61"/>
  <c r="S71" i="61"/>
  <c r="P71" i="61"/>
  <c r="O71" i="61"/>
  <c r="C34" i="88"/>
  <c r="C31" i="88"/>
  <c r="C29" i="88"/>
  <c r="C28" i="88"/>
  <c r="C27" i="88"/>
  <c r="C26" i="88"/>
  <c r="C24" i="88"/>
  <c r="C21" i="88"/>
  <c r="C19" i="88"/>
  <c r="C18" i="88"/>
  <c r="C17" i="88"/>
  <c r="C16" i="88"/>
  <c r="C15" i="88"/>
  <c r="C13" i="88"/>
  <c r="O11" i="78" l="1"/>
  <c r="O10" i="78" s="1"/>
  <c r="C33" i="88" s="1"/>
  <c r="C23" i="8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1" i="88" l="1"/>
  <c r="C10" i="88" l="1"/>
  <c r="C42" i="88" l="1"/>
  <c r="O11" i="79" l="1"/>
  <c r="O10" i="79"/>
  <c r="O13" i="79"/>
  <c r="O12" i="79"/>
  <c r="Q39" i="78"/>
  <c r="Q35" i="78"/>
  <c r="Q31" i="78"/>
  <c r="Q27" i="78"/>
  <c r="Q23" i="78"/>
  <c r="Q19" i="78"/>
  <c r="Q14" i="78"/>
  <c r="Q10" i="78"/>
  <c r="Q38" i="78"/>
  <c r="Q34" i="78"/>
  <c r="Q30" i="78"/>
  <c r="Q26" i="78"/>
  <c r="Q22" i="78"/>
  <c r="Q18" i="78"/>
  <c r="Q13" i="78"/>
  <c r="Q41" i="78"/>
  <c r="Q37" i="78"/>
  <c r="Q33" i="78"/>
  <c r="Q29" i="78"/>
  <c r="Q25" i="78"/>
  <c r="Q21" i="78"/>
  <c r="Q16" i="78"/>
  <c r="Q12" i="78"/>
  <c r="Q40" i="78"/>
  <c r="Q36" i="78"/>
  <c r="Q32" i="78"/>
  <c r="Q28" i="78"/>
  <c r="Q24" i="78"/>
  <c r="Q20" i="78"/>
  <c r="Q15" i="78"/>
  <c r="Q11" i="78"/>
  <c r="K26" i="76"/>
  <c r="K22" i="76"/>
  <c r="K18" i="76"/>
  <c r="K13" i="76"/>
  <c r="L12" i="74"/>
  <c r="K17" i="73"/>
  <c r="K12" i="73"/>
  <c r="L11" i="74"/>
  <c r="K20" i="76"/>
  <c r="K15" i="76"/>
  <c r="K19" i="73"/>
  <c r="K13" i="73"/>
  <c r="K25" i="76"/>
  <c r="K21" i="76"/>
  <c r="K16" i="76"/>
  <c r="K12" i="76"/>
  <c r="K16" i="73"/>
  <c r="K11" i="73"/>
  <c r="K24" i="76"/>
  <c r="K11" i="76"/>
  <c r="K14" i="73"/>
  <c r="K23" i="76"/>
  <c r="K19" i="76"/>
  <c r="K14" i="76"/>
  <c r="L13" i="74"/>
  <c r="K18" i="73"/>
  <c r="M18" i="72"/>
  <c r="M14" i="72"/>
  <c r="M17" i="72"/>
  <c r="M13" i="72"/>
  <c r="M15" i="72"/>
  <c r="M16" i="72"/>
  <c r="M11" i="72"/>
  <c r="S28" i="71"/>
  <c r="S23" i="71"/>
  <c r="S18" i="71"/>
  <c r="S14" i="71"/>
  <c r="P37" i="69"/>
  <c r="P33" i="69"/>
  <c r="P29" i="69"/>
  <c r="P25" i="69"/>
  <c r="P21" i="69"/>
  <c r="P17" i="69"/>
  <c r="P13" i="69"/>
  <c r="K18" i="67"/>
  <c r="K14" i="67"/>
  <c r="L14" i="65"/>
  <c r="O27" i="64"/>
  <c r="O23" i="64"/>
  <c r="O19" i="64"/>
  <c r="O15" i="64"/>
  <c r="O11" i="64"/>
  <c r="N89" i="63"/>
  <c r="N85" i="63"/>
  <c r="N81" i="63"/>
  <c r="N76" i="63"/>
  <c r="N72" i="63"/>
  <c r="N68" i="63"/>
  <c r="N64" i="63"/>
  <c r="N60" i="63"/>
  <c r="N56" i="63"/>
  <c r="N52" i="63"/>
  <c r="N48" i="63"/>
  <c r="N44" i="63"/>
  <c r="N40" i="63"/>
  <c r="N36" i="63"/>
  <c r="N31" i="63"/>
  <c r="N27" i="63"/>
  <c r="N23" i="63"/>
  <c r="N18" i="63"/>
  <c r="N14" i="63"/>
  <c r="N187" i="62"/>
  <c r="N183" i="62"/>
  <c r="N179" i="62"/>
  <c r="N175" i="62"/>
  <c r="N171" i="62"/>
  <c r="N167" i="62"/>
  <c r="N163" i="62"/>
  <c r="N159" i="62"/>
  <c r="N155" i="62"/>
  <c r="N151" i="62"/>
  <c r="N147" i="62"/>
  <c r="N143" i="62"/>
  <c r="N139" i="62"/>
  <c r="N135" i="62"/>
  <c r="N131" i="62"/>
  <c r="N127" i="62"/>
  <c r="N123" i="62"/>
  <c r="N119" i="62"/>
  <c r="N115" i="62"/>
  <c r="N110" i="62"/>
  <c r="N106" i="62"/>
  <c r="N102" i="62"/>
  <c r="N98" i="62"/>
  <c r="N94" i="62"/>
  <c r="N89" i="62"/>
  <c r="N85" i="62"/>
  <c r="N80" i="62"/>
  <c r="N76" i="62"/>
  <c r="N72" i="62"/>
  <c r="N68" i="62"/>
  <c r="N64" i="62"/>
  <c r="N60" i="62"/>
  <c r="N56" i="62"/>
  <c r="N52" i="62"/>
  <c r="N48" i="62"/>
  <c r="N44" i="62"/>
  <c r="N39" i="62"/>
  <c r="N35" i="62"/>
  <c r="N31" i="62"/>
  <c r="N27" i="62"/>
  <c r="N23" i="62"/>
  <c r="N19" i="62"/>
  <c r="N15" i="62"/>
  <c r="N11" i="62"/>
  <c r="S27" i="71"/>
  <c r="S22" i="71"/>
  <c r="S17" i="71"/>
  <c r="S13" i="71"/>
  <c r="P36" i="69"/>
  <c r="P32" i="69"/>
  <c r="P28" i="69"/>
  <c r="P24" i="69"/>
  <c r="P20" i="69"/>
  <c r="P16" i="69"/>
  <c r="P12" i="69"/>
  <c r="K17" i="67"/>
  <c r="K13" i="67"/>
  <c r="L13" i="65"/>
  <c r="O26" i="64"/>
  <c r="O22" i="64"/>
  <c r="O18" i="64"/>
  <c r="O14" i="64"/>
  <c r="N88" i="63"/>
  <c r="N84" i="63"/>
  <c r="N79" i="63"/>
  <c r="N75" i="63"/>
  <c r="N71" i="63"/>
  <c r="N67" i="63"/>
  <c r="N63" i="63"/>
  <c r="N59" i="63"/>
  <c r="N55" i="63"/>
  <c r="N51" i="63"/>
  <c r="N47" i="63"/>
  <c r="N43" i="63"/>
  <c r="N39" i="63"/>
  <c r="N35" i="63"/>
  <c r="N30" i="63"/>
  <c r="N26" i="63"/>
  <c r="N22" i="63"/>
  <c r="N17" i="63"/>
  <c r="N13" i="63"/>
  <c r="N186" i="62"/>
  <c r="N182" i="62"/>
  <c r="N178" i="62"/>
  <c r="N174" i="62"/>
  <c r="N170" i="62"/>
  <c r="N166" i="62"/>
  <c r="N162" i="62"/>
  <c r="N158" i="62"/>
  <c r="N154" i="62"/>
  <c r="N150" i="62"/>
  <c r="N146" i="62"/>
  <c r="N142" i="62"/>
  <c r="N138" i="62"/>
  <c r="N134" i="62"/>
  <c r="N130" i="62"/>
  <c r="N126" i="62"/>
  <c r="N122" i="62"/>
  <c r="N118" i="62"/>
  <c r="N114" i="62"/>
  <c r="N109" i="62"/>
  <c r="N105" i="62"/>
  <c r="N101" i="62"/>
  <c r="N97" i="62"/>
  <c r="N93" i="62"/>
  <c r="N88" i="62"/>
  <c r="N84" i="62"/>
  <c r="N79" i="62"/>
  <c r="N75" i="62"/>
  <c r="N71" i="62"/>
  <c r="N67" i="62"/>
  <c r="N63" i="62"/>
  <c r="N59" i="62"/>
  <c r="N55" i="62"/>
  <c r="N51" i="62"/>
  <c r="N47" i="62"/>
  <c r="N42" i="62"/>
  <c r="N38" i="62"/>
  <c r="N34" i="62"/>
  <c r="N30" i="62"/>
  <c r="N26" i="62"/>
  <c r="N22" i="62"/>
  <c r="N18" i="62"/>
  <c r="N14" i="62"/>
  <c r="S26" i="71"/>
  <c r="S21" i="71"/>
  <c r="S16" i="71"/>
  <c r="S12" i="71"/>
  <c r="P35" i="69"/>
  <c r="P31" i="69"/>
  <c r="P27" i="69"/>
  <c r="P23" i="69"/>
  <c r="P19" i="69"/>
  <c r="P15" i="69"/>
  <c r="P11" i="69"/>
  <c r="K16" i="67"/>
  <c r="K12" i="67"/>
  <c r="L12" i="65"/>
  <c r="O25" i="64"/>
  <c r="O21" i="64"/>
  <c r="O17" i="64"/>
  <c r="O13" i="64"/>
  <c r="N87" i="63"/>
  <c r="N83" i="63"/>
  <c r="N78" i="63"/>
  <c r="N74" i="63"/>
  <c r="N70" i="63"/>
  <c r="N66" i="63"/>
  <c r="N62" i="63"/>
  <c r="N58" i="63"/>
  <c r="N54" i="63"/>
  <c r="N50" i="63"/>
  <c r="N46" i="63"/>
  <c r="N42" i="63"/>
  <c r="N38" i="63"/>
  <c r="N33" i="63"/>
  <c r="N29" i="63"/>
  <c r="N25" i="63"/>
  <c r="N21" i="63"/>
  <c r="N16" i="63"/>
  <c r="N12" i="63"/>
  <c r="N189" i="62"/>
  <c r="N185" i="62"/>
  <c r="N181" i="62"/>
  <c r="N177" i="62"/>
  <c r="N173" i="62"/>
  <c r="N169" i="62"/>
  <c r="N165" i="62"/>
  <c r="N161" i="62"/>
  <c r="N157" i="62"/>
  <c r="N153" i="62"/>
  <c r="N149" i="62"/>
  <c r="N145" i="62"/>
  <c r="N141" i="62"/>
  <c r="N137" i="62"/>
  <c r="N133" i="62"/>
  <c r="N129" i="62"/>
  <c r="N125" i="62"/>
  <c r="N121" i="62"/>
  <c r="N117" i="62"/>
  <c r="N113" i="62"/>
  <c r="N108" i="62"/>
  <c r="N104" i="62"/>
  <c r="N100" i="62"/>
  <c r="N96" i="62"/>
  <c r="N91" i="62"/>
  <c r="N87" i="62"/>
  <c r="N83" i="62"/>
  <c r="N78" i="62"/>
  <c r="N74" i="62"/>
  <c r="N70" i="62"/>
  <c r="N66" i="62"/>
  <c r="N62" i="62"/>
  <c r="N58" i="62"/>
  <c r="N54" i="62"/>
  <c r="N50" i="62"/>
  <c r="N46" i="62"/>
  <c r="N41" i="62"/>
  <c r="N37" i="62"/>
  <c r="N33" i="62"/>
  <c r="N29" i="62"/>
  <c r="N25" i="62"/>
  <c r="N21" i="62"/>
  <c r="N17" i="62"/>
  <c r="N13" i="62"/>
  <c r="S24" i="71"/>
  <c r="S15" i="71"/>
  <c r="P34" i="69"/>
  <c r="P30" i="69"/>
  <c r="S19" i="71"/>
  <c r="P18" i="69"/>
  <c r="K11" i="67"/>
  <c r="O16" i="64"/>
  <c r="N73" i="63"/>
  <c r="N57" i="63"/>
  <c r="N41" i="63"/>
  <c r="N24" i="63"/>
  <c r="N180" i="62"/>
  <c r="N164" i="62"/>
  <c r="N148" i="62"/>
  <c r="N132" i="62"/>
  <c r="N116" i="62"/>
  <c r="N99" i="62"/>
  <c r="N81" i="62"/>
  <c r="N65" i="62"/>
  <c r="N49" i="62"/>
  <c r="N32" i="62"/>
  <c r="N16" i="62"/>
  <c r="P22" i="69"/>
  <c r="N61" i="63"/>
  <c r="N11" i="63"/>
  <c r="N152" i="62"/>
  <c r="N103" i="62"/>
  <c r="N86" i="62"/>
  <c r="N20" i="62"/>
  <c r="S11" i="71"/>
  <c r="P14" i="69"/>
  <c r="L11" i="65"/>
  <c r="O12" i="64"/>
  <c r="N86" i="63"/>
  <c r="N69" i="63"/>
  <c r="N53" i="63"/>
  <c r="N37" i="63"/>
  <c r="N20" i="63"/>
  <c r="N176" i="62"/>
  <c r="N160" i="62"/>
  <c r="N144" i="62"/>
  <c r="N128" i="62"/>
  <c r="N111" i="62"/>
  <c r="N95" i="62"/>
  <c r="N77" i="62"/>
  <c r="N61" i="62"/>
  <c r="N45" i="62"/>
  <c r="N28" i="62"/>
  <c r="N12" i="62"/>
  <c r="N24" i="62"/>
  <c r="K15" i="67"/>
  <c r="N77" i="63"/>
  <c r="N28" i="63"/>
  <c r="N184" i="62"/>
  <c r="N136" i="62"/>
  <c r="N69" i="62"/>
  <c r="N36" i="62"/>
  <c r="P26" i="69"/>
  <c r="K19" i="67"/>
  <c r="O24" i="64"/>
  <c r="N82" i="63"/>
  <c r="N65" i="63"/>
  <c r="N49" i="63"/>
  <c r="N32" i="63"/>
  <c r="N15" i="63"/>
  <c r="N188" i="62"/>
  <c r="N172" i="62"/>
  <c r="N156" i="62"/>
  <c r="N140" i="62"/>
  <c r="N124" i="62"/>
  <c r="N107" i="62"/>
  <c r="N90" i="62"/>
  <c r="N73" i="62"/>
  <c r="N57" i="62"/>
  <c r="N40" i="62"/>
  <c r="O20" i="64"/>
  <c r="N45" i="63"/>
  <c r="N168" i="62"/>
  <c r="N120" i="62"/>
  <c r="N53" i="62"/>
  <c r="U126" i="61"/>
  <c r="U122" i="61"/>
  <c r="U118" i="61"/>
  <c r="U114" i="61"/>
  <c r="U110" i="61"/>
  <c r="U106" i="61"/>
  <c r="U102" i="61"/>
  <c r="U98" i="61"/>
  <c r="U94" i="61"/>
  <c r="U90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Q46" i="59"/>
  <c r="Q42" i="59"/>
  <c r="Q38" i="59"/>
  <c r="Q52" i="59"/>
  <c r="Q33" i="59"/>
  <c r="Q29" i="59"/>
  <c r="Q24" i="59"/>
  <c r="Q20" i="59"/>
  <c r="Q16" i="59"/>
  <c r="Q12" i="59"/>
  <c r="U123" i="61"/>
  <c r="U115" i="61"/>
  <c r="U103" i="61"/>
  <c r="U91" i="61"/>
  <c r="U70" i="61"/>
  <c r="U62" i="61"/>
  <c r="U50" i="61"/>
  <c r="U42" i="61"/>
  <c r="U30" i="61"/>
  <c r="U22" i="61"/>
  <c r="Q43" i="59"/>
  <c r="Q49" i="59"/>
  <c r="Q21" i="59"/>
  <c r="U125" i="61"/>
  <c r="U121" i="61"/>
  <c r="U117" i="61"/>
  <c r="U113" i="61"/>
  <c r="U109" i="61"/>
  <c r="U105" i="61"/>
  <c r="U101" i="61"/>
  <c r="U97" i="61"/>
  <c r="U93" i="61"/>
  <c r="U89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Q45" i="59"/>
  <c r="Q41" i="59"/>
  <c r="Q37" i="59"/>
  <c r="Q51" i="59"/>
  <c r="Q32" i="59"/>
  <c r="Q28" i="59"/>
  <c r="Q23" i="59"/>
  <c r="Q19" i="59"/>
  <c r="Q15" i="59"/>
  <c r="Q11" i="59"/>
  <c r="U128" i="61"/>
  <c r="U111" i="61"/>
  <c r="U99" i="61"/>
  <c r="U86" i="61"/>
  <c r="U78" i="61"/>
  <c r="U58" i="61"/>
  <c r="U38" i="61"/>
  <c r="U26" i="61"/>
  <c r="U14" i="61"/>
  <c r="Q39" i="59"/>
  <c r="Q26" i="59"/>
  <c r="Q13" i="59"/>
  <c r="U129" i="61"/>
  <c r="U124" i="61"/>
  <c r="U120" i="61"/>
  <c r="U116" i="61"/>
  <c r="U112" i="61"/>
  <c r="U108" i="61"/>
  <c r="U104" i="61"/>
  <c r="U100" i="61"/>
  <c r="U96" i="61"/>
  <c r="U92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Q44" i="59"/>
  <c r="Q40" i="59"/>
  <c r="Q36" i="59"/>
  <c r="Q50" i="59"/>
  <c r="Q31" i="59"/>
  <c r="Q27" i="59"/>
  <c r="Q22" i="59"/>
  <c r="Q18" i="59"/>
  <c r="Q14" i="59"/>
  <c r="U119" i="61"/>
  <c r="U107" i="61"/>
  <c r="U95" i="61"/>
  <c r="U82" i="61"/>
  <c r="U74" i="61"/>
  <c r="U66" i="61"/>
  <c r="U54" i="61"/>
  <c r="U46" i="61"/>
  <c r="U34" i="61"/>
  <c r="U18" i="61"/>
  <c r="Q47" i="59"/>
  <c r="Q35" i="59"/>
  <c r="Q30" i="59"/>
  <c r="Q17" i="59"/>
  <c r="D26" i="88"/>
  <c r="D29" i="88"/>
  <c r="D12" i="88"/>
  <c r="D21" i="88"/>
  <c r="D38" i="88"/>
  <c r="D27" i="88"/>
  <c r="D19" i="88"/>
  <c r="D24" i="88"/>
  <c r="D34" i="88"/>
  <c r="D28" i="88"/>
  <c r="D16" i="88"/>
  <c r="D13" i="88"/>
  <c r="D10" i="88"/>
  <c r="D42" i="88"/>
  <c r="D15" i="88"/>
  <c r="D18" i="88"/>
  <c r="D23" i="88"/>
  <c r="D33" i="88"/>
  <c r="D11" i="88"/>
  <c r="D31" i="88"/>
  <c r="D17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70930]}"/>
    <s v="{[Medida].[Medida].&amp;[2]}"/>
    <s v="{[Keren].[Keren].[All]}"/>
    <s v="{[Cheshbon KM].[Hie Peilut].[Peilut 7].&amp;[Kod_Peilut_L7_398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4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4" si="22">
        <n x="1" s="1"/>
        <n x="2" s="1"/>
        <n x="20"/>
        <n x="21"/>
      </t>
    </mdx>
    <mdx n="0" f="v">
      <t c="4" si="22">
        <n x="1" s="1"/>
        <n x="2" s="1"/>
        <n x="23"/>
        <n x="21"/>
      </t>
    </mdx>
    <mdx n="0" f="v">
      <t c="4" si="22">
        <n x="1" s="1"/>
        <n x="2" s="1"/>
        <n x="24"/>
        <n x="21"/>
      </t>
    </mdx>
    <mdx n="0" f="v">
      <t c="4" si="22">
        <n x="1" s="1"/>
        <n x="2" s="1"/>
        <n x="25"/>
        <n x="21"/>
      </t>
    </mdx>
    <mdx n="0" f="v">
      <t c="4" si="22">
        <n x="1" s="1"/>
        <n x="2" s="1"/>
        <n x="26"/>
        <n x="21"/>
      </t>
    </mdx>
    <mdx n="0" f="v">
      <t c="4" si="22">
        <n x="1" s="1"/>
        <n x="2" s="1"/>
        <n x="27"/>
        <n x="21"/>
      </t>
    </mdx>
    <mdx n="0" f="v">
      <t c="4" si="22">
        <n x="1" s="1"/>
        <n x="2" s="1"/>
        <n x="28"/>
        <n x="21"/>
      </t>
    </mdx>
    <mdx n="0" f="v">
      <t c="4" si="22">
        <n x="1" s="1"/>
        <n x="2" s="1"/>
        <n x="29"/>
        <n x="21"/>
      </t>
    </mdx>
    <mdx n="0" f="v">
      <t c="4" si="22">
        <n x="1" s="1"/>
        <n x="2" s="1"/>
        <n x="30"/>
        <n x="21"/>
      </t>
    </mdx>
    <mdx n="0" f="v">
      <t c="4" si="22">
        <n x="1" s="1"/>
        <n x="2" s="1"/>
        <n x="31"/>
        <n x="21"/>
      </t>
    </mdx>
    <mdx n="0" f="v">
      <t c="4" si="22">
        <n x="1" s="1"/>
        <n x="2" s="1"/>
        <n x="32"/>
        <n x="21"/>
      </t>
    </mdx>
  </mdx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<sst xmlns="http://schemas.openxmlformats.org/spreadsheetml/2006/main" count="5031" uniqueCount="1418">
  <si>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</si>
  <si>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</si>
  <si>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</si>
  <si>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</si>
  <si>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</si>
  <si>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</si>
  <si>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</si>
  <si>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</si>
  <si>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</si>
  <si>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</si>
  <si>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</si>
  <si>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</si>
  <si>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</si>
  <si>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</si>
  <si>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</si>
  <si>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</si>
  <si>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</si>
  <si>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</si>
  <si>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</si>
  <si>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</si>
  <si>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</si>
  <si>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</si>
  <si>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</si>
  <si>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</si>
  <si>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</si>
  <si>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</si>
  <si>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</si>
  <si>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</si>
  <si>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</si>
  <si>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</si>
  <si>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</si>
  <si>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</si>
  <si>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</si>
  <si>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</si>
  <si>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</si>
  <si>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</si>
  <si>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</si>
  <si>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</si>
  <si>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</si>
  <si>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</si>
  <si>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</si>
  <si>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</si>
  <si>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</si>
  <si>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</si>
  <si>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</si>
  <si>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</si>
  <si>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</si>
  <si>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</si>
  <si>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</si>
  <si>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</si>
  <si>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</si>
  <si>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</si>
  <si>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</si>
  <si>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</si>
  <si>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</si>
  <si>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</si>
  <si>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</si>
  <si>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</si>
  <si>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</si>
  <si>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</si>
  <si>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</si>
  <si>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</si>
  <si>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</si>
  <si>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</si>
  <si>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</si>
  <si>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</si>
  <si>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</si>
  <si>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</si>
  <si>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</si>
  <si>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</si>
  <si>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</si>
  <si>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</si>
  <si>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</si>
  <si>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</si>
  <si>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</si>
  <si>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</si>
  <si>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</si>
  <si>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</si>
  <si>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</si>
  <si>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</si>
  <si>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</si>
  <si>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</si>
  <si>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</si>
  <si>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</si>
  <si>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</si>
  <si>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</si>
  <si>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</si>
  <si>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</si>
  <si>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</si>
  <si>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</si>
  <si>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</si>
  <si>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</si>
  <si>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</si>
  <si>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</si>
  <si>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</si>
  <si>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</si>
  <si>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</si>
  <si>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</si>
  <si>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</si>
  <si>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</si>
  <si>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</si>
  <si>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</si>
  <si>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</si>
  <si>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</si>
  <si>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</si>
  <si>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</si>
  <si>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</si>
  <si>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</si>
  <si>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</si>
  <si>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</si>
  <si>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</si>
  <si>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</si>
  <si>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</si>
  <si>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</si>
  <si>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</si>
  <si>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</si>
  <si>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</si>
  <si>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</si>
  <si>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</si>
  <si>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</si>
  <si>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</si>
  <si>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</si>
  <si>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</si>
  <si>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</si>
  <si>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</si>
  <si>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</si>
  <si>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</si>
  <si>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</si>
  <si>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</si>
  <si>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</si>
  <si>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</si>
  <si>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</si>
  <si>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</si>
  <si>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</si>
  <si>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</si>
  <si>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</si>
  <si>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</si>
  <si>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</si>
  <si>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</si>
  <si>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</si>
  <si>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</si>
  <si>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</si>
  <si>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</si>
  <si>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</si>
  <si>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</si>
  <si>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</si>
  <si>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</si>
  <si>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</si>
  <si>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</si>
  <si>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</si>
  <si>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</si>
  <si>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</si>
  <si>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</si>
  <si>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</si>
  <si>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</si>
  <si>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</si>
  <si>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</si>
  <si>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</si>
  <si>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</si>
  <si>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</si>
  <si>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</si>
  <si>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</si>
  <si>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</si>
  <si>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</si>
  <si>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</si>
  <si>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</si>
  <si>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</si>
  <si>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</si>
  <si>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</si>
  <si>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</si>
  <si>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</si>
  <si>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</si>
  <si>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</si>
  <si>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</si>
  <si>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</si>
  <si>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</si>
  <si>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</si>
  <si>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</si>
  <si>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</si>
  <si>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</si>
  <si>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</si>
  <si>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</si>
  <si>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</si>
  <si>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</si>
  <si>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</si>
  <si>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</si>
  <si>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</si>
  <si>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</si>
  <si>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</si>
  <si>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</si>
  <si>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</si>
  <si>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</si>
  <si>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</si>
  <si>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</si>
  <si>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</si>
  <si>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</si>
  <si>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</si>
  <si>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</si>
  <si>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</si>
  <si>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</si>
  <si>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</si>
  <si>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</si>
  <si>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</si>
  <si>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</si>
  <si>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</si>
  <si>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</si>
  <si>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</si>
  <si>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</si>
  <si>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</si>
  <si>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</si>
  <si>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</si>
  <si>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</si>
  <si>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</si>
  <si>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</si>
  <si>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</si>
  <si>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</si>
  <si>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</si>
  <si>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</si>
  <si>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</si>
  <si>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</si>
  <si>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</si>
  <si>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</si>
  <si>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</si>
  <si>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</si>
  <si>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</si>
  <si>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</si>
  <si>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</si>
  <si>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</si>
  <si>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</si>
  <si>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</si>
  <si>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</si>
  <si>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</si>
  <si>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</si>
  <si>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</si>
  <si>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</si>
  <si>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</si>
  <si>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</si>
  <si>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</si>
  <si>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</si>
  <si>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</si>
  <si>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</si>
  <si>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</si>
  <si>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</si>
  <si>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</si>
  <si>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</si>
  <si>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</si>
  <si>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</si>
  <si>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</si>
  <si>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</si>
  <si>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</si>
  <si>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</si>
  <si>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</si>
  <si>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</si>
  <si>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</si>
  <si>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</si>
  <si>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</si>
  <si>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</si>
  <si>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>מקפת אישית - אפיק השקעות גיל 50 עד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</si>
  <si>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</si>
  <si>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</si>
  <si>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</si>
  <si>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</si>
  <si>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</si>
  <si>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</si>
  <si>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</si>
  <si>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</si>
  <si>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</si>
  <si>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</si>
  <si>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</si>
  <si>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</si>
  <si>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</si>
  <si>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</si>
  <si>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</si>
  <si>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</si>
  <si>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</si>
  <si>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</si>
  <si>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</si>
  <si>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922</t>
  </si>
  <si>
    <t>1124056</t>
  </si>
  <si>
    <t>מקמ 218</t>
  </si>
  <si>
    <t>8180218</t>
  </si>
  <si>
    <t>מקמ 518</t>
  </si>
  <si>
    <t>8180515</t>
  </si>
  <si>
    <t>מקמ 618</t>
  </si>
  <si>
    <t>8180614</t>
  </si>
  <si>
    <t>מקמ 718</t>
  </si>
  <si>
    <t>8180713</t>
  </si>
  <si>
    <t>מקמ 828</t>
  </si>
  <si>
    <t>8180820</t>
  </si>
  <si>
    <t>מקמ 918</t>
  </si>
  <si>
    <t>8180911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</si>
  <si>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</si>
  <si>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</si>
  <si>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</si>
  <si>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</si>
  <si>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</si>
  <si>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</si>
  <si>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</si>
  <si>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</si>
  <si>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</si>
  <si>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</si>
  <si>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</si>
  <si>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</si>
  <si>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</si>
  <si>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</si>
  <si>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</si>
  <si>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</si>
  <si>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</si>
  <si>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</si>
  <si>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</si>
  <si>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</si>
  <si>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</si>
  <si>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</si>
  <si>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</si>
  <si>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</si>
  <si>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</si>
  <si>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</si>
  <si>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</si>
  <si>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</si>
  <si>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</si>
  <si>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</si>
  <si>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</si>
  <si>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</si>
  <si>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</si>
  <si>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</si>
  <si>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</si>
  <si>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</si>
  <si>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</si>
  <si>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</si>
  <si>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</si>
  <si>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</si>
  <si>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</si>
  <si>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</si>
  <si>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</si>
  <si>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</si>
  <si>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</si>
  <si>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</si>
  <si>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</si>
  <si>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</si>
  <si>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</si>
  <si>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</si>
  <si>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</si>
  <si>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</si>
  <si>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</si>
  <si>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הבינלאומי סדרה ט</t>
  </si>
  <si>
    <t>1135177</t>
  </si>
  <si>
    <t>513141879</t>
  </si>
  <si>
    <t>לאומי מימון הת יד</t>
  </si>
  <si>
    <t>6040299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</si>
  <si>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</si>
  <si>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</si>
  <si>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</si>
  <si>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</si>
  <si>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</si>
  <si>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</si>
  <si>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</si>
  <si>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</si>
  <si>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</si>
  <si>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</si>
  <si>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</si>
  <si>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</si>
  <si>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</si>
  <si>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</si>
  <si>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</si>
  <si>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</si>
  <si>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</si>
  <si>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</si>
  <si>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</si>
  <si>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</si>
  <si>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</si>
  <si>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</si>
  <si>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</si>
  <si>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</si>
  <si>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</si>
  <si>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</si>
  <si>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</si>
  <si>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</si>
  <si>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</si>
  <si>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</si>
  <si>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</si>
  <si>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</si>
  <si>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</si>
  <si>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</si>
  <si>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</si>
  <si>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</si>
  <si>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</si>
  <si>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</si>
  <si>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</si>
  <si>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</si>
  <si>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</si>
  <si>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</si>
  <si>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</si>
  <si>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</si>
  <si>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</si>
  <si>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</si>
  <si>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</si>
  <si>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</si>
  <si>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</si>
  <si>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</si>
  <si>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</si>
  <si>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</si>
  <si>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</si>
  <si>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</si>
  <si>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</si>
  <si>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</si>
  <si>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</si>
  <si>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</si>
  <si>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</si>
  <si>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</si>
  <si>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</si>
  <si>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</si>
  <si>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</si>
  <si>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</si>
  <si>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גב ים     ה*</t>
  </si>
  <si>
    <t>7590110</t>
  </si>
  <si>
    <t>520001736</t>
  </si>
  <si>
    <t>גב ים     ו*</t>
  </si>
  <si>
    <t>7590128</t>
  </si>
  <si>
    <t>גזית גלוב ט</t>
  </si>
  <si>
    <t>1260462</t>
  </si>
  <si>
    <t>520033234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</si>
  <si>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</si>
  <si>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</si>
  <si>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</si>
  <si>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</si>
  <si>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</si>
  <si>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</si>
  <si>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</si>
  <si>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</si>
  <si>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</si>
  <si>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</si>
  <si>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</si>
  <si>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</si>
  <si>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</si>
  <si>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אגח ו*</t>
  </si>
  <si>
    <t>3230125</t>
  </si>
  <si>
    <t>520037789</t>
  </si>
  <si>
    <t>מליסרון אגח טז*</t>
  </si>
  <si>
    <t>3230265</t>
  </si>
  <si>
    <t>מליסרון אגח יא*</t>
  </si>
  <si>
    <t>3230208</t>
  </si>
  <si>
    <t>מליסרון אגח יג*</t>
  </si>
  <si>
    <t>3230224</t>
  </si>
  <si>
    <t>מליסרון אגח יד*</t>
  </si>
  <si>
    <t>3230232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</si>
  <si>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</si>
  <si>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</si>
  <si>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</si>
  <si>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</si>
  <si>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</si>
  <si>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</si>
  <si>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</si>
  <si>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</si>
  <si>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</si>
  <si>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</si>
  <si>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</si>
  <si>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</si>
  <si>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פניקס הון אגח ה</t>
  </si>
  <si>
    <t>1135417</t>
  </si>
  <si>
    <t>ביג אגח ג</t>
  </si>
  <si>
    <t>1106947</t>
  </si>
  <si>
    <t>513623314</t>
  </si>
  <si>
    <t>A+</t>
  </si>
  <si>
    <t>ביג אגח ז</t>
  </si>
  <si>
    <t>1136084</t>
  </si>
  <si>
    <t>ביג אגח ח</t>
  </si>
  <si>
    <t>1138924</t>
  </si>
  <si>
    <t>בינל הנפק התח כב (COCO)</t>
  </si>
  <si>
    <t>1138585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</si>
  <si>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</si>
  <si>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</si>
  <si>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</si>
  <si>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</si>
  <si>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</si>
  <si>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</si>
  <si>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</si>
  <si>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</si>
  <si>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סלקום אגח ו</t>
  </si>
  <si>
    <t>1125996</t>
  </si>
  <si>
    <t>511930125</t>
  </si>
  <si>
    <t>פנקס.ק1</t>
  </si>
  <si>
    <t>7670102</t>
  </si>
  <si>
    <t>ריבוע נדלן ז</t>
  </si>
  <si>
    <t>1140615</t>
  </si>
  <si>
    <t>513765859</t>
  </si>
  <si>
    <t>אשטרום נכ אג8</t>
  </si>
  <si>
    <t>2510162</t>
  </si>
  <si>
    <t>520036617</t>
  </si>
  <si>
    <t>אשטרום נכסים אגח 10</t>
  </si>
  <si>
    <t>2510204</t>
  </si>
  <si>
    <t>דיסקונט שטר הון 1</t>
  </si>
  <si>
    <t>6910095</t>
  </si>
  <si>
    <t>מבני תעש אגח כ</t>
  </si>
  <si>
    <t>2260495</t>
  </si>
  <si>
    <t>520024126</t>
  </si>
  <si>
    <t>מבני תעשיה אגח יז</t>
  </si>
  <si>
    <t>2260446</t>
  </si>
  <si>
    <t>מבני תעשיה אגח יח</t>
  </si>
  <si>
    <t>2260479</t>
  </si>
  <si>
    <t>מגה אור אגח ג</t>
  </si>
  <si>
    <t>1127323</t>
  </si>
  <si>
    <t>513257873</t>
  </si>
  <si>
    <t>אדגר.ק7</t>
  </si>
  <si>
    <t>1820158</t>
  </si>
  <si>
    <t>520035171</t>
  </si>
  <si>
    <t>ירושלים הנפקות נדחה אגח י</t>
  </si>
  <si>
    <t>1127414</t>
  </si>
  <si>
    <t>כלכלית ירושלים אגח טו</t>
  </si>
  <si>
    <t>1980416</t>
  </si>
  <si>
    <t>520017070</t>
  </si>
  <si>
    <t>לאומי אגח 178</t>
  </si>
  <si>
    <t>6040323</t>
  </si>
  <si>
    <t>מזרחי הנפקות 40</t>
  </si>
  <si>
    <t>2310167</t>
  </si>
  <si>
    <t>פועלים הנפקות אגח 29</t>
  </si>
  <si>
    <t>1940485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</si>
  <si>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</si>
  <si>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</si>
  <si>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</si>
  <si>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</si>
  <si>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</si>
  <si>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</si>
  <si>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</si>
  <si>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</si>
  <si>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</si>
  <si>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</si>
  <si>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</si>
  <si>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</si>
  <si>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</si>
  <si>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</si>
  <si>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חשמל אגח 26</t>
  </si>
  <si>
    <t>6000202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</si>
  <si>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</si>
  <si>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</si>
  <si>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</si>
  <si>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</si>
  <si>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</si>
  <si>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</si>
  <si>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</si>
  <si>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</si>
  <si>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ב</t>
  </si>
  <si>
    <t>1131028</t>
  </si>
  <si>
    <t>1744984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</si>
  <si>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</si>
  <si>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</si>
  <si>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</si>
  <si>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</si>
  <si>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</si>
  <si>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</si>
  <si>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</si>
  <si>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</si>
  <si>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</si>
  <si>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</si>
  <si>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</si>
  <si>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</si>
  <si>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</si>
  <si>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</si>
  <si>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</si>
  <si>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</si>
  <si>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</si>
  <si>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</si>
  <si>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</si>
  <si>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</si>
  <si>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</si>
  <si>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</si>
  <si>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לייטסטון אגח א</t>
  </si>
  <si>
    <t>1133891</t>
  </si>
  <si>
    <t>1838682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</si>
  <si>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</si>
  <si>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</si>
  <si>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</si>
  <si>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</si>
  <si>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</si>
  <si>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</si>
  <si>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</si>
  <si>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פרטנר     ד</t>
  </si>
  <si>
    <t>1118835</t>
  </si>
  <si>
    <t>520044314</t>
  </si>
  <si>
    <t>קרסו אגח ב</t>
  </si>
  <si>
    <t>1139591</t>
  </si>
  <si>
    <t>יוניברסל אגח ב</t>
  </si>
  <si>
    <t>1141647</t>
  </si>
  <si>
    <t>511809071</t>
  </si>
  <si>
    <t>Automobiles &amp; Components</t>
  </si>
  <si>
    <t>מגה אור אגח ה</t>
  </si>
  <si>
    <t>1132687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</si>
  <si>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</si>
  <si>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</si>
  <si>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</si>
  <si>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</si>
  <si>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</si>
  <si>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</si>
  <si>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</si>
  <si>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</si>
  <si>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</si>
  <si>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</si>
  <si>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</si>
  <si>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1427976</t>
  </si>
  <si>
    <t>אלדן סדרה א</t>
  </si>
  <si>
    <t>1134840</t>
  </si>
  <si>
    <t>510454333</t>
  </si>
  <si>
    <t>BBB+</t>
  </si>
  <si>
    <t>אלדן סדרה ב</t>
  </si>
  <si>
    <t>1138254</t>
  </si>
  <si>
    <t>ישראמקו א*</t>
  </si>
  <si>
    <t>2320174</t>
  </si>
  <si>
    <t>550010003</t>
  </si>
  <si>
    <t>חיפוש נפט וגז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</si>
  <si>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</si>
  <si>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</si>
  <si>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</si>
  <si>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</si>
  <si>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</si>
  <si>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</si>
  <si>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</si>
  <si>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</si>
  <si>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</si>
  <si>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</si>
  <si>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חץ*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</si>
  <si>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</si>
  <si>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</si>
  <si>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</si>
  <si>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</si>
  <si>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</si>
  <si>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</si>
  <si>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</si>
  <si>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</si>
  <si>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</si>
  <si>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</si>
  <si>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</si>
  <si>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</si>
  <si>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</t>
  </si>
  <si>
    <t>475020</t>
  </si>
  <si>
    <t>550013098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</si>
  <si>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</si>
  <si>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</si>
  <si>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</si>
  <si>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</si>
  <si>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</si>
  <si>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</si>
  <si>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</si>
  <si>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</si>
  <si>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</si>
  <si>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</si>
  <si>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</si>
  <si>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</si>
  <si>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</si>
  <si>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</si>
  <si>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</si>
  <si>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</si>
  <si>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</si>
  <si>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</si>
  <si>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</si>
  <si>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</si>
  <si>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61036137</t>
  </si>
  <si>
    <t>Pharmaceuticals&amp; Biotechnology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</si>
  <si>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</si>
  <si>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</si>
  <si>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</si>
  <si>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</si>
  <si>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</si>
  <si>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</si>
  <si>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</si>
  <si>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</si>
  <si>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</si>
  <si>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</si>
  <si>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</si>
  <si>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</si>
  <si>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</si>
  <si>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</si>
  <si>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פרטנר</t>
  </si>
  <si>
    <t>1083484</t>
  </si>
  <si>
    <t>פריגו</t>
  </si>
  <si>
    <t>1130699</t>
  </si>
  <si>
    <t>529592</t>
  </si>
  <si>
    <t>1119478</t>
  </si>
  <si>
    <t>שופרסל</t>
  </si>
  <si>
    <t>777037</t>
  </si>
  <si>
    <t>520022732</t>
  </si>
  <si>
    <t>שטראוס עלית*</t>
  </si>
  <si>
    <t>746016</t>
  </si>
  <si>
    <t>סה"כ תל אביב 90</t>
  </si>
  <si>
    <t>אבגול*</t>
  </si>
  <si>
    <t>1100957</t>
  </si>
  <si>
    <t>510119068</t>
  </si>
  <si>
    <t>עץ נייר ודפוס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</si>
  <si>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</si>
  <si>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</si>
  <si>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</si>
  <si>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</si>
  <si>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</si>
  <si>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</si>
  <si>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</si>
  <si>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</si>
  <si>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</si>
  <si>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</si>
  <si>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</si>
  <si>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</si>
  <si>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</si>
  <si>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</si>
  <si>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</si>
  <si>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</si>
  <si>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</si>
  <si>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</si>
  <si>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</si>
  <si>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</si>
  <si>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</si>
  <si>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</si>
  <si>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</si>
  <si>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</si>
  <si>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</si>
  <si>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</si>
  <si>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</si>
  <si>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</si>
  <si>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</si>
  <si>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</si>
  <si>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</si>
  <si>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</si>
  <si>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</si>
  <si>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</si>
  <si>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</si>
  <si>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הפניקס 1</t>
  </si>
  <si>
    <t>767012</t>
  </si>
  <si>
    <t>וואן תוכנה</t>
  </si>
  <si>
    <t>161018</t>
  </si>
  <si>
    <t>520034695</t>
  </si>
  <si>
    <t>שרותי מידע</t>
  </si>
  <si>
    <t>חילן טק*</t>
  </si>
  <si>
    <t>1084698</t>
  </si>
  <si>
    <t>520039942</t>
  </si>
  <si>
    <t>583013</t>
  </si>
  <si>
    <t>520033226</t>
  </si>
  <si>
    <t>ישרס</t>
  </si>
  <si>
    <t>613034</t>
  </si>
  <si>
    <t>כלל ביטוח</t>
  </si>
  <si>
    <t>224014</t>
  </si>
  <si>
    <t>520036120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</si>
  <si>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</si>
  <si>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</si>
  <si>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</si>
  <si>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</si>
  <si>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</si>
  <si>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</si>
  <si>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</si>
  <si>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</si>
  <si>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</si>
  <si>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</si>
  <si>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</si>
  <si>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</si>
  <si>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</si>
  <si>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</si>
  <si>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</si>
  <si>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</si>
  <si>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</si>
  <si>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</si>
  <si>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</si>
  <si>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</si>
  <si>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</si>
  <si>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</si>
  <si>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</si>
  <si>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</si>
  <si>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פוקס ויזל*</t>
  </si>
  <si>
    <t>1087022</t>
  </si>
  <si>
    <t>512157603</t>
  </si>
  <si>
    <t>פורמולה*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</si>
  <si>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</si>
  <si>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</si>
  <si>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</si>
  <si>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</si>
  <si>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</si>
  <si>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</si>
  <si>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</si>
  <si>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</si>
  <si>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</si>
  <si>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</si>
  <si>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</si>
  <si>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1094119</t>
  </si>
  <si>
    <t>511524605</t>
  </si>
  <si>
    <t>ביוטכנולוגיה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</si>
  <si>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</si>
  <si>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</si>
  <si>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</si>
  <si>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</si>
  <si>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</si>
  <si>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</si>
  <si>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</si>
  <si>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</si>
  <si>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</si>
  <si>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</si>
  <si>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</si>
  <si>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</si>
  <si>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</si>
  <si>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</si>
  <si>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 פי סי*</t>
  </si>
  <si>
    <t>1141571</t>
  </si>
  <si>
    <t>אוברסיז*</t>
  </si>
  <si>
    <t>1139617</t>
  </si>
  <si>
    <t>510490071</t>
  </si>
  <si>
    <t>אינטק פארמה</t>
  </si>
  <si>
    <t>1117795</t>
  </si>
  <si>
    <t>513022780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</si>
  <si>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</si>
  <si>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</si>
  <si>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</si>
  <si>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</si>
  <si>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</si>
  <si>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</si>
  <si>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</si>
  <si>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</si>
  <si>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</si>
  <si>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רבל אי.סי.אס בעמ*</t>
  </si>
  <si>
    <t>1103878</t>
  </si>
  <si>
    <t>513506329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</si>
  <si>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</si>
  <si>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</si>
  <si>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</si>
  <si>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</si>
  <si>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</si>
  <si>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</si>
  <si>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</si>
  <si>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</si>
  <si>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</si>
  <si>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</si>
  <si>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</si>
  <si>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</si>
  <si>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</si>
  <si>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</si>
  <si>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</si>
  <si>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</si>
  <si>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</si>
  <si>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</si>
  <si>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</si>
  <si>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</si>
  <si>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</si>
  <si>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</si>
  <si>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</si>
  <si>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</si>
  <si>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</si>
  <si>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</si>
  <si>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</si>
  <si>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</si>
  <si>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</si>
  <si>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</si>
  <si>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</si>
  <si>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</si>
  <si>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</si>
  <si>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ORBOTECH LTD</t>
  </si>
  <si>
    <t>IL0010823388</t>
  </si>
  <si>
    <t>520035213</t>
  </si>
  <si>
    <t>Technology Hardware &amp; Equipment</t>
  </si>
  <si>
    <t>PERRIGO CO</t>
  </si>
  <si>
    <t>IE00BGH1M568</t>
  </si>
  <si>
    <t>REDHILL BIOPHARMA LTD ADR</t>
  </si>
  <si>
    <t>US7574681034</t>
  </si>
  <si>
    <t>SAPIENS INTERNATIONAL CORP*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</si>
  <si>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</si>
  <si>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</si>
  <si>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</si>
  <si>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</si>
  <si>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</si>
  <si>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</si>
  <si>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</si>
  <si>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</si>
  <si>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</si>
  <si>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</si>
  <si>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</si>
  <si>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</si>
  <si>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</si>
  <si>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</si>
  <si>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</si>
  <si>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</si>
  <si>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</si>
  <si>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</si>
  <si>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</si>
  <si>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</si>
  <si>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</si>
  <si>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</si>
  <si>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ALEXANDRIA REAL ESTATE EQUIT</t>
  </si>
  <si>
    <t>US0152711091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</si>
  <si>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</si>
  <si>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</si>
  <si>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</si>
  <si>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</si>
  <si>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</si>
  <si>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</si>
  <si>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</si>
  <si>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</si>
  <si>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ANHEUSER BUSCH INBEV SA/NV</t>
  </si>
  <si>
    <t>BE0974293251</t>
  </si>
  <si>
    <t>Food &amp; Beverage &amp; Tobacco</t>
  </si>
  <si>
    <t>AP MOLLER MAERSK A/S B</t>
  </si>
  <si>
    <t>DK0010244508</t>
  </si>
  <si>
    <t>Transportation</t>
  </si>
  <si>
    <t>APPLE INC</t>
  </si>
  <si>
    <t>US0378331005</t>
  </si>
  <si>
    <t>ASML HOLDING NV</t>
  </si>
  <si>
    <t>NL0010273215</t>
  </si>
  <si>
    <t>ASOS</t>
  </si>
  <si>
    <t>GB0030927254</t>
  </si>
  <si>
    <t>AXEL SPRINGER</t>
  </si>
  <si>
    <t>DE0005501357</t>
  </si>
  <si>
    <t>Media</t>
  </si>
  <si>
    <t>BAE SYSTEMS</t>
  </si>
  <si>
    <t>GB0002634946</t>
  </si>
  <si>
    <t>BANCO BRADESCO ADR</t>
  </si>
  <si>
    <t>US0594603039</t>
  </si>
  <si>
    <t>Banks</t>
  </si>
  <si>
    <t>BANK OF AMERICA CORP</t>
  </si>
  <si>
    <t>US0605051046</t>
  </si>
  <si>
    <t>BHP BILLITON</t>
  </si>
  <si>
    <t>GB0000566504</t>
  </si>
  <si>
    <t>BLACKROCK</t>
  </si>
  <si>
    <t>US09247X1019</t>
  </si>
  <si>
    <t>BNP PARIBAS</t>
  </si>
  <si>
    <t>FR0000131104</t>
  </si>
  <si>
    <t>BOSTON PROPERTIES INC</t>
  </si>
  <si>
    <t>US1011211018</t>
  </si>
  <si>
    <t>CHEVRON CORP</t>
  </si>
  <si>
    <t>US1667641005</t>
  </si>
  <si>
    <t>CHINA CONSTRUCTION BANK H</t>
  </si>
  <si>
    <t>CNE1000002H1</t>
  </si>
  <si>
    <t>HKSE</t>
  </si>
  <si>
    <t>שרותים פיננסים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</si>
  <si>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</si>
  <si>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</si>
  <si>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</si>
  <si>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</si>
  <si>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</si>
  <si>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</si>
  <si>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</si>
  <si>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</si>
  <si>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</si>
  <si>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</si>
  <si>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</si>
  <si>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</si>
  <si>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DELTA AIR LINES</t>
  </si>
  <si>
    <t>US2473617023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</si>
  <si>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</si>
  <si>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</si>
  <si>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</si>
  <si>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</si>
  <si>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</si>
  <si>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</si>
  <si>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</si>
  <si>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</si>
  <si>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</si>
  <si>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</si>
  <si>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</si>
  <si>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</si>
  <si>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</si>
  <si>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</si>
  <si>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</si>
  <si>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</si>
  <si>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INDITEX</t>
  </si>
  <si>
    <t>ES0148396007</t>
  </si>
  <si>
    <t>BME</t>
  </si>
  <si>
    <t>INGENICO GROUP</t>
  </si>
  <si>
    <t>FR0000125346</t>
  </si>
  <si>
    <t>INTESA SANPAOLO</t>
  </si>
  <si>
    <t>IT0000072618</t>
  </si>
  <si>
    <t>ITAU UNIBANCO H SPON PRF ADR</t>
  </si>
  <si>
    <t>US4655621062</t>
  </si>
  <si>
    <t>JPMORGAN CHASE</t>
  </si>
  <si>
    <t>US46625H1005</t>
  </si>
  <si>
    <t>KONINKLIJKE PHILIPS NV</t>
  </si>
  <si>
    <t>NL0000009538</t>
  </si>
  <si>
    <t>LENOVO GROUP</t>
  </si>
  <si>
    <t>HK0992009065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</si>
  <si>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</si>
  <si>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</si>
  <si>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</si>
  <si>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</si>
  <si>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</si>
  <si>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</si>
  <si>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</si>
  <si>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</si>
  <si>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</si>
  <si>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NETEASE INC ADR</t>
  </si>
  <si>
    <t>US64110W1027</t>
  </si>
  <si>
    <t>NIKE INC CL B</t>
  </si>
  <si>
    <t>US6541061031</t>
  </si>
  <si>
    <t>ORACLE CORP</t>
  </si>
  <si>
    <t>US68389X1054</t>
  </si>
  <si>
    <t>ORANGE</t>
  </si>
  <si>
    <t>FR0000133308</t>
  </si>
  <si>
    <t>PFIZER INC</t>
  </si>
  <si>
    <t>US7170811035</t>
  </si>
  <si>
    <t>PRICELINE GROUP INC</t>
  </si>
  <si>
    <t>US7415034039</t>
  </si>
  <si>
    <t>PROLOGIS INC</t>
  </si>
  <si>
    <t>US74340W1036</t>
  </si>
  <si>
    <t>QUALCOMM INC</t>
  </si>
  <si>
    <t>US7475251036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</si>
  <si>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</si>
  <si>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</si>
  <si>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</si>
  <si>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</si>
  <si>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</si>
  <si>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</si>
  <si>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</si>
  <si>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</si>
  <si>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</si>
  <si>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</si>
  <si>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</si>
  <si>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</si>
  <si>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SIEMENS AG REG</t>
  </si>
  <si>
    <t>DE0007236101</t>
  </si>
  <si>
    <t>SL GREEN REALTY CORP</t>
  </si>
  <si>
    <t>US78440X1019</t>
  </si>
  <si>
    <t>SOUTHWEST AIRLINES</t>
  </si>
  <si>
    <t>US8447411088</t>
  </si>
  <si>
    <t>STARBUCKS CORP</t>
  </si>
  <si>
    <t>US8552441094</t>
  </si>
  <si>
    <t>Hotels Restaurants &amp; Leisure</t>
  </si>
  <si>
    <t>STERICYCLE</t>
  </si>
  <si>
    <t>US8589121081</t>
  </si>
  <si>
    <t>Commercial &amp; Professional Sevi</t>
  </si>
  <si>
    <t>SYNCHRONY FINANCIAL</t>
  </si>
  <si>
    <t>US87165B1035</t>
  </si>
  <si>
    <t>THALES SA</t>
  </si>
  <si>
    <t>FR0000121329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</si>
  <si>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</si>
  <si>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</si>
  <si>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</si>
  <si>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</si>
  <si>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</si>
  <si>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</si>
  <si>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</si>
  <si>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</si>
  <si>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VODAFONE GROUP</t>
  </si>
  <si>
    <t>GB00BH4HKS39</t>
  </si>
  <si>
    <t>WELLS FARGO &amp; CO</t>
  </si>
  <si>
    <t>US9497461015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</si>
  <si>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</si>
  <si>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</si>
  <si>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</si>
  <si>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</si>
  <si>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</si>
  <si>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</si>
  <si>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</si>
  <si>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</si>
  <si>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</si>
  <si>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</si>
  <si>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</si>
  <si>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</si>
  <si>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</si>
  <si>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</si>
  <si>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</si>
  <si>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</si>
  <si>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</si>
  <si>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תכלית בונד סדרה 3</t>
  </si>
  <si>
    <t>1107549</t>
  </si>
  <si>
    <t>אג"ח</t>
  </si>
  <si>
    <t>הראל סל תל בונד 40</t>
  </si>
  <si>
    <t>1113760</t>
  </si>
  <si>
    <t>הראל סל תל בונד 60</t>
  </si>
  <si>
    <t>1113257</t>
  </si>
  <si>
    <t>פסגות סל בונד 20</t>
  </si>
  <si>
    <t>1104603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</si>
  <si>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</si>
  <si>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</si>
  <si>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</si>
  <si>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</si>
  <si>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</si>
  <si>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</si>
  <si>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תל בונד 60</t>
  </si>
  <si>
    <t>1109248</t>
  </si>
  <si>
    <t>תכלית תל בונד 20</t>
  </si>
  <si>
    <t>1109370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</si>
  <si>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</si>
  <si>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</si>
  <si>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</si>
  <si>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</si>
  <si>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</si>
  <si>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</si>
  <si>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</si>
  <si>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</si>
  <si>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AMUNDI ETF MSCI EM ASIA UCIT</t>
  </si>
  <si>
    <t>FR0011018316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</si>
  <si>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</si>
  <si>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</si>
  <si>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</si>
  <si>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</si>
  <si>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</si>
  <si>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</si>
  <si>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S&amp;P GLOBAL INFRASTRUC 1C</t>
  </si>
  <si>
    <t>LU0322253229</t>
  </si>
  <si>
    <t>DBX STXX EUROPE TECHNOLOGY 1C</t>
  </si>
  <si>
    <t>LU0292104469</t>
  </si>
  <si>
    <t>DEUTSCHE X TRACKERS MSCI EME</t>
  </si>
  <si>
    <t>US2330511013</t>
  </si>
  <si>
    <t>ENERGY SELECT SECTOR SPDR</t>
  </si>
  <si>
    <t>US81369Y5069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</si>
  <si>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</si>
  <si>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</si>
  <si>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</si>
  <si>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</si>
  <si>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</si>
  <si>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</si>
  <si>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</si>
  <si>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</si>
  <si>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</si>
  <si>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</si>
  <si>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</si>
  <si>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</si>
  <si>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</si>
  <si>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</si>
  <si>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</si>
  <si>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</si>
  <si>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</si>
  <si>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</si>
  <si>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</si>
  <si>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</si>
  <si>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</si>
  <si>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</si>
  <si>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</si>
  <si>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</si>
  <si>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</si>
  <si>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</si>
  <si>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</si>
  <si>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</si>
  <si>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</si>
  <si>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</si>
  <si>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</si>
  <si>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</si>
  <si>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ISHARES ST 600 UTIL DE</t>
  </si>
  <si>
    <t>DE000A0Q4R02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</si>
  <si>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</si>
  <si>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</si>
  <si>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</si>
  <si>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</si>
  <si>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</si>
  <si>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</si>
  <si>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MARKET VECTORS OIL SERVICE</t>
  </si>
  <si>
    <t>US92189F7188</t>
  </si>
  <si>
    <t>MARKET VECTORS SEMICONDUCTOR</t>
  </si>
  <si>
    <t>US92189F6768</t>
  </si>
  <si>
    <t>SOURCE MORNINGSTAR US ENERGY</t>
  </si>
  <si>
    <t>IE00B94ZB998</t>
  </si>
  <si>
    <t>SOURCE S&amp;P 500 UCITS ETF</t>
  </si>
  <si>
    <t>IE00B3YCGJ38</t>
  </si>
  <si>
    <t>SPDR FT EP EU EX UK REAL EST</t>
  </si>
  <si>
    <t>IE00BSJCQV56</t>
  </si>
  <si>
    <t>SPDR MSCI EUROPE CONSUMER ST</t>
  </si>
  <si>
    <t>IE00BKWQ0D84</t>
  </si>
  <si>
    <t>SPDR S AND P HOMEBUILDERS ETF</t>
  </si>
  <si>
    <t>US78464A8889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</si>
  <si>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</si>
  <si>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</si>
  <si>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</si>
  <si>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</si>
  <si>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</si>
  <si>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</si>
  <si>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</si>
  <si>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</si>
  <si>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SMALL CAP VALUE ETF</t>
  </si>
  <si>
    <t>US9229086114</t>
  </si>
  <si>
    <t>WISDOMTREE INDIA EARNINGS</t>
  </si>
  <si>
    <t>US97717W4226</t>
  </si>
  <si>
    <t>WISDOMTREE JPN S/C DVD FUND</t>
  </si>
  <si>
    <t>US97717W8367</t>
  </si>
  <si>
    <t>XACT NORDEN 30</t>
  </si>
  <si>
    <t>SE0001710914</t>
  </si>
  <si>
    <t>ISHARES USD CORP BND</t>
  </si>
  <si>
    <t>IE0032895942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</si>
  <si>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</si>
  <si>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</si>
  <si>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</si>
  <si>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</si>
  <si>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</si>
  <si>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</si>
  <si>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</si>
  <si>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</si>
  <si>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</si>
  <si>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</si>
  <si>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</si>
  <si>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</si>
  <si>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</si>
  <si>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</si>
  <si>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תעודות השתתפות בקרנות נאמנות בחו"ל</t>
  </si>
  <si>
    <t>UBS LUX BD USD</t>
  </si>
  <si>
    <t>LU0396367608</t>
  </si>
  <si>
    <t>S&amp;P</t>
  </si>
  <si>
    <t>NEUBER BERMAN H/Y BD I2A</t>
  </si>
  <si>
    <t>IE00B8QBJF01</t>
  </si>
  <si>
    <t>BB</t>
  </si>
  <si>
    <t>FITCH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</si>
  <si>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</si>
  <si>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</si>
  <si>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</si>
  <si>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</si>
  <si>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</si>
  <si>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</si>
  <si>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</si>
  <si>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</si>
  <si>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</si>
  <si>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</si>
  <si>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</si>
  <si>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</si>
  <si>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</si>
  <si>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</si>
  <si>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</si>
  <si>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</si>
  <si>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</si>
  <si>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</si>
  <si>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</si>
  <si>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</si>
  <si>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</si>
  <si>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Tokio Marine Japan</t>
  </si>
  <si>
    <t>IE00BYYTL417</t>
  </si>
  <si>
    <t>VANGUARD EMR MK ST IN USD IN</t>
  </si>
  <si>
    <t>IE0031787223</t>
  </si>
  <si>
    <t>כתבי אופציה בישראל</t>
  </si>
  <si>
    <t>אלוני חץ אופציה 15*</t>
  </si>
  <si>
    <t>3900396</t>
  </si>
  <si>
    <t>ASX SPI 200 FUTURES DEC17</t>
  </si>
  <si>
    <t>XPZ7</t>
  </si>
  <si>
    <t>ל.ר.</t>
  </si>
  <si>
    <t>EURO STOXX 50 DEC17</t>
  </si>
  <si>
    <t>VGZ7</t>
  </si>
  <si>
    <t>EURO STOXX BANK DEC17</t>
  </si>
  <si>
    <t>CAZ7</t>
  </si>
  <si>
    <t>FTSE 100 IDX FUT DEC17</t>
  </si>
  <si>
    <t>Z Z7</t>
  </si>
  <si>
    <t>RUSSELL 2000 MINI DEC17</t>
  </si>
  <si>
    <t>RTYZ7</t>
  </si>
  <si>
    <t>S&amp;P500 EMINI FUT DEC17</t>
  </si>
  <si>
    <t>ESZ7</t>
  </si>
  <si>
    <t>TOPIX INDX FUTR DEC17</t>
  </si>
  <si>
    <t>TPZ7</t>
  </si>
  <si>
    <t>ערד 8786_1/2027</t>
  </si>
  <si>
    <t>71116487</t>
  </si>
  <si>
    <t>ערד 8790 2027 4.8%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</si>
  <si>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</si>
  <si>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</si>
  <si>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</si>
  <si>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</si>
  <si>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</si>
  <si>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</si>
  <si>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</si>
  <si>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</si>
  <si>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</si>
  <si>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</si>
  <si>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</si>
  <si>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</si>
  <si>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</si>
  <si>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</si>
  <si>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</si>
  <si>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</si>
  <si>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</si>
  <si>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</si>
  <si>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</si>
  <si>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</si>
  <si>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</si>
  <si>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</si>
  <si>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</si>
  <si>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</si>
  <si>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</si>
  <si>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</si>
  <si>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</si>
  <si>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</si>
  <si>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</si>
  <si>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</si>
  <si>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</si>
  <si>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</si>
  <si>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</si>
  <si>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</si>
  <si>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</si>
  <si>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</si>
  <si>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</si>
  <si>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</si>
  <si>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</si>
  <si>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</si>
  <si>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</si>
  <si>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</si>
  <si>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סדרה 8788 4.8% 2027</t>
  </si>
  <si>
    <t>71116727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</si>
  <si>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</si>
  <si>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</si>
  <si>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</si>
  <si>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</si>
  <si>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</si>
  <si>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</si>
  <si>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</si>
  <si>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</si>
  <si>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</si>
  <si>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אגח ל.ס חשמל 2022</t>
  </si>
  <si>
    <t>6000129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</si>
  <si>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</si>
  <si>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</si>
  <si>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</si>
  <si>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</si>
  <si>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</si>
  <si>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</si>
  <si>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</si>
  <si>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</si>
  <si>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</si>
  <si>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</si>
  <si>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</si>
  <si>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</si>
  <si>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</si>
  <si>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</si>
  <si>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</si>
  <si>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</si>
  <si>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240 West 35th Street*</t>
  </si>
  <si>
    <t>Eschborn Plaza*</t>
  </si>
  <si>
    <t>Sacramento 353*</t>
  </si>
  <si>
    <t>white oak 2*</t>
  </si>
  <si>
    <t>סה"כ קרנות השקעה</t>
  </si>
  <si>
    <t>סה"כ קרנות השקעה בחו"ל</t>
  </si>
  <si>
    <t>Horsley Bridge XII Ventures</t>
  </si>
  <si>
    <t>MAGMA GROWTH EQUITY I</t>
  </si>
  <si>
    <t>Apollo Fund IX</t>
  </si>
  <si>
    <t>Ares PCS LP*</t>
  </si>
  <si>
    <t>Crescent MPVIIC LP</t>
  </si>
  <si>
    <t>harbourvest part' co inv fund IV</t>
  </si>
  <si>
    <t>REDHILL WARRANT</t>
  </si>
  <si>
    <t>52290</t>
  </si>
  <si>
    <t>₪ / מט"ח</t>
  </si>
  <si>
    <t>+ILS/-EUR 4.2205 09-11-17 (10) +45</t>
  </si>
  <si>
    <t>10000478</t>
  </si>
  <si>
    <t>+ILS/-USD 3.5057 03-10-17 (10) --143</t>
  </si>
  <si>
    <t>10000462</t>
  </si>
  <si>
    <t>+ILS/-USD 3.553 29-11-17 (10) --113</t>
  </si>
  <si>
    <t>10000506</t>
  </si>
  <si>
    <t>+GBP/-USD 1.2904 09-11-17 (10) +34</t>
  </si>
  <si>
    <t>10000495</t>
  </si>
  <si>
    <t>+GBP/-USD 1.308 09-11-17 (10) +39.7</t>
  </si>
  <si>
    <t>10000483</t>
  </si>
  <si>
    <t>+JPY/-USD 108.951 30-11-17 (10) --50.9</t>
  </si>
  <si>
    <t>10000500</t>
  </si>
  <si>
    <t>+USD/-EUR 1.202 21-12-17 (10) +58</t>
  </si>
  <si>
    <t>10000513</t>
  </si>
  <si>
    <t>+USD/-EUR 1.2022 21-12-17 (10) +62</t>
  </si>
  <si>
    <t>10000511</t>
  </si>
  <si>
    <t>+USD/-EUR 1.2062 04-12-17 (10) +52</t>
  </si>
  <si>
    <t>10000509</t>
  </si>
  <si>
    <t>+USD/-GBP 1.305 09-11-17 (10) +44.5</t>
  </si>
  <si>
    <t>10000475</t>
  </si>
  <si>
    <t>+USD/-JPY 109.452 30-11-17 (10) --54.8</t>
  </si>
  <si>
    <t>10000487</t>
  </si>
  <si>
    <t/>
  </si>
  <si>
    <t>דולר ניו-זילנד</t>
  </si>
  <si>
    <t>כתר נורבגי</t>
  </si>
  <si>
    <t>בנק לאומי לישראל בע"מ</t>
  </si>
  <si>
    <t>30010000</t>
  </si>
  <si>
    <t>30810000</t>
  </si>
  <si>
    <t>30210000</t>
  </si>
  <si>
    <t>32010000</t>
  </si>
  <si>
    <t>31710000</t>
  </si>
  <si>
    <t>30310000</t>
  </si>
  <si>
    <t>32610000</t>
  </si>
  <si>
    <t>31010000</t>
  </si>
  <si>
    <t>פק מרווח בטחון לאומי</t>
  </si>
  <si>
    <t>75001127</t>
  </si>
  <si>
    <t>לא</t>
  </si>
  <si>
    <t>455531</t>
  </si>
  <si>
    <t>מימון קווים צמודה 10 שנים</t>
  </si>
  <si>
    <t>כן</t>
  </si>
  <si>
    <t>90136004</t>
  </si>
  <si>
    <t>סמל"ת   שקלי משתנה</t>
  </si>
  <si>
    <t>482154</t>
  </si>
  <si>
    <t>סמל"ת   שקלי קבוע</t>
  </si>
  <si>
    <t>482153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</si>
  <si>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</si>
  <si>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</si>
  <si>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</si>
  <si>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</si>
  <si>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</si>
  <si>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</si>
  <si>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</si>
  <si>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</si>
  <si>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</si>
  <si>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</si>
  <si>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</si>
  <si>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</si>
  <si>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91050001</t>
  </si>
  <si>
    <t>91050003</t>
  </si>
  <si>
    <t>91050004</t>
  </si>
  <si>
    <t>91050005</t>
  </si>
  <si>
    <t>91050006</t>
  </si>
  <si>
    <t>90840001</t>
  </si>
  <si>
    <t>90840000</t>
  </si>
  <si>
    <t>לאומי 09082018</t>
  </si>
  <si>
    <t>482571</t>
  </si>
  <si>
    <t>מעלות S&amp;P</t>
  </si>
  <si>
    <t>AAA.IL</t>
  </si>
  <si>
    <t>AA+.IL</t>
  </si>
  <si>
    <t>AA.IL</t>
  </si>
  <si>
    <t>AA-.IL</t>
  </si>
  <si>
    <t>A+.IL</t>
  </si>
  <si>
    <t>A.IL</t>
  </si>
  <si>
    <t>A-.IL</t>
  </si>
  <si>
    <t>BBB+.IL</t>
  </si>
  <si>
    <t>Crescent mezzanine VII</t>
  </si>
  <si>
    <t>ARES private credit solutions</t>
  </si>
  <si>
    <t>Cheyne Real Estate Credit Holdings</t>
  </si>
  <si>
    <t>Migdal-HarbourVest 2016 Fund L.P. (Tranche B)</t>
  </si>
  <si>
    <t>waterton</t>
  </si>
  <si>
    <t>סה"כ יתרות התחייבות להשקעה</t>
  </si>
  <si>
    <t>סה"כ בחו"ל</t>
  </si>
  <si>
    <t xml:space="preserve">גילון </t>
  </si>
  <si>
    <t>קבוצת עזריאלי</t>
  </si>
  <si>
    <t>יואל</t>
  </si>
  <si>
    <t>מזור</t>
  </si>
  <si>
    <t>קמהדע</t>
  </si>
  <si>
    <t>רדהיל</t>
  </si>
  <si>
    <t>מובטחות משכנתא - גורם 01</t>
  </si>
  <si>
    <t>בבטחונות אחרים - גורם 94</t>
  </si>
  <si>
    <t>בבטחונות אחרים - גורם 40</t>
  </si>
  <si>
    <t>בבטחונות אחרים - גורם 96</t>
  </si>
  <si>
    <t>בבטחונות אחרים - גורם 41</t>
  </si>
  <si>
    <t>בבטחונות אחרים - גורם 98</t>
  </si>
  <si>
    <t>בבטחונות אחרים - גורם 105</t>
  </si>
  <si>
    <t>גורם 105</t>
  </si>
  <si>
    <t>גורם 38</t>
  </si>
  <si>
    <t>גורם 98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</si>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</sst>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sz val="10"/>
      <name val="Arial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2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2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28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30" xfId="0" applyFont="1" applyFill="1" applyBorder="1" applyAlignment="1">
      <alignment horizontal="right" indent="1"/>
    </xf>
    <xf numFmtId="0" fontId="28" fillId="0" borderId="30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3"/>
    </xf>
    <xf numFmtId="0" fontId="29" fillId="0" borderId="3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1"/>
    </xf>
    <xf numFmtId="14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29" fillId="0" borderId="31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43" fontId="6" fillId="0" borderId="32" xfId="13" applyFont="1" applyBorder="1" applyAlignment="1">
      <alignment horizontal="right"/>
    </xf>
    <xf numFmtId="10" fontId="6" fillId="0" borderId="32" xfId="14" applyNumberFormat="1" applyFont="1" applyBorder="1" applyAlignment="1">
      <alignment horizontal="center"/>
    </xf>
    <xf numFmtId="2" fontId="6" fillId="0" borderId="32" xfId="7" applyNumberFormat="1" applyFont="1" applyBorder="1" applyAlignment="1">
      <alignment horizontal="right"/>
    </xf>
    <xf numFmtId="168" fontId="6" fillId="0" borderId="32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2" fontId="30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30" fillId="0" borderId="0" xfId="0" applyFont="1" applyFill="1" applyBorder="1" applyAlignment="1"/>
    <xf numFmtId="0" fontId="28" fillId="0" borderId="0" xfId="0" applyFont="1" applyFill="1" applyBorder="1" applyAlignment="1"/>
    <xf numFmtId="0" fontId="29" fillId="0" borderId="0" xfId="0" applyFont="1" applyFill="1" applyBorder="1" applyAlignment="1"/>
    <xf numFmtId="0" fontId="28" fillId="0" borderId="30" xfId="0" applyFont="1" applyFill="1" applyBorder="1" applyAlignment="1">
      <alignment horizontal="right"/>
    </xf>
    <xf numFmtId="14" fontId="0" fillId="0" borderId="0" xfId="0" applyNumberFormat="1"/>
    <xf numFmtId="43" fontId="0" fillId="0" borderId="0" xfId="0" applyNumberFormat="1"/>
    <xf numFmtId="43" fontId="30" fillId="0" borderId="0" xfId="0" applyNumberFormat="1" applyFont="1" applyFill="1" applyBorder="1" applyAlignment="1">
      <alignment horizontal="right"/>
    </xf>
    <xf numFmtId="0" fontId="31" fillId="0" borderId="33" xfId="0" applyFont="1" applyBorder="1" applyAlignment="1">
      <alignment horizontal="right"/>
    </xf>
    <xf numFmtId="168" fontId="6" fillId="0" borderId="32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10" fontId="29" fillId="0" borderId="0" xfId="14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19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29" fillId="0" borderId="0" xfId="15" applyFont="1" applyFill="1" applyBorder="1" applyAlignment="1">
      <alignment horizontal="right" indent="3"/>
    </xf>
    <xf numFmtId="43" fontId="0" fillId="0" borderId="0" xfId="0" applyNumberFormat="1" applyFill="1"/>
    <xf numFmtId="14" fontId="0" fillId="0" borderId="0" xfId="0" applyNumberFormat="1" applyFill="1"/>
    <xf numFmtId="0" fontId="2" fillId="0" borderId="0" xfId="0" applyFont="1" applyFill="1" applyBorder="1" applyAlignment="1">
      <alignment horizontal="right"/>
    </xf>
    <xf numFmtId="0" fontId="2" fillId="0" borderId="34" xfId="0" applyFont="1" applyFill="1" applyBorder="1" applyAlignment="1">
      <alignment horizontal="right"/>
    </xf>
    <xf numFmtId="43" fontId="22" fillId="0" borderId="0" xfId="0" applyNumberFormat="1" applyFont="1" applyFill="1"/>
    <xf numFmtId="0" fontId="31" fillId="0" borderId="33" xfId="0" applyFont="1" applyFill="1" applyBorder="1" applyAlignment="1">
      <alignment horizontal="right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center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3">
    <cellStyle name="Comma" xfId="13" builtinId="3"/>
    <cellStyle name="Comma 2" xfId="1"/>
    <cellStyle name="Comma 2 2" xfId="16"/>
    <cellStyle name="Comma 3" xfId="21"/>
    <cellStyle name="Currency [0] _1" xfId="2"/>
    <cellStyle name="Hyperlink 2" xfId="3"/>
    <cellStyle name="Normal" xfId="0" builtinId="0"/>
    <cellStyle name="Normal 11" xfId="4"/>
    <cellStyle name="Normal 11 2" xfId="17"/>
    <cellStyle name="Normal 15" xfId="15"/>
    <cellStyle name="Normal 2" xfId="5"/>
    <cellStyle name="Normal 2 2" xfId="18"/>
    <cellStyle name="Normal 3" xfId="6"/>
    <cellStyle name="Normal 3 2" xfId="19"/>
    <cellStyle name="Normal 4" xfId="12"/>
    <cellStyle name="Normal_2007-16618" xfId="7"/>
    <cellStyle name="Percent" xfId="14" builtinId="5"/>
    <cellStyle name="Percent 2" xfId="8"/>
    <cellStyle name="Percent 2 2" xfId="20"/>
    <cellStyle name="Percent 3" xfId="22"/>
    <cellStyle name="Text" xfId="9"/>
    <cellStyle name="Total" xfId="10"/>
    <cellStyle name="היפר-קישור" xfId="11" builtinId="8"/>
  </cellStyles>
  <dxfs count="3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198120</xdr:colOff>
      <xdr:row>50</xdr:row>
      <xdr:rowOff>0</xdr:rowOff>
    </xdr:from>
    <xdr:to>
      <xdr:col>24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S66"/>
  <sheetViews>
    <sheetView rightToLeft="1" tabSelected="1" workbookViewId="0">
      <pane ySplit="9" topLeftCell="A10" activePane="bottomLeft" state="frozen"/>
      <selection pane="bottomLeft" activeCell="J18" sqref="J18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9" width="6.7109375" style="9" customWidth="1"/>
    <col min="20" max="22" width="7.7109375" style="9" customWidth="1"/>
    <col min="23" max="23" width="7.140625" style="9" customWidth="1"/>
    <col min="24" max="24" width="6" style="9" customWidth="1"/>
    <col min="25" max="25" width="8.140625" style="9" customWidth="1"/>
    <col min="26" max="26" width="6.28515625" style="9" customWidth="1"/>
    <col min="27" max="27" width="8" style="9" customWidth="1"/>
    <col min="28" max="28" width="8.7109375" style="9" customWidth="1"/>
    <col min="29" max="29" width="10" style="9" customWidth="1"/>
    <col min="30" max="30" width="9.5703125" style="9" customWidth="1"/>
    <col min="31" max="31" width="6.140625" style="9" customWidth="1"/>
    <col min="32" max="33" width="5.7109375" style="9" customWidth="1"/>
    <col min="34" max="34" width="6.85546875" style="9" customWidth="1"/>
    <col min="35" max="35" width="6.42578125" style="9" customWidth="1"/>
    <col min="36" max="36" width="6.7109375" style="9" customWidth="1"/>
    <col min="37" max="37" width="7.28515625" style="9" customWidth="1"/>
    <col min="38" max="49" width="5.7109375" style="9" customWidth="1"/>
    <col min="50" max="16384" width="9.140625" style="9"/>
  </cols>
  <sheetData>
    <row r="1" spans="1:19">
      <c r="B1" s="56" t="s">
        <v>184</v>
      </c>
      <c r="C1" s="76" t="s" vm="1">
        <v>255</v>
      </c>
    </row>
    <row r="2" spans="1:19">
      <c r="B2" s="56" t="s">
        <v>183</v>
      </c>
      <c r="C2" s="76" t="s">
        <v>256</v>
      </c>
    </row>
    <row r="3" spans="1:19">
      <c r="B3" s="56" t="s">
        <v>185</v>
      </c>
      <c r="C3" s="76" t="s">
        <v>257</v>
      </c>
    </row>
    <row r="4" spans="1:19">
      <c r="B4" s="56" t="s">
        <v>186</v>
      </c>
      <c r="C4" s="76">
        <v>8802</v>
      </c>
    </row>
    <row r="6" spans="1:19" ht="26.25" customHeight="1">
      <c r="B6" s="185" t="s">
        <v>200</v>
      </c>
      <c r="C6" s="186"/>
      <c r="D6" s="187"/>
    </row>
    <row r="7" spans="1:19" s="10" customFormat="1">
      <c r="B7" s="22"/>
      <c r="C7" s="23" t="s">
        <v>116</v>
      </c>
      <c r="D7" s="24" t="s">
        <v>114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s="10" customFormat="1">
      <c r="B8" s="22"/>
      <c r="C8" s="25" t="s">
        <v>244</v>
      </c>
      <c r="D8" s="26" t="s">
        <v>20</v>
      </c>
    </row>
    <row r="9" spans="1:19" s="11" customFormat="1" ht="18" customHeight="1">
      <c r="B9" s="36"/>
      <c r="C9" s="19" t="s">
        <v>1</v>
      </c>
      <c r="D9" s="27" t="s">
        <v>2</v>
      </c>
    </row>
    <row r="10" spans="1:19" s="11" customFormat="1" ht="18" customHeight="1">
      <c r="B10" s="66" t="s">
        <v>199</v>
      </c>
      <c r="C10" s="117">
        <f>C11+C12+C23+C33+C34</f>
        <v>572985.03112999967</v>
      </c>
      <c r="D10" s="118">
        <f>C10/$C$42</f>
        <v>1</v>
      </c>
    </row>
    <row r="11" spans="1:19">
      <c r="A11" s="44" t="s">
        <v>147</v>
      </c>
      <c r="B11" s="28" t="s">
        <v>201</v>
      </c>
      <c r="C11" s="117">
        <f>מזומנים!J10</f>
        <v>26692.264060000001</v>
      </c>
      <c r="D11" s="118">
        <f t="shared" ref="D11:D13" si="0">C11/$C$42</f>
        <v>4.6584574831491581E-2</v>
      </c>
    </row>
    <row r="12" spans="1:19">
      <c r="B12" s="28" t="s">
        <v>202</v>
      </c>
      <c r="C12" s="117">
        <f>C13+C15+C16+C17+C18+C19+C21</f>
        <v>378224.83866999979</v>
      </c>
      <c r="D12" s="118">
        <f t="shared" si="0"/>
        <v>0.66009549660327449</v>
      </c>
    </row>
    <row r="13" spans="1:19">
      <c r="A13" s="54" t="s">
        <v>147</v>
      </c>
      <c r="B13" s="29" t="s">
        <v>73</v>
      </c>
      <c r="C13" s="117">
        <f>'תעודות התחייבות ממשלתיות'!N11</f>
        <v>107918.55299999999</v>
      </c>
      <c r="D13" s="118">
        <f t="shared" si="0"/>
        <v>0.18834445428211416</v>
      </c>
    </row>
    <row r="14" spans="1:19">
      <c r="A14" s="54" t="s">
        <v>147</v>
      </c>
      <c r="B14" s="29" t="s">
        <v>74</v>
      </c>
      <c r="C14" s="117" t="s" vm="2">
        <v>1341</v>
      </c>
      <c r="D14" s="118" t="s" vm="3">
        <v>1341</v>
      </c>
    </row>
    <row r="15" spans="1:19">
      <c r="A15" s="54" t="s">
        <v>147</v>
      </c>
      <c r="B15" s="29" t="s">
        <v>75</v>
      </c>
      <c r="C15" s="117">
        <f>'אג"ח קונצרני'!R11</f>
        <v>76397.844899999938</v>
      </c>
      <c r="D15" s="118">
        <f t="shared" ref="D15:D19" si="1">C15/$C$42</f>
        <v>0.13333305540169807</v>
      </c>
    </row>
    <row r="16" spans="1:19">
      <c r="A16" s="54" t="s">
        <v>147</v>
      </c>
      <c r="B16" s="29" t="s">
        <v>76</v>
      </c>
      <c r="C16" s="117">
        <f>מניות!K11</f>
        <v>78025.111680000031</v>
      </c>
      <c r="D16" s="118">
        <f t="shared" si="1"/>
        <v>0.1361730367128868</v>
      </c>
    </row>
    <row r="17" spans="1:4">
      <c r="A17" s="54" t="s">
        <v>147</v>
      </c>
      <c r="B17" s="29" t="s">
        <v>77</v>
      </c>
      <c r="C17" s="117">
        <f>'תעודות סל'!K11</f>
        <v>92742.872329999882</v>
      </c>
      <c r="D17" s="118">
        <f t="shared" si="1"/>
        <v>0.16185915388941155</v>
      </c>
    </row>
    <row r="18" spans="1:4">
      <c r="A18" s="54" t="s">
        <v>147</v>
      </c>
      <c r="B18" s="29" t="s">
        <v>78</v>
      </c>
      <c r="C18" s="117">
        <f>'קרנות נאמנות'!L11</f>
        <v>21982.208249999996</v>
      </c>
      <c r="D18" s="118">
        <f t="shared" si="1"/>
        <v>3.8364367401794552E-2</v>
      </c>
    </row>
    <row r="19" spans="1:4">
      <c r="A19" s="54" t="s">
        <v>147</v>
      </c>
      <c r="B19" s="29" t="s">
        <v>79</v>
      </c>
      <c r="C19" s="117">
        <f>'כתבי אופציה'!I11</f>
        <v>2.3051999999999997</v>
      </c>
      <c r="D19" s="118">
        <f t="shared" si="1"/>
        <v>4.0231417484918423E-6</v>
      </c>
    </row>
    <row r="20" spans="1:4">
      <c r="A20" s="54" t="s">
        <v>147</v>
      </c>
      <c r="B20" s="29" t="s">
        <v>80</v>
      </c>
      <c r="C20" s="117" t="s" vm="4">
        <v>1341</v>
      </c>
      <c r="D20" s="118" t="s" vm="5">
        <v>1341</v>
      </c>
    </row>
    <row r="21" spans="1:4">
      <c r="A21" s="54" t="s">
        <v>147</v>
      </c>
      <c r="B21" s="29" t="s">
        <v>81</v>
      </c>
      <c r="C21" s="117">
        <f>'חוזים עתידיים'!I11</f>
        <v>1155.9433100000001</v>
      </c>
      <c r="D21" s="118">
        <f>C21/$C$42</f>
        <v>2.0174057736208786E-3</v>
      </c>
    </row>
    <row r="22" spans="1:4">
      <c r="A22" s="54" t="s">
        <v>147</v>
      </c>
      <c r="B22" s="29" t="s">
        <v>82</v>
      </c>
      <c r="C22" s="117" t="s" vm="6">
        <v>1341</v>
      </c>
      <c r="D22" s="118" t="s" vm="7">
        <v>1341</v>
      </c>
    </row>
    <row r="23" spans="1:4">
      <c r="B23" s="28" t="s">
        <v>203</v>
      </c>
      <c r="C23" s="117">
        <f>C24+C26+C27+C28+C29+C31</f>
        <v>162663.38127999997</v>
      </c>
      <c r="D23" s="118">
        <f t="shared" ref="D23:D24" si="2">C23/$C$42</f>
        <v>0.28388766275308625</v>
      </c>
    </row>
    <row r="24" spans="1:4">
      <c r="A24" s="54" t="s">
        <v>147</v>
      </c>
      <c r="B24" s="29" t="s">
        <v>83</v>
      </c>
      <c r="C24" s="117">
        <f>'לא סחיר- תעודות התחייבות ממשלתי'!M11</f>
        <v>154915.24669999999</v>
      </c>
      <c r="D24" s="118">
        <f t="shared" si="2"/>
        <v>0.27036525962028596</v>
      </c>
    </row>
    <row r="25" spans="1:4">
      <c r="A25" s="54" t="s">
        <v>147</v>
      </c>
      <c r="B25" s="29" t="s">
        <v>84</v>
      </c>
      <c r="C25" s="117" t="s" vm="8">
        <v>1341</v>
      </c>
      <c r="D25" s="118" t="s" vm="9">
        <v>1341</v>
      </c>
    </row>
    <row r="26" spans="1:4">
      <c r="A26" s="54" t="s">
        <v>147</v>
      </c>
      <c r="B26" s="29" t="s">
        <v>75</v>
      </c>
      <c r="C26" s="117">
        <f>'לא סחיר - אג"ח קונצרני'!P11</f>
        <v>5611.0787099999998</v>
      </c>
      <c r="D26" s="118">
        <f t="shared" ref="D26:D29" si="3">C26/$C$42</f>
        <v>9.7927143034334356E-3</v>
      </c>
    </row>
    <row r="27" spans="1:4">
      <c r="A27" s="54" t="s">
        <v>147</v>
      </c>
      <c r="B27" s="29" t="s">
        <v>85</v>
      </c>
      <c r="C27" s="117">
        <f>'לא סחיר - מניות'!J11</f>
        <v>1339.5079999999998</v>
      </c>
      <c r="D27" s="118">
        <f t="shared" si="3"/>
        <v>2.3377713678807959E-3</v>
      </c>
    </row>
    <row r="28" spans="1:4">
      <c r="A28" s="54" t="s">
        <v>147</v>
      </c>
      <c r="B28" s="29" t="s">
        <v>86</v>
      </c>
      <c r="C28" s="117">
        <f>'לא סחיר - קרנות השקעה'!H11</f>
        <v>381.15091999999999</v>
      </c>
      <c r="D28" s="118">
        <f t="shared" si="3"/>
        <v>6.6520222918969049E-4</v>
      </c>
    </row>
    <row r="29" spans="1:4">
      <c r="A29" s="54" t="s">
        <v>147</v>
      </c>
      <c r="B29" s="29" t="s">
        <v>87</v>
      </c>
      <c r="C29" s="117">
        <f>'לא סחיר - כתבי אופציה'!I11</f>
        <v>3.5483800000000003</v>
      </c>
      <c r="D29" s="118">
        <f t="shared" si="3"/>
        <v>6.1927970317167654E-6</v>
      </c>
    </row>
    <row r="30" spans="1:4">
      <c r="A30" s="54" t="s">
        <v>147</v>
      </c>
      <c r="B30" s="29" t="s">
        <v>226</v>
      </c>
      <c r="C30" s="117" t="s" vm="10">
        <v>1341</v>
      </c>
      <c r="D30" s="118" t="s" vm="11">
        <v>1341</v>
      </c>
    </row>
    <row r="31" spans="1:4">
      <c r="A31" s="54" t="s">
        <v>147</v>
      </c>
      <c r="B31" s="29" t="s">
        <v>110</v>
      </c>
      <c r="C31" s="117">
        <f>'לא סחיר - חוזים עתידיים'!I11</f>
        <v>412.84857</v>
      </c>
      <c r="D31" s="118">
        <f>C31/$C$42</f>
        <v>7.2052243526468727E-4</v>
      </c>
    </row>
    <row r="32" spans="1:4">
      <c r="A32" s="54" t="s">
        <v>147</v>
      </c>
      <c r="B32" s="29" t="s">
        <v>88</v>
      </c>
      <c r="C32" s="117" t="s" vm="12">
        <v>1341</v>
      </c>
      <c r="D32" s="118" t="s" vm="13">
        <v>1341</v>
      </c>
    </row>
    <row r="33" spans="1:4">
      <c r="A33" s="54" t="s">
        <v>147</v>
      </c>
      <c r="B33" s="28" t="s">
        <v>204</v>
      </c>
      <c r="C33" s="117">
        <f>הלוואות!O10</f>
        <v>901.79779999999994</v>
      </c>
      <c r="D33" s="118">
        <f t="shared" ref="D33:D34" si="4">C33/$C$42</f>
        <v>1.5738592650868025E-3</v>
      </c>
    </row>
    <row r="34" spans="1:4">
      <c r="A34" s="54" t="s">
        <v>147</v>
      </c>
      <c r="B34" s="28" t="s">
        <v>205</v>
      </c>
      <c r="C34" s="117">
        <f>'פקדונות מעל 3 חודשים'!M10</f>
        <v>4502.7493199999999</v>
      </c>
      <c r="D34" s="118">
        <f t="shared" si="4"/>
        <v>7.8584065470611048E-3</v>
      </c>
    </row>
    <row r="35" spans="1:4">
      <c r="A35" s="54" t="s">
        <v>147</v>
      </c>
      <c r="B35" s="28" t="s">
        <v>206</v>
      </c>
      <c r="C35" s="117" t="s" vm="14">
        <v>1341</v>
      </c>
      <c r="D35" s="118" t="s" vm="15">
        <v>1341</v>
      </c>
    </row>
    <row r="36" spans="1:4">
      <c r="A36" s="54" t="s">
        <v>147</v>
      </c>
      <c r="B36" s="55" t="s">
        <v>207</v>
      </c>
      <c r="C36" s="117" t="s" vm="16">
        <v>1341</v>
      </c>
      <c r="D36" s="118" t="s" vm="17">
        <v>1341</v>
      </c>
    </row>
    <row r="37" spans="1:4">
      <c r="A37" s="54" t="s">
        <v>147</v>
      </c>
      <c r="B37" s="28" t="s">
        <v>208</v>
      </c>
      <c r="C37" s="117"/>
      <c r="D37" s="118"/>
    </row>
    <row r="38" spans="1:4">
      <c r="A38" s="54"/>
      <c r="B38" s="67" t="s">
        <v>210</v>
      </c>
      <c r="C38" s="117">
        <v>0</v>
      </c>
      <c r="D38" s="118">
        <f>C38/$C$42</f>
        <v>0</v>
      </c>
    </row>
    <row r="39" spans="1:4">
      <c r="A39" s="54" t="s">
        <v>147</v>
      </c>
      <c r="B39" s="68" t="s">
        <v>211</v>
      </c>
      <c r="C39" s="117" t="s" vm="18">
        <v>1341</v>
      </c>
      <c r="D39" s="118" t="s" vm="19">
        <v>1341</v>
      </c>
    </row>
    <row r="40" spans="1:4">
      <c r="A40" s="54" t="s">
        <v>147</v>
      </c>
      <c r="B40" s="68" t="s">
        <v>242</v>
      </c>
      <c r="C40" s="117" t="s" vm="20">
        <v>1341</v>
      </c>
      <c r="D40" s="118" t="s" vm="21">
        <v>1341</v>
      </c>
    </row>
    <row r="41" spans="1:4">
      <c r="A41" s="54" t="s">
        <v>147</v>
      </c>
      <c r="B41" s="68" t="s">
        <v>212</v>
      </c>
      <c r="C41" s="117" t="s" vm="22">
        <v>1341</v>
      </c>
      <c r="D41" s="118" t="s" vm="23">
        <v>1341</v>
      </c>
    </row>
    <row r="42" spans="1:4">
      <c r="B42" s="68" t="s">
        <v>89</v>
      </c>
      <c r="C42" s="117">
        <f>C38+C10</f>
        <v>572985.03112999967</v>
      </c>
      <c r="D42" s="118">
        <f>C42/$C$42</f>
        <v>1</v>
      </c>
    </row>
    <row r="43" spans="1:4">
      <c r="A43" s="54" t="s">
        <v>147</v>
      </c>
      <c r="B43" s="68" t="s">
        <v>209</v>
      </c>
      <c r="C43" s="117">
        <f>'יתרת התחייבות להשקעה'!C10</f>
        <v>8065.2630295226563</v>
      </c>
      <c r="D43" s="118"/>
    </row>
    <row r="44" spans="1:4">
      <c r="B44" s="6" t="s">
        <v>115</v>
      </c>
    </row>
    <row r="45" spans="1:4">
      <c r="C45" s="74" t="s">
        <v>191</v>
      </c>
      <c r="D45" s="35" t="s">
        <v>109</v>
      </c>
    </row>
    <row r="46" spans="1:4">
      <c r="C46" s="75" t="s">
        <v>1</v>
      </c>
      <c r="D46" s="24" t="s">
        <v>2</v>
      </c>
    </row>
    <row r="47" spans="1:4">
      <c r="C47" s="119" t="s">
        <v>172</v>
      </c>
      <c r="D47" s="120" vm="24">
        <v>2.7612000000000001</v>
      </c>
    </row>
    <row r="48" spans="1:4">
      <c r="C48" s="119" t="s">
        <v>181</v>
      </c>
      <c r="D48" s="137">
        <v>1.1092</v>
      </c>
    </row>
    <row r="49" spans="2:4">
      <c r="C49" s="119" t="s">
        <v>177</v>
      </c>
      <c r="D49" s="137" vm="25">
        <v>2.8287</v>
      </c>
    </row>
    <row r="50" spans="2:4">
      <c r="B50" s="12"/>
      <c r="C50" s="119" t="s">
        <v>873</v>
      </c>
      <c r="D50" s="137" vm="26">
        <v>3.6273</v>
      </c>
    </row>
    <row r="51" spans="2:4">
      <c r="C51" s="119" t="s">
        <v>170</v>
      </c>
      <c r="D51" s="137" vm="27">
        <v>4.1569000000000003</v>
      </c>
    </row>
    <row r="52" spans="2:4">
      <c r="C52" s="119" t="s">
        <v>171</v>
      </c>
      <c r="D52" s="137" vm="28">
        <v>4.7356999999999996</v>
      </c>
    </row>
    <row r="53" spans="2:4">
      <c r="C53" s="119" t="s">
        <v>173</v>
      </c>
      <c r="D53" s="137">
        <v>0.45176404321777863</v>
      </c>
    </row>
    <row r="54" spans="2:4">
      <c r="C54" s="119" t="s">
        <v>178</v>
      </c>
      <c r="D54" s="137" vm="29">
        <v>3.1328999999999998</v>
      </c>
    </row>
    <row r="55" spans="2:4">
      <c r="C55" s="119" t="s">
        <v>179</v>
      </c>
      <c r="D55" s="137">
        <v>0.1943</v>
      </c>
    </row>
    <row r="56" spans="2:4">
      <c r="C56" s="119" t="s">
        <v>176</v>
      </c>
      <c r="D56" s="137" vm="30">
        <v>0.55869999999999997</v>
      </c>
    </row>
    <row r="57" spans="2:4">
      <c r="C57" s="119" t="s">
        <v>1342</v>
      </c>
      <c r="D57" s="137">
        <v>2.5518000000000001</v>
      </c>
    </row>
    <row r="58" spans="2:4">
      <c r="C58" s="119" t="s">
        <v>175</v>
      </c>
      <c r="D58" s="137" vm="31">
        <v>0.43369999999999997</v>
      </c>
    </row>
    <row r="59" spans="2:4">
      <c r="C59" s="119" t="s">
        <v>168</v>
      </c>
      <c r="D59" s="137" vm="32">
        <v>3.5289999999999999</v>
      </c>
    </row>
    <row r="60" spans="2:4">
      <c r="C60" s="119" t="s">
        <v>182</v>
      </c>
      <c r="D60" s="120" vm="33">
        <v>0.26</v>
      </c>
    </row>
    <row r="61" spans="2:4">
      <c r="C61" s="119" t="s">
        <v>1343</v>
      </c>
      <c r="D61" s="120" vm="34">
        <v>0.44369999999999998</v>
      </c>
    </row>
    <row r="62" spans="2:4">
      <c r="C62" s="119" t="s">
        <v>169</v>
      </c>
      <c r="D62" s="120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8.4257812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184</v>
      </c>
      <c r="C1" s="76" t="s" vm="1">
        <v>255</v>
      </c>
    </row>
    <row r="2" spans="2:60">
      <c r="B2" s="56" t="s">
        <v>183</v>
      </c>
      <c r="C2" s="76" t="s">
        <v>256</v>
      </c>
    </row>
    <row r="3" spans="2:60">
      <c r="B3" s="56" t="s">
        <v>185</v>
      </c>
      <c r="C3" s="76" t="s">
        <v>257</v>
      </c>
    </row>
    <row r="4" spans="2:60">
      <c r="B4" s="56" t="s">
        <v>186</v>
      </c>
      <c r="C4" s="76">
        <v>8802</v>
      </c>
    </row>
    <row r="6" spans="2:60" ht="26.25" customHeight="1">
      <c r="B6" s="199" t="s">
        <v>214</v>
      </c>
      <c r="C6" s="200"/>
      <c r="D6" s="200"/>
      <c r="E6" s="200"/>
      <c r="F6" s="200"/>
      <c r="G6" s="200"/>
      <c r="H6" s="200"/>
      <c r="I6" s="200"/>
      <c r="J6" s="200"/>
      <c r="K6" s="200"/>
      <c r="L6" s="201"/>
    </row>
    <row r="7" spans="2:60" ht="26.25" customHeight="1">
      <c r="B7" s="199" t="s">
        <v>98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BH7" s="3"/>
    </row>
    <row r="8" spans="2:60" s="3" customFormat="1" ht="78.75">
      <c r="B8" s="22" t="s">
        <v>122</v>
      </c>
      <c r="C8" s="30" t="s">
        <v>47</v>
      </c>
      <c r="D8" s="30" t="s">
        <v>125</v>
      </c>
      <c r="E8" s="30" t="s">
        <v>66</v>
      </c>
      <c r="F8" s="30" t="s">
        <v>107</v>
      </c>
      <c r="G8" s="30" t="s">
        <v>241</v>
      </c>
      <c r="H8" s="30" t="s">
        <v>240</v>
      </c>
      <c r="I8" s="30" t="s">
        <v>63</v>
      </c>
      <c r="J8" s="30" t="s">
        <v>60</v>
      </c>
      <c r="K8" s="30" t="s">
        <v>187</v>
      </c>
      <c r="L8" s="30" t="s">
        <v>189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250</v>
      </c>
      <c r="H9" s="16"/>
      <c r="I9" s="16" t="s">
        <v>244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9" t="s">
        <v>50</v>
      </c>
      <c r="C11" s="122"/>
      <c r="D11" s="122"/>
      <c r="E11" s="122"/>
      <c r="F11" s="122"/>
      <c r="G11" s="123"/>
      <c r="H11" s="127"/>
      <c r="I11" s="123">
        <v>2.3051999999999997</v>
      </c>
      <c r="J11" s="122"/>
      <c r="K11" s="124">
        <v>1</v>
      </c>
      <c r="L11" s="124">
        <f>I11/'סכום נכסי הקרן'!$C$42</f>
        <v>4.0231417484918423E-6</v>
      </c>
      <c r="BC11" s="98"/>
      <c r="BD11" s="3"/>
      <c r="BE11" s="98"/>
      <c r="BG11" s="98"/>
    </row>
    <row r="12" spans="2:60" s="4" customFormat="1" ht="18" customHeight="1">
      <c r="B12" s="129" t="s">
        <v>27</v>
      </c>
      <c r="C12" s="122"/>
      <c r="D12" s="122"/>
      <c r="E12" s="122"/>
      <c r="F12" s="122"/>
      <c r="G12" s="123"/>
      <c r="H12" s="127"/>
      <c r="I12" s="123">
        <v>2.3051999999999997</v>
      </c>
      <c r="J12" s="122"/>
      <c r="K12" s="124">
        <v>1</v>
      </c>
      <c r="L12" s="124">
        <f>I12/'סכום נכסי הקרן'!$C$42</f>
        <v>4.0231417484918423E-6</v>
      </c>
      <c r="BC12" s="98"/>
      <c r="BD12" s="3"/>
      <c r="BE12" s="98"/>
      <c r="BG12" s="98"/>
    </row>
    <row r="13" spans="2:60">
      <c r="B13" s="130" t="s">
        <v>1212</v>
      </c>
      <c r="C13" s="80"/>
      <c r="D13" s="80"/>
      <c r="E13" s="80"/>
      <c r="F13" s="80"/>
      <c r="G13" s="89"/>
      <c r="H13" s="91"/>
      <c r="I13" s="89">
        <v>2.3051999999999997</v>
      </c>
      <c r="J13" s="80"/>
      <c r="K13" s="90">
        <v>1</v>
      </c>
      <c r="L13" s="90">
        <f>I13/'סכום נכסי הקרן'!$C$42</f>
        <v>4.0231417484918423E-6</v>
      </c>
      <c r="BD13" s="3"/>
    </row>
    <row r="14" spans="2:60" ht="20.25">
      <c r="B14" s="131" t="s">
        <v>1213</v>
      </c>
      <c r="C14" s="82" t="s">
        <v>1214</v>
      </c>
      <c r="D14" s="95" t="s">
        <v>126</v>
      </c>
      <c r="E14" s="95" t="s">
        <v>354</v>
      </c>
      <c r="F14" s="95" t="s">
        <v>169</v>
      </c>
      <c r="G14" s="92">
        <v>1200</v>
      </c>
      <c r="H14" s="94">
        <v>192.1</v>
      </c>
      <c r="I14" s="92">
        <v>2.3051999999999997</v>
      </c>
      <c r="J14" s="93">
        <v>2.1573627103810676E-4</v>
      </c>
      <c r="K14" s="93">
        <v>1</v>
      </c>
      <c r="L14" s="93">
        <f>I14/'סכום נכסי הקרן'!$C$42</f>
        <v>4.0231417484918423E-6</v>
      </c>
      <c r="BD14" s="4"/>
    </row>
    <row r="15" spans="2:60">
      <c r="B15" s="81"/>
      <c r="C15" s="82"/>
      <c r="D15" s="82"/>
      <c r="E15" s="82"/>
      <c r="F15" s="82"/>
      <c r="G15" s="92"/>
      <c r="H15" s="94"/>
      <c r="I15" s="82"/>
      <c r="J15" s="82"/>
      <c r="K15" s="93"/>
      <c r="L15" s="82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7" t="s">
        <v>254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7" t="s">
        <v>118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7" t="s">
        <v>239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7" t="s">
        <v>249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184</v>
      </c>
      <c r="C1" s="76" t="s" vm="1">
        <v>255</v>
      </c>
    </row>
    <row r="2" spans="2:61">
      <c r="B2" s="56" t="s">
        <v>183</v>
      </c>
      <c r="C2" s="76" t="s">
        <v>256</v>
      </c>
    </row>
    <row r="3" spans="2:61">
      <c r="B3" s="56" t="s">
        <v>185</v>
      </c>
      <c r="C3" s="76" t="s">
        <v>257</v>
      </c>
    </row>
    <row r="4" spans="2:61">
      <c r="B4" s="56" t="s">
        <v>186</v>
      </c>
      <c r="C4" s="76">
        <v>8802</v>
      </c>
    </row>
    <row r="6" spans="2:61" ht="26.25" customHeight="1">
      <c r="B6" s="199" t="s">
        <v>214</v>
      </c>
      <c r="C6" s="200"/>
      <c r="D6" s="200"/>
      <c r="E6" s="200"/>
      <c r="F6" s="200"/>
      <c r="G6" s="200"/>
      <c r="H6" s="200"/>
      <c r="I6" s="200"/>
      <c r="J6" s="200"/>
      <c r="K6" s="200"/>
      <c r="L6" s="201"/>
    </row>
    <row r="7" spans="2:61" ht="26.25" customHeight="1">
      <c r="B7" s="199" t="s">
        <v>99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BI7" s="3"/>
    </row>
    <row r="8" spans="2:61" s="3" customFormat="1" ht="78.75">
      <c r="B8" s="22" t="s">
        <v>122</v>
      </c>
      <c r="C8" s="30" t="s">
        <v>47</v>
      </c>
      <c r="D8" s="30" t="s">
        <v>125</v>
      </c>
      <c r="E8" s="30" t="s">
        <v>66</v>
      </c>
      <c r="F8" s="30" t="s">
        <v>107</v>
      </c>
      <c r="G8" s="30" t="s">
        <v>241</v>
      </c>
      <c r="H8" s="30" t="s">
        <v>240</v>
      </c>
      <c r="I8" s="30" t="s">
        <v>63</v>
      </c>
      <c r="J8" s="30" t="s">
        <v>60</v>
      </c>
      <c r="K8" s="30" t="s">
        <v>187</v>
      </c>
      <c r="L8" s="31" t="s">
        <v>189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250</v>
      </c>
      <c r="H9" s="16"/>
      <c r="I9" s="16" t="s">
        <v>244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7" t="s">
        <v>254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7" t="s">
        <v>118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7" t="s">
        <v>239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7" t="s">
        <v>249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A11" sqref="A11:XFD11"/>
    </sheetView>
  </sheetViews>
  <sheetFormatPr defaultColWidth="9.140625" defaultRowHeight="18"/>
  <cols>
    <col min="1" max="1" width="6.28515625" style="2" customWidth="1"/>
    <col min="2" max="2" width="3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184</v>
      </c>
      <c r="C1" s="76" t="s" vm="1">
        <v>255</v>
      </c>
    </row>
    <row r="2" spans="1:60">
      <c r="B2" s="56" t="s">
        <v>183</v>
      </c>
      <c r="C2" s="76" t="s">
        <v>256</v>
      </c>
    </row>
    <row r="3" spans="1:60">
      <c r="B3" s="56" t="s">
        <v>185</v>
      </c>
      <c r="C3" s="76" t="s">
        <v>257</v>
      </c>
    </row>
    <row r="4" spans="1:60">
      <c r="B4" s="56" t="s">
        <v>186</v>
      </c>
      <c r="C4" s="76">
        <v>8802</v>
      </c>
    </row>
    <row r="6" spans="1:60" ht="26.25" customHeight="1">
      <c r="B6" s="199" t="s">
        <v>214</v>
      </c>
      <c r="C6" s="200"/>
      <c r="D6" s="200"/>
      <c r="E6" s="200"/>
      <c r="F6" s="200"/>
      <c r="G6" s="200"/>
      <c r="H6" s="200"/>
      <c r="I6" s="200"/>
      <c r="J6" s="200"/>
      <c r="K6" s="201"/>
      <c r="BD6" s="1" t="s">
        <v>126</v>
      </c>
      <c r="BF6" s="1" t="s">
        <v>192</v>
      </c>
      <c r="BH6" s="3" t="s">
        <v>169</v>
      </c>
    </row>
    <row r="7" spans="1:60" ht="26.25" customHeight="1">
      <c r="B7" s="199" t="s">
        <v>100</v>
      </c>
      <c r="C7" s="200"/>
      <c r="D7" s="200"/>
      <c r="E7" s="200"/>
      <c r="F7" s="200"/>
      <c r="G7" s="200"/>
      <c r="H7" s="200"/>
      <c r="I7" s="200"/>
      <c r="J7" s="200"/>
      <c r="K7" s="201"/>
      <c r="BD7" s="3" t="s">
        <v>128</v>
      </c>
      <c r="BF7" s="1" t="s">
        <v>148</v>
      </c>
      <c r="BH7" s="3" t="s">
        <v>168</v>
      </c>
    </row>
    <row r="8" spans="1:60" s="3" customFormat="1" ht="78.75">
      <c r="A8" s="2"/>
      <c r="B8" s="22" t="s">
        <v>122</v>
      </c>
      <c r="C8" s="30" t="s">
        <v>47</v>
      </c>
      <c r="D8" s="30" t="s">
        <v>125</v>
      </c>
      <c r="E8" s="30" t="s">
        <v>66</v>
      </c>
      <c r="F8" s="30" t="s">
        <v>107</v>
      </c>
      <c r="G8" s="30" t="s">
        <v>241</v>
      </c>
      <c r="H8" s="30" t="s">
        <v>240</v>
      </c>
      <c r="I8" s="30" t="s">
        <v>63</v>
      </c>
      <c r="J8" s="30" t="s">
        <v>187</v>
      </c>
      <c r="K8" s="30" t="s">
        <v>189</v>
      </c>
      <c r="BC8" s="1" t="s">
        <v>141</v>
      </c>
      <c r="BD8" s="1" t="s">
        <v>142</v>
      </c>
      <c r="BE8" s="1" t="s">
        <v>149</v>
      </c>
      <c r="BG8" s="4" t="s">
        <v>170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250</v>
      </c>
      <c r="H9" s="16"/>
      <c r="I9" s="16" t="s">
        <v>244</v>
      </c>
      <c r="J9" s="32" t="s">
        <v>20</v>
      </c>
      <c r="K9" s="57" t="s">
        <v>20</v>
      </c>
      <c r="BC9" s="1" t="s">
        <v>138</v>
      </c>
      <c r="BE9" s="1" t="s">
        <v>150</v>
      </c>
      <c r="BG9" s="4" t="s">
        <v>171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134</v>
      </c>
      <c r="BD10" s="3"/>
      <c r="BE10" s="1" t="s">
        <v>193</v>
      </c>
      <c r="BG10" s="1" t="s">
        <v>177</v>
      </c>
    </row>
    <row r="11" spans="1:60" s="138" customFormat="1" ht="18" customHeight="1">
      <c r="A11" s="147"/>
      <c r="B11" s="125" t="s">
        <v>51</v>
      </c>
      <c r="C11" s="122"/>
      <c r="D11" s="122"/>
      <c r="E11" s="122"/>
      <c r="F11" s="122"/>
      <c r="G11" s="123"/>
      <c r="H11" s="127"/>
      <c r="I11" s="123">
        <v>1155.9433100000001</v>
      </c>
      <c r="J11" s="124">
        <v>1</v>
      </c>
      <c r="K11" s="124">
        <f>I11/'סכום נכסי הקרן'!$C$42</f>
        <v>2.0174057736208786E-3</v>
      </c>
      <c r="L11" s="142"/>
      <c r="M11" s="142"/>
      <c r="N11" s="142"/>
      <c r="O11" s="142"/>
      <c r="BC11" s="139" t="s">
        <v>133</v>
      </c>
      <c r="BD11" s="142"/>
      <c r="BE11" s="139" t="s">
        <v>151</v>
      </c>
      <c r="BG11" s="139" t="s">
        <v>172</v>
      </c>
    </row>
    <row r="12" spans="1:60" s="98" customFormat="1" ht="20.25">
      <c r="A12" s="116"/>
      <c r="B12" s="126" t="s">
        <v>238</v>
      </c>
      <c r="C12" s="122"/>
      <c r="D12" s="122"/>
      <c r="E12" s="122"/>
      <c r="F12" s="122"/>
      <c r="G12" s="123"/>
      <c r="H12" s="127"/>
      <c r="I12" s="123">
        <v>1155.9433100000001</v>
      </c>
      <c r="J12" s="124">
        <v>1</v>
      </c>
      <c r="K12" s="124">
        <f>I12/'סכום נכסי הקרן'!$C$42</f>
        <v>2.0174057736208786E-3</v>
      </c>
      <c r="L12" s="3"/>
      <c r="M12" s="3"/>
      <c r="N12" s="3"/>
      <c r="O12" s="3"/>
      <c r="BC12" s="98" t="s">
        <v>131</v>
      </c>
      <c r="BD12" s="4"/>
      <c r="BE12" s="98" t="s">
        <v>152</v>
      </c>
      <c r="BG12" s="98" t="s">
        <v>173</v>
      </c>
    </row>
    <row r="13" spans="1:60">
      <c r="B13" s="81" t="s">
        <v>1215</v>
      </c>
      <c r="C13" s="82" t="s">
        <v>1216</v>
      </c>
      <c r="D13" s="95" t="s">
        <v>29</v>
      </c>
      <c r="E13" s="95" t="s">
        <v>1217</v>
      </c>
      <c r="F13" s="95" t="s">
        <v>172</v>
      </c>
      <c r="G13" s="92">
        <v>1</v>
      </c>
      <c r="H13" s="94">
        <v>566800</v>
      </c>
      <c r="I13" s="92">
        <v>-0.24348</v>
      </c>
      <c r="J13" s="93">
        <v>-2.1063316677701088E-4</v>
      </c>
      <c r="K13" s="93">
        <f>I13/'סכום נכסי הקרן'!$C$42</f>
        <v>-4.2493256677199115E-7</v>
      </c>
      <c r="P13" s="1"/>
      <c r="BC13" s="1" t="s">
        <v>135</v>
      </c>
      <c r="BE13" s="1" t="s">
        <v>153</v>
      </c>
      <c r="BG13" s="1" t="s">
        <v>174</v>
      </c>
    </row>
    <row r="14" spans="1:60">
      <c r="B14" s="81" t="s">
        <v>1218</v>
      </c>
      <c r="C14" s="82" t="s">
        <v>1219</v>
      </c>
      <c r="D14" s="95" t="s">
        <v>29</v>
      </c>
      <c r="E14" s="95" t="s">
        <v>1217</v>
      </c>
      <c r="F14" s="95" t="s">
        <v>170</v>
      </c>
      <c r="G14" s="92">
        <v>50</v>
      </c>
      <c r="H14" s="94">
        <v>357600</v>
      </c>
      <c r="I14" s="92">
        <v>289.59164000000004</v>
      </c>
      <c r="J14" s="93">
        <v>0.25052408495707285</v>
      </c>
      <c r="K14" s="93">
        <f>I14/'סכום נכסי הקרן'!$C$42</f>
        <v>5.0540873542348627E-4</v>
      </c>
      <c r="P14" s="1"/>
      <c r="BC14" s="1" t="s">
        <v>132</v>
      </c>
      <c r="BE14" s="1" t="s">
        <v>154</v>
      </c>
      <c r="BG14" s="1" t="s">
        <v>176</v>
      </c>
    </row>
    <row r="15" spans="1:60">
      <c r="B15" s="81" t="s">
        <v>1220</v>
      </c>
      <c r="C15" s="82" t="s">
        <v>1221</v>
      </c>
      <c r="D15" s="95" t="s">
        <v>29</v>
      </c>
      <c r="E15" s="95" t="s">
        <v>1217</v>
      </c>
      <c r="F15" s="95" t="s">
        <v>170</v>
      </c>
      <c r="G15" s="92">
        <v>20</v>
      </c>
      <c r="H15" s="94">
        <v>13760</v>
      </c>
      <c r="I15" s="92">
        <v>33.583010000000002</v>
      </c>
      <c r="J15" s="93">
        <v>2.9052471439970529E-2</v>
      </c>
      <c r="K15" s="93">
        <f>I15/'סכום נכסי הקרן'!$C$42</f>
        <v>5.8610623620952217E-5</v>
      </c>
      <c r="P15" s="1"/>
      <c r="BC15" s="1" t="s">
        <v>143</v>
      </c>
      <c r="BE15" s="1" t="s">
        <v>194</v>
      </c>
      <c r="BG15" s="1" t="s">
        <v>178</v>
      </c>
    </row>
    <row r="16" spans="1:60" ht="20.25">
      <c r="B16" s="81" t="s">
        <v>1222</v>
      </c>
      <c r="C16" s="82" t="s">
        <v>1223</v>
      </c>
      <c r="D16" s="95" t="s">
        <v>29</v>
      </c>
      <c r="E16" s="95" t="s">
        <v>1217</v>
      </c>
      <c r="F16" s="95" t="s">
        <v>171</v>
      </c>
      <c r="G16" s="92">
        <v>10</v>
      </c>
      <c r="H16" s="94">
        <v>732950</v>
      </c>
      <c r="I16" s="92">
        <v>-26.164740000000002</v>
      </c>
      <c r="J16" s="93">
        <v>-2.263496814562645E-2</v>
      </c>
      <c r="K16" s="93">
        <f>I16/'סכום נכסי הקרן'!$C$42</f>
        <v>-4.566391542271147E-5</v>
      </c>
      <c r="P16" s="1"/>
      <c r="BC16" s="4" t="s">
        <v>129</v>
      </c>
      <c r="BD16" s="1" t="s">
        <v>144</v>
      </c>
      <c r="BE16" s="1" t="s">
        <v>155</v>
      </c>
      <c r="BG16" s="1" t="s">
        <v>179</v>
      </c>
    </row>
    <row r="17" spans="2:60">
      <c r="B17" s="81" t="s">
        <v>1224</v>
      </c>
      <c r="C17" s="82" t="s">
        <v>1225</v>
      </c>
      <c r="D17" s="95" t="s">
        <v>29</v>
      </c>
      <c r="E17" s="95" t="s">
        <v>1217</v>
      </c>
      <c r="F17" s="95" t="s">
        <v>168</v>
      </c>
      <c r="G17" s="92">
        <v>8</v>
      </c>
      <c r="H17" s="94">
        <v>149290</v>
      </c>
      <c r="I17" s="92">
        <v>102.51533000000001</v>
      </c>
      <c r="J17" s="93">
        <v>8.8685430429974982E-2</v>
      </c>
      <c r="K17" s="93">
        <f>I17/'סכום נכסי הקרן'!$C$42</f>
        <v>1.7891449938548426E-4</v>
      </c>
      <c r="P17" s="1"/>
      <c r="BC17" s="1" t="s">
        <v>139</v>
      </c>
      <c r="BE17" s="1" t="s">
        <v>156</v>
      </c>
      <c r="BG17" s="1" t="s">
        <v>180</v>
      </c>
    </row>
    <row r="18" spans="2:60">
      <c r="B18" s="81" t="s">
        <v>1226</v>
      </c>
      <c r="C18" s="82" t="s">
        <v>1227</v>
      </c>
      <c r="D18" s="95" t="s">
        <v>29</v>
      </c>
      <c r="E18" s="95" t="s">
        <v>1217</v>
      </c>
      <c r="F18" s="95" t="s">
        <v>168</v>
      </c>
      <c r="G18" s="92">
        <v>79</v>
      </c>
      <c r="H18" s="94">
        <v>251600</v>
      </c>
      <c r="I18" s="92">
        <v>453.39683000000002</v>
      </c>
      <c r="J18" s="93">
        <v>0.3922310255855021</v>
      </c>
      <c r="K18" s="93">
        <f>I18/'סכום נכסי הקרן'!$C$42</f>
        <v>7.912891356094304E-4</v>
      </c>
      <c r="BD18" s="1" t="s">
        <v>127</v>
      </c>
      <c r="BF18" s="1" t="s">
        <v>157</v>
      </c>
      <c r="BH18" s="1" t="s">
        <v>29</v>
      </c>
    </row>
    <row r="19" spans="2:60">
      <c r="B19" s="81" t="s">
        <v>1228</v>
      </c>
      <c r="C19" s="82" t="s">
        <v>1229</v>
      </c>
      <c r="D19" s="95" t="s">
        <v>29</v>
      </c>
      <c r="E19" s="95" t="s">
        <v>1217</v>
      </c>
      <c r="F19" s="95" t="s">
        <v>178</v>
      </c>
      <c r="G19" s="92">
        <v>11</v>
      </c>
      <c r="H19" s="94">
        <v>167500</v>
      </c>
      <c r="I19" s="92">
        <v>303.26471999999995</v>
      </c>
      <c r="J19" s="93">
        <v>0.26235258889988294</v>
      </c>
      <c r="K19" s="93">
        <f>I19/'סכום נכסי הקרן'!$C$42</f>
        <v>5.2927162757100861E-4</v>
      </c>
      <c r="BD19" s="1" t="s">
        <v>140</v>
      </c>
      <c r="BF19" s="1" t="s">
        <v>158</v>
      </c>
    </row>
    <row r="20" spans="2:60">
      <c r="B20" s="108"/>
      <c r="C20" s="82"/>
      <c r="D20" s="82"/>
      <c r="E20" s="82"/>
      <c r="F20" s="82"/>
      <c r="G20" s="92"/>
      <c r="H20" s="94"/>
      <c r="I20" s="82"/>
      <c r="J20" s="93"/>
      <c r="K20" s="82"/>
      <c r="BD20" s="1" t="s">
        <v>145</v>
      </c>
      <c r="BF20" s="1" t="s">
        <v>159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130</v>
      </c>
      <c r="BE21" s="1" t="s">
        <v>146</v>
      </c>
      <c r="BF21" s="1" t="s">
        <v>160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136</v>
      </c>
      <c r="BF22" s="1" t="s">
        <v>161</v>
      </c>
    </row>
    <row r="23" spans="2:60">
      <c r="B23" s="97" t="s">
        <v>254</v>
      </c>
      <c r="C23" s="99"/>
      <c r="D23" s="99"/>
      <c r="E23" s="99"/>
      <c r="F23" s="99"/>
      <c r="G23" s="99"/>
      <c r="H23" s="99"/>
      <c r="I23" s="99"/>
      <c r="J23" s="99"/>
      <c r="K23" s="99"/>
      <c r="BD23" s="1" t="s">
        <v>29</v>
      </c>
      <c r="BE23" s="1" t="s">
        <v>137</v>
      </c>
      <c r="BF23" s="1" t="s">
        <v>195</v>
      </c>
    </row>
    <row r="24" spans="2:60">
      <c r="B24" s="97" t="s">
        <v>118</v>
      </c>
      <c r="C24" s="99"/>
      <c r="D24" s="99"/>
      <c r="E24" s="99"/>
      <c r="F24" s="99"/>
      <c r="G24" s="99"/>
      <c r="H24" s="99"/>
      <c r="I24" s="99"/>
      <c r="J24" s="99"/>
      <c r="K24" s="99"/>
      <c r="BF24" s="1" t="s">
        <v>198</v>
      </c>
    </row>
    <row r="25" spans="2:60">
      <c r="B25" s="97" t="s">
        <v>239</v>
      </c>
      <c r="C25" s="99"/>
      <c r="D25" s="99"/>
      <c r="E25" s="99"/>
      <c r="F25" s="99"/>
      <c r="G25" s="99"/>
      <c r="H25" s="99"/>
      <c r="I25" s="99"/>
      <c r="J25" s="99"/>
      <c r="K25" s="99"/>
      <c r="BF25" s="1" t="s">
        <v>162</v>
      </c>
    </row>
    <row r="26" spans="2:60">
      <c r="B26" s="97" t="s">
        <v>249</v>
      </c>
      <c r="C26" s="99"/>
      <c r="D26" s="99"/>
      <c r="E26" s="99"/>
      <c r="F26" s="99"/>
      <c r="G26" s="99"/>
      <c r="H26" s="99"/>
      <c r="I26" s="99"/>
      <c r="J26" s="99"/>
      <c r="K26" s="99"/>
      <c r="BF26" s="1" t="s">
        <v>163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197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164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165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196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29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184</v>
      </c>
      <c r="C1" s="76" t="s" vm="1">
        <v>255</v>
      </c>
    </row>
    <row r="2" spans="2:81">
      <c r="B2" s="56" t="s">
        <v>183</v>
      </c>
      <c r="C2" s="76" t="s">
        <v>256</v>
      </c>
    </row>
    <row r="3" spans="2:81">
      <c r="B3" s="56" t="s">
        <v>185</v>
      </c>
      <c r="C3" s="76" t="s">
        <v>257</v>
      </c>
      <c r="E3" s="2"/>
    </row>
    <row r="4" spans="2:81">
      <c r="B4" s="56" t="s">
        <v>186</v>
      </c>
      <c r="C4" s="76">
        <v>8802</v>
      </c>
    </row>
    <row r="6" spans="2:81" ht="26.25" customHeight="1">
      <c r="B6" s="199" t="s">
        <v>214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1"/>
    </row>
    <row r="7" spans="2:81" ht="26.25" customHeight="1">
      <c r="B7" s="199" t="s">
        <v>101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1"/>
    </row>
    <row r="8" spans="2:81" s="3" customFormat="1" ht="47.25">
      <c r="B8" s="22" t="s">
        <v>122</v>
      </c>
      <c r="C8" s="30" t="s">
        <v>47</v>
      </c>
      <c r="D8" s="13" t="s">
        <v>52</v>
      </c>
      <c r="E8" s="30" t="s">
        <v>15</v>
      </c>
      <c r="F8" s="30" t="s">
        <v>67</v>
      </c>
      <c r="G8" s="30" t="s">
        <v>108</v>
      </c>
      <c r="H8" s="30" t="s">
        <v>18</v>
      </c>
      <c r="I8" s="30" t="s">
        <v>107</v>
      </c>
      <c r="J8" s="30" t="s">
        <v>17</v>
      </c>
      <c r="K8" s="30" t="s">
        <v>19</v>
      </c>
      <c r="L8" s="30" t="s">
        <v>241</v>
      </c>
      <c r="M8" s="30" t="s">
        <v>240</v>
      </c>
      <c r="N8" s="30" t="s">
        <v>63</v>
      </c>
      <c r="O8" s="30" t="s">
        <v>60</v>
      </c>
      <c r="P8" s="30" t="s">
        <v>187</v>
      </c>
      <c r="Q8" s="31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250</v>
      </c>
      <c r="M9" s="32"/>
      <c r="N9" s="32" t="s">
        <v>244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254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7" t="s">
        <v>118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7" t="s">
        <v>239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7" t="s">
        <v>249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45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184</v>
      </c>
      <c r="C1" s="76" t="s" vm="1">
        <v>255</v>
      </c>
    </row>
    <row r="2" spans="2:72">
      <c r="B2" s="56" t="s">
        <v>183</v>
      </c>
      <c r="C2" s="76" t="s">
        <v>256</v>
      </c>
    </row>
    <row r="3" spans="2:72">
      <c r="B3" s="56" t="s">
        <v>185</v>
      </c>
      <c r="C3" s="76" t="s">
        <v>257</v>
      </c>
    </row>
    <row r="4" spans="2:72">
      <c r="B4" s="56" t="s">
        <v>186</v>
      </c>
      <c r="C4" s="76">
        <v>8802</v>
      </c>
    </row>
    <row r="6" spans="2:72" ht="26.25" customHeight="1">
      <c r="B6" s="199" t="s">
        <v>215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1"/>
    </row>
    <row r="7" spans="2:72" ht="26.25" customHeight="1">
      <c r="B7" s="199" t="s">
        <v>92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1"/>
    </row>
    <row r="8" spans="2:72" s="3" customFormat="1" ht="78.75">
      <c r="B8" s="22" t="s">
        <v>122</v>
      </c>
      <c r="C8" s="30" t="s">
        <v>47</v>
      </c>
      <c r="D8" s="30" t="s">
        <v>15</v>
      </c>
      <c r="E8" s="30" t="s">
        <v>67</v>
      </c>
      <c r="F8" s="30" t="s">
        <v>108</v>
      </c>
      <c r="G8" s="30" t="s">
        <v>18</v>
      </c>
      <c r="H8" s="30" t="s">
        <v>107</v>
      </c>
      <c r="I8" s="30" t="s">
        <v>17</v>
      </c>
      <c r="J8" s="30" t="s">
        <v>19</v>
      </c>
      <c r="K8" s="30" t="s">
        <v>241</v>
      </c>
      <c r="L8" s="30" t="s">
        <v>240</v>
      </c>
      <c r="M8" s="30" t="s">
        <v>116</v>
      </c>
      <c r="N8" s="30" t="s">
        <v>60</v>
      </c>
      <c r="O8" s="30" t="s">
        <v>187</v>
      </c>
      <c r="P8" s="31" t="s">
        <v>189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250</v>
      </c>
      <c r="L9" s="32"/>
      <c r="M9" s="32" t="s">
        <v>244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38" customFormat="1" ht="18" customHeight="1">
      <c r="B11" s="77" t="s">
        <v>28</v>
      </c>
      <c r="C11" s="78"/>
      <c r="D11" s="78"/>
      <c r="E11" s="78"/>
      <c r="F11" s="78"/>
      <c r="G11" s="86">
        <v>10.286803995451404</v>
      </c>
      <c r="H11" s="78"/>
      <c r="I11" s="78"/>
      <c r="J11" s="101">
        <v>4.850216077598643E-2</v>
      </c>
      <c r="K11" s="86"/>
      <c r="L11" s="78"/>
      <c r="M11" s="86">
        <v>154915.24669999999</v>
      </c>
      <c r="N11" s="78"/>
      <c r="O11" s="87">
        <v>1</v>
      </c>
      <c r="P11" s="87">
        <f>M11/'סכום נכסי הקרן'!$C$42</f>
        <v>0.27036525962028596</v>
      </c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BT11" s="140"/>
    </row>
    <row r="12" spans="2:72" s="140" customFormat="1" ht="21.75" customHeight="1">
      <c r="B12" s="79" t="s">
        <v>236</v>
      </c>
      <c r="C12" s="80"/>
      <c r="D12" s="80"/>
      <c r="E12" s="80"/>
      <c r="F12" s="80"/>
      <c r="G12" s="89">
        <v>10.286803995451404</v>
      </c>
      <c r="H12" s="80"/>
      <c r="I12" s="80"/>
      <c r="J12" s="102">
        <v>4.850216077598643E-2</v>
      </c>
      <c r="K12" s="89"/>
      <c r="L12" s="80"/>
      <c r="M12" s="89">
        <v>154915.24669999999</v>
      </c>
      <c r="N12" s="80"/>
      <c r="O12" s="90">
        <v>1</v>
      </c>
      <c r="P12" s="90">
        <f>M12/'סכום נכסי הקרן'!$C$42</f>
        <v>0.27036525962028596</v>
      </c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</row>
    <row r="13" spans="2:72" s="140" customFormat="1">
      <c r="B13" s="100" t="s">
        <v>72</v>
      </c>
      <c r="C13" s="80"/>
      <c r="D13" s="80"/>
      <c r="E13" s="80"/>
      <c r="F13" s="80"/>
      <c r="G13" s="89">
        <v>10.286803995451404</v>
      </c>
      <c r="H13" s="80"/>
      <c r="I13" s="80"/>
      <c r="J13" s="102">
        <v>4.850216077598643E-2</v>
      </c>
      <c r="K13" s="89"/>
      <c r="L13" s="80"/>
      <c r="M13" s="89">
        <v>154915.24669999999</v>
      </c>
      <c r="N13" s="80"/>
      <c r="O13" s="90">
        <v>1</v>
      </c>
      <c r="P13" s="90">
        <f>M13/'סכום נכסי הקרן'!$C$42</f>
        <v>0.27036525962028596</v>
      </c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</row>
    <row r="14" spans="2:72" s="140" customFormat="1">
      <c r="B14" s="85" t="s">
        <v>1230</v>
      </c>
      <c r="C14" s="82" t="s">
        <v>1231</v>
      </c>
      <c r="D14" s="82" t="s">
        <v>260</v>
      </c>
      <c r="E14" s="82"/>
      <c r="F14" s="109">
        <v>40909</v>
      </c>
      <c r="G14" s="92">
        <v>7.5</v>
      </c>
      <c r="H14" s="95" t="s">
        <v>169</v>
      </c>
      <c r="I14" s="96">
        <v>4.8000000000000001E-2</v>
      </c>
      <c r="J14" s="96">
        <v>4.8600000000000004E-2</v>
      </c>
      <c r="K14" s="92">
        <v>27000</v>
      </c>
      <c r="L14" s="110">
        <v>103.4639</v>
      </c>
      <c r="M14" s="92">
        <v>27.92427</v>
      </c>
      <c r="N14" s="82"/>
      <c r="O14" s="93">
        <v>1.8025514334348602E-4</v>
      </c>
      <c r="P14" s="93">
        <f>M14/'סכום נכסי הקרן'!$C$42</f>
        <v>4.8734728627953462E-5</v>
      </c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</row>
    <row r="15" spans="2:72" s="140" customFormat="1">
      <c r="B15" s="85" t="s">
        <v>1232</v>
      </c>
      <c r="C15" s="82">
        <v>8790</v>
      </c>
      <c r="D15" s="82" t="s">
        <v>260</v>
      </c>
      <c r="E15" s="82"/>
      <c r="F15" s="109">
        <v>41030</v>
      </c>
      <c r="G15" s="92">
        <v>7.65</v>
      </c>
      <c r="H15" s="95" t="s">
        <v>169</v>
      </c>
      <c r="I15" s="96">
        <v>4.8000000000000001E-2</v>
      </c>
      <c r="J15" s="96">
        <v>4.8599999999999997E-2</v>
      </c>
      <c r="K15" s="92">
        <v>358000</v>
      </c>
      <c r="L15" s="110">
        <v>103.869</v>
      </c>
      <c r="M15" s="92">
        <v>371.72959000000003</v>
      </c>
      <c r="N15" s="82"/>
      <c r="O15" s="93">
        <v>2.3995674920227208E-3</v>
      </c>
      <c r="P15" s="93">
        <f>M15/'סכום נכסי הקרן'!$C$42</f>
        <v>6.4875968795712134E-4</v>
      </c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</row>
    <row r="16" spans="2:72" s="140" customFormat="1">
      <c r="B16" s="85" t="s">
        <v>1233</v>
      </c>
      <c r="C16" s="82" t="s">
        <v>1234</v>
      </c>
      <c r="D16" s="82" t="s">
        <v>260</v>
      </c>
      <c r="E16" s="82"/>
      <c r="F16" s="109">
        <v>42218</v>
      </c>
      <c r="G16" s="92">
        <v>9.66</v>
      </c>
      <c r="H16" s="95" t="s">
        <v>169</v>
      </c>
      <c r="I16" s="96">
        <v>4.8000000000000001E-2</v>
      </c>
      <c r="J16" s="96">
        <v>4.8500000000000008E-2</v>
      </c>
      <c r="K16" s="92">
        <v>2000</v>
      </c>
      <c r="L16" s="110">
        <v>100.76860000000001</v>
      </c>
      <c r="M16" s="92">
        <v>2.0153499999999998</v>
      </c>
      <c r="N16" s="82"/>
      <c r="O16" s="93">
        <v>1.3009371530116795E-5</v>
      </c>
      <c r="P16" s="93">
        <f>M16/'סכום נכסי הקרן'!$C$42</f>
        <v>3.517282111236784E-6</v>
      </c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</row>
    <row r="17" spans="2:39" s="140" customFormat="1">
      <c r="B17" s="85" t="s">
        <v>1235</v>
      </c>
      <c r="C17" s="82" t="s">
        <v>1236</v>
      </c>
      <c r="D17" s="82" t="s">
        <v>260</v>
      </c>
      <c r="E17" s="82"/>
      <c r="F17" s="109">
        <v>42309</v>
      </c>
      <c r="G17" s="92">
        <v>9.68</v>
      </c>
      <c r="H17" s="95" t="s">
        <v>169</v>
      </c>
      <c r="I17" s="96">
        <v>4.8000000000000001E-2</v>
      </c>
      <c r="J17" s="96">
        <v>4.8499999999999995E-2</v>
      </c>
      <c r="K17" s="92">
        <v>107000</v>
      </c>
      <c r="L17" s="110">
        <v>101.9841</v>
      </c>
      <c r="M17" s="92">
        <v>109.12299</v>
      </c>
      <c r="N17" s="82"/>
      <c r="O17" s="93">
        <v>7.0440445549766546E-4</v>
      </c>
      <c r="P17" s="93">
        <f>M17/'סכום נכסי הקרן'!$C$42</f>
        <v>1.9044649348831248E-4</v>
      </c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</row>
    <row r="18" spans="2:39" s="140" customFormat="1">
      <c r="B18" s="85" t="s">
        <v>1237</v>
      </c>
      <c r="C18" s="82" t="s">
        <v>1238</v>
      </c>
      <c r="D18" s="82" t="s">
        <v>260</v>
      </c>
      <c r="E18" s="82"/>
      <c r="F18" s="109">
        <v>42339</v>
      </c>
      <c r="G18" s="92">
        <v>9.759999999999998</v>
      </c>
      <c r="H18" s="95" t="s">
        <v>169</v>
      </c>
      <c r="I18" s="96">
        <v>4.8000000000000001E-2</v>
      </c>
      <c r="J18" s="96">
        <v>4.8499999999999995E-2</v>
      </c>
      <c r="K18" s="92">
        <v>149000</v>
      </c>
      <c r="L18" s="110">
        <v>101.58159999999999</v>
      </c>
      <c r="M18" s="92">
        <v>151.35664000000003</v>
      </c>
      <c r="N18" s="82"/>
      <c r="O18" s="93">
        <v>9.7702868648628666E-4</v>
      </c>
      <c r="P18" s="93">
        <f>M18/'סכום נכסי הקרן'!$C$42</f>
        <v>2.6415461447833183E-4</v>
      </c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</row>
    <row r="19" spans="2:39" s="140" customFormat="1">
      <c r="B19" s="85" t="s">
        <v>1239</v>
      </c>
      <c r="C19" s="82" t="s">
        <v>1240</v>
      </c>
      <c r="D19" s="82" t="s">
        <v>260</v>
      </c>
      <c r="E19" s="82"/>
      <c r="F19" s="109">
        <v>42370</v>
      </c>
      <c r="G19" s="92">
        <v>9.8499999999999979</v>
      </c>
      <c r="H19" s="95" t="s">
        <v>169</v>
      </c>
      <c r="I19" s="96">
        <v>4.8000000000000001E-2</v>
      </c>
      <c r="J19" s="96">
        <v>4.8499999999999995E-2</v>
      </c>
      <c r="K19" s="92">
        <v>420000</v>
      </c>
      <c r="L19" s="110">
        <v>101.1808</v>
      </c>
      <c r="M19" s="92">
        <v>424.95939000000004</v>
      </c>
      <c r="N19" s="82"/>
      <c r="O19" s="93">
        <v>2.7431734387187343E-3</v>
      </c>
      <c r="P19" s="93">
        <f>M19/'סכום נכסי הקרן'!$C$42</f>
        <v>7.4165879894266319E-4</v>
      </c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</row>
    <row r="20" spans="2:39" s="140" customFormat="1">
      <c r="B20" s="85" t="s">
        <v>1241</v>
      </c>
      <c r="C20" s="82" t="s">
        <v>1242</v>
      </c>
      <c r="D20" s="82" t="s">
        <v>260</v>
      </c>
      <c r="E20" s="82"/>
      <c r="F20" s="109">
        <v>42461</v>
      </c>
      <c r="G20" s="92">
        <v>9.86</v>
      </c>
      <c r="H20" s="95" t="s">
        <v>169</v>
      </c>
      <c r="I20" s="96">
        <v>4.8000000000000001E-2</v>
      </c>
      <c r="J20" s="96">
        <v>4.8499999999999995E-2</v>
      </c>
      <c r="K20" s="92">
        <v>697000</v>
      </c>
      <c r="L20" s="110">
        <v>103.2188</v>
      </c>
      <c r="M20" s="92">
        <v>719.43489999999997</v>
      </c>
      <c r="N20" s="82"/>
      <c r="O20" s="93">
        <v>4.6440548320799985E-3</v>
      </c>
      <c r="P20" s="93">
        <f>M20/'סכום נכסי הקרן'!$C$42</f>
        <v>1.2555910903661522E-3</v>
      </c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</row>
    <row r="21" spans="2:39" s="140" customFormat="1">
      <c r="B21" s="85" t="s">
        <v>1243</v>
      </c>
      <c r="C21" s="82" t="s">
        <v>1244</v>
      </c>
      <c r="D21" s="82" t="s">
        <v>260</v>
      </c>
      <c r="E21" s="82"/>
      <c r="F21" s="109">
        <v>42491</v>
      </c>
      <c r="G21" s="92">
        <v>9.94</v>
      </c>
      <c r="H21" s="95" t="s">
        <v>169</v>
      </c>
      <c r="I21" s="96">
        <v>4.8000000000000001E-2</v>
      </c>
      <c r="J21" s="96">
        <v>4.8600000000000004E-2</v>
      </c>
      <c r="K21" s="92">
        <v>1553000</v>
      </c>
      <c r="L21" s="110">
        <v>103.0211</v>
      </c>
      <c r="M21" s="92">
        <v>1599.91751</v>
      </c>
      <c r="N21" s="82"/>
      <c r="O21" s="93">
        <v>1.032769558891972E-2</v>
      </c>
      <c r="P21" s="93">
        <f>M21/'סכום נכסי הקרן'!$C$42</f>
        <v>2.792250099177562E-3</v>
      </c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</row>
    <row r="22" spans="2:39" s="140" customFormat="1">
      <c r="B22" s="85" t="s">
        <v>1245</v>
      </c>
      <c r="C22" s="82" t="s">
        <v>1246</v>
      </c>
      <c r="D22" s="82" t="s">
        <v>260</v>
      </c>
      <c r="E22" s="82"/>
      <c r="F22" s="109">
        <v>42522</v>
      </c>
      <c r="G22" s="92">
        <v>10.030000000000001</v>
      </c>
      <c r="H22" s="95" t="s">
        <v>169</v>
      </c>
      <c r="I22" s="96">
        <v>4.8000000000000001E-2</v>
      </c>
      <c r="J22" s="96">
        <v>4.8500000000000008E-2</v>
      </c>
      <c r="K22" s="92">
        <v>1853000</v>
      </c>
      <c r="L22" s="110">
        <v>102.1979</v>
      </c>
      <c r="M22" s="92">
        <v>1893.7263799999998</v>
      </c>
      <c r="N22" s="82"/>
      <c r="O22" s="93">
        <v>1.2224273726054105E-2</v>
      </c>
      <c r="P22" s="93">
        <f>M22/'סכום נכסי הקרן'!$C$42</f>
        <v>3.3050189396140587E-3</v>
      </c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</row>
    <row r="23" spans="2:39" s="140" customFormat="1">
      <c r="B23" s="85" t="s">
        <v>1247</v>
      </c>
      <c r="C23" s="82" t="s">
        <v>1248</v>
      </c>
      <c r="D23" s="82" t="s">
        <v>260</v>
      </c>
      <c r="E23" s="82"/>
      <c r="F23" s="109">
        <v>42552</v>
      </c>
      <c r="G23" s="92">
        <v>10.11</v>
      </c>
      <c r="H23" s="95" t="s">
        <v>169</v>
      </c>
      <c r="I23" s="96">
        <v>4.8000000000000001E-2</v>
      </c>
      <c r="J23" s="96">
        <v>4.8499999999999995E-2</v>
      </c>
      <c r="K23" s="92">
        <v>2617000</v>
      </c>
      <c r="L23" s="110">
        <v>101.4849</v>
      </c>
      <c r="M23" s="92">
        <v>2655.8755799999999</v>
      </c>
      <c r="N23" s="82"/>
      <c r="O23" s="93">
        <v>1.7144055453387468E-2</v>
      </c>
      <c r="P23" s="93">
        <f>M23/'סכום נכסי הקרן'!$C$42</f>
        <v>4.6351570035996822E-3</v>
      </c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</row>
    <row r="24" spans="2:39" s="140" customFormat="1">
      <c r="B24" s="85" t="s">
        <v>1249</v>
      </c>
      <c r="C24" s="82" t="s">
        <v>1250</v>
      </c>
      <c r="D24" s="82" t="s">
        <v>260</v>
      </c>
      <c r="E24" s="82"/>
      <c r="F24" s="109">
        <v>42583</v>
      </c>
      <c r="G24" s="92">
        <v>10.200000000000001</v>
      </c>
      <c r="H24" s="95" t="s">
        <v>169</v>
      </c>
      <c r="I24" s="96">
        <v>4.8000000000000001E-2</v>
      </c>
      <c r="J24" s="96">
        <v>4.8500000000000008E-2</v>
      </c>
      <c r="K24" s="92">
        <v>44539000</v>
      </c>
      <c r="L24" s="110">
        <v>100.79389999999999</v>
      </c>
      <c r="M24" s="92">
        <v>44892.564729999998</v>
      </c>
      <c r="N24" s="82"/>
      <c r="O24" s="93">
        <v>0.28978790458847714</v>
      </c>
      <c r="P24" s="93">
        <f>M24/'סכום נכסי הקרן'!$C$42</f>
        <v>7.8348582058882288E-2</v>
      </c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</row>
    <row r="25" spans="2:39" s="140" customFormat="1">
      <c r="B25" s="85" t="s">
        <v>1251</v>
      </c>
      <c r="C25" s="82" t="s">
        <v>1252</v>
      </c>
      <c r="D25" s="82" t="s">
        <v>260</v>
      </c>
      <c r="E25" s="82"/>
      <c r="F25" s="109">
        <v>42614</v>
      </c>
      <c r="G25" s="92">
        <v>10.280000000000001</v>
      </c>
      <c r="H25" s="95" t="s">
        <v>169</v>
      </c>
      <c r="I25" s="96">
        <v>4.8000000000000001E-2</v>
      </c>
      <c r="J25" s="96">
        <v>4.8500000000000008E-2</v>
      </c>
      <c r="K25" s="92">
        <v>36484000</v>
      </c>
      <c r="L25" s="110">
        <v>100.3844</v>
      </c>
      <c r="M25" s="92">
        <v>36623.933979999994</v>
      </c>
      <c r="N25" s="82"/>
      <c r="O25" s="93">
        <v>0.23641271443684178</v>
      </c>
      <c r="P25" s="93">
        <f>M25/'סכום נכסי הקרן'!$C$42</f>
        <v>6.3917784916253259E-2</v>
      </c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</row>
    <row r="26" spans="2:39" s="140" customFormat="1">
      <c r="B26" s="85" t="s">
        <v>1253</v>
      </c>
      <c r="C26" s="82" t="s">
        <v>1254</v>
      </c>
      <c r="D26" s="82" t="s">
        <v>260</v>
      </c>
      <c r="E26" s="82"/>
      <c r="F26" s="109">
        <v>42644</v>
      </c>
      <c r="G26" s="92">
        <v>10.120000000000001</v>
      </c>
      <c r="H26" s="95" t="s">
        <v>169</v>
      </c>
      <c r="I26" s="96">
        <v>4.8000000000000001E-2</v>
      </c>
      <c r="J26" s="96">
        <v>4.8500000000000008E-2</v>
      </c>
      <c r="K26" s="92">
        <v>9908000</v>
      </c>
      <c r="L26" s="110">
        <v>102.38800000000001</v>
      </c>
      <c r="M26" s="92">
        <v>10144.54761</v>
      </c>
      <c r="N26" s="82"/>
      <c r="O26" s="93">
        <v>6.5484500887413297E-2</v>
      </c>
      <c r="P26" s="93">
        <f>M26/'סכום נכסי הקרן'!$C$42</f>
        <v>1.7704734083530342E-2</v>
      </c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</row>
    <row r="27" spans="2:39" s="140" customFormat="1">
      <c r="B27" s="85" t="s">
        <v>1255</v>
      </c>
      <c r="C27" s="82" t="s">
        <v>1256</v>
      </c>
      <c r="D27" s="82" t="s">
        <v>260</v>
      </c>
      <c r="E27" s="82"/>
      <c r="F27" s="109">
        <v>42675</v>
      </c>
      <c r="G27" s="92">
        <v>10.199999999999999</v>
      </c>
      <c r="H27" s="95" t="s">
        <v>169</v>
      </c>
      <c r="I27" s="96">
        <v>4.8000000000000001E-2</v>
      </c>
      <c r="J27" s="96">
        <v>4.8499999999999995E-2</v>
      </c>
      <c r="K27" s="92">
        <v>2395000</v>
      </c>
      <c r="L27" s="110">
        <v>101.9834</v>
      </c>
      <c r="M27" s="92">
        <v>2442.50297</v>
      </c>
      <c r="N27" s="82"/>
      <c r="O27" s="93">
        <v>1.5766704840421624E-2</v>
      </c>
      <c r="P27" s="93">
        <f>M27/'סכום נכסי הקרן'!$C$42</f>
        <v>4.2627692475370122E-3</v>
      </c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</row>
    <row r="28" spans="2:39" s="140" customFormat="1">
      <c r="B28" s="85" t="s">
        <v>1257</v>
      </c>
      <c r="C28" s="82" t="s">
        <v>1258</v>
      </c>
      <c r="D28" s="82" t="s">
        <v>260</v>
      </c>
      <c r="E28" s="82"/>
      <c r="F28" s="109">
        <v>42705</v>
      </c>
      <c r="G28" s="92">
        <v>10.28</v>
      </c>
      <c r="H28" s="95" t="s">
        <v>169</v>
      </c>
      <c r="I28" s="96">
        <v>4.8000000000000001E-2</v>
      </c>
      <c r="J28" s="96">
        <v>4.8499999999999995E-2</v>
      </c>
      <c r="K28" s="92">
        <v>6147000</v>
      </c>
      <c r="L28" s="110">
        <v>101.581</v>
      </c>
      <c r="M28" s="92">
        <v>6244.18408</v>
      </c>
      <c r="N28" s="82"/>
      <c r="O28" s="93">
        <v>4.030709831997447E-2</v>
      </c>
      <c r="P28" s="93">
        <f>M28/'סכום נכסי הקרן'!$C$42</f>
        <v>1.0897639101820289E-2</v>
      </c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</row>
    <row r="29" spans="2:39" s="140" customFormat="1">
      <c r="B29" s="85" t="s">
        <v>1259</v>
      </c>
      <c r="C29" s="82" t="s">
        <v>1260</v>
      </c>
      <c r="D29" s="82" t="s">
        <v>260</v>
      </c>
      <c r="E29" s="82"/>
      <c r="F29" s="109">
        <v>42736</v>
      </c>
      <c r="G29" s="92">
        <v>10.370000000000001</v>
      </c>
      <c r="H29" s="95" t="s">
        <v>169</v>
      </c>
      <c r="I29" s="96">
        <v>4.8000000000000001E-2</v>
      </c>
      <c r="J29" s="96">
        <v>4.8499999999999995E-2</v>
      </c>
      <c r="K29" s="92">
        <v>7912000</v>
      </c>
      <c r="L29" s="110">
        <v>101.3826</v>
      </c>
      <c r="M29" s="92">
        <v>8021.3889600000002</v>
      </c>
      <c r="N29" s="82"/>
      <c r="O29" s="93">
        <v>5.1779209153852777E-2</v>
      </c>
      <c r="P29" s="93">
        <f>M29/'סכום נכסי הקרן'!$C$42</f>
        <v>1.3999299325814491E-2</v>
      </c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</row>
    <row r="30" spans="2:39" s="140" customFormat="1">
      <c r="B30" s="85" t="s">
        <v>1261</v>
      </c>
      <c r="C30" s="82" t="s">
        <v>1262</v>
      </c>
      <c r="D30" s="82" t="s">
        <v>260</v>
      </c>
      <c r="E30" s="82"/>
      <c r="F30" s="109">
        <v>42767</v>
      </c>
      <c r="G30" s="92">
        <v>10.450000000000001</v>
      </c>
      <c r="H30" s="95" t="s">
        <v>169</v>
      </c>
      <c r="I30" s="96">
        <v>4.8000000000000001E-2</v>
      </c>
      <c r="J30" s="96">
        <v>4.8500000000000008E-2</v>
      </c>
      <c r="K30" s="92">
        <v>4733000</v>
      </c>
      <c r="L30" s="110">
        <v>100.9825</v>
      </c>
      <c r="M30" s="92">
        <v>4779.5025999999998</v>
      </c>
      <c r="N30" s="82"/>
      <c r="O30" s="93">
        <v>3.0852370582062277E-2</v>
      </c>
      <c r="P30" s="93">
        <f>M30/'סכום נכסי הקרן'!$C$42</f>
        <v>8.3414091823205399E-3</v>
      </c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</row>
    <row r="31" spans="2:39" s="140" customFormat="1">
      <c r="B31" s="85" t="s">
        <v>1263</v>
      </c>
      <c r="C31" s="82" t="s">
        <v>1264</v>
      </c>
      <c r="D31" s="82" t="s">
        <v>260</v>
      </c>
      <c r="E31" s="82"/>
      <c r="F31" s="109">
        <v>42795</v>
      </c>
      <c r="G31" s="92">
        <v>10.54</v>
      </c>
      <c r="H31" s="95" t="s">
        <v>169</v>
      </c>
      <c r="I31" s="96">
        <v>4.8000000000000001E-2</v>
      </c>
      <c r="J31" s="96">
        <v>4.8499999999999995E-2</v>
      </c>
      <c r="K31" s="92">
        <v>6588000</v>
      </c>
      <c r="L31" s="110">
        <v>100.78570000000001</v>
      </c>
      <c r="M31" s="92">
        <v>6639.7592400000003</v>
      </c>
      <c r="N31" s="82"/>
      <c r="O31" s="93">
        <v>4.2860592365438238E-2</v>
      </c>
      <c r="P31" s="93">
        <f>M31/'סכום נכסי הקרן'!$C$42</f>
        <v>1.1588015182360955E-2</v>
      </c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</row>
    <row r="32" spans="2:39" s="140" customFormat="1">
      <c r="B32" s="85" t="s">
        <v>1265</v>
      </c>
      <c r="C32" s="82" t="s">
        <v>1266</v>
      </c>
      <c r="D32" s="82" t="s">
        <v>260</v>
      </c>
      <c r="E32" s="82"/>
      <c r="F32" s="109">
        <v>42826</v>
      </c>
      <c r="G32" s="92">
        <v>10.37</v>
      </c>
      <c r="H32" s="95" t="s">
        <v>169</v>
      </c>
      <c r="I32" s="96">
        <v>4.8000000000000001E-2</v>
      </c>
      <c r="J32" s="96">
        <v>4.8500000000000008E-2</v>
      </c>
      <c r="K32" s="92">
        <v>4451000</v>
      </c>
      <c r="L32" s="110">
        <v>102.7976</v>
      </c>
      <c r="M32" s="92">
        <v>4575.5205199999991</v>
      </c>
      <c r="N32" s="82"/>
      <c r="O32" s="93">
        <v>2.9535637178829083E-2</v>
      </c>
      <c r="P32" s="93">
        <f>M32/'סכום נכסי הקרן'!$C$42</f>
        <v>7.9854102139046961E-3</v>
      </c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</row>
    <row r="33" spans="2:39" s="140" customFormat="1">
      <c r="B33" s="85" t="s">
        <v>1267</v>
      </c>
      <c r="C33" s="82" t="s">
        <v>1268</v>
      </c>
      <c r="D33" s="82" t="s">
        <v>260</v>
      </c>
      <c r="E33" s="82"/>
      <c r="F33" s="109">
        <v>42856</v>
      </c>
      <c r="G33" s="92">
        <v>10.45</v>
      </c>
      <c r="H33" s="95" t="s">
        <v>169</v>
      </c>
      <c r="I33" s="96">
        <v>4.8000000000000001E-2</v>
      </c>
      <c r="J33" s="96">
        <v>4.8499999999999995E-2</v>
      </c>
      <c r="K33" s="92">
        <v>3564000</v>
      </c>
      <c r="L33" s="110">
        <v>102.08499999999999</v>
      </c>
      <c r="M33" s="92">
        <v>3638.3099099999999</v>
      </c>
      <c r="N33" s="82"/>
      <c r="O33" s="93">
        <v>2.3485809095638875E-2</v>
      </c>
      <c r="P33" s="93">
        <f>M33/'סכום נכסי הקרן'!$C$42</f>
        <v>6.349746873534878E-3</v>
      </c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</row>
    <row r="34" spans="2:39" s="140" customFormat="1">
      <c r="B34" s="85" t="s">
        <v>1269</v>
      </c>
      <c r="C34" s="82" t="s">
        <v>1270</v>
      </c>
      <c r="D34" s="82" t="s">
        <v>260</v>
      </c>
      <c r="E34" s="82"/>
      <c r="F34" s="109">
        <v>42887</v>
      </c>
      <c r="G34" s="92">
        <v>10.54</v>
      </c>
      <c r="H34" s="95" t="s">
        <v>169</v>
      </c>
      <c r="I34" s="96">
        <v>4.8000000000000001E-2</v>
      </c>
      <c r="J34" s="96">
        <v>4.8499999999999995E-2</v>
      </c>
      <c r="K34" s="92">
        <v>5704000</v>
      </c>
      <c r="L34" s="110">
        <v>101.58069999999999</v>
      </c>
      <c r="M34" s="92">
        <v>5794.1625800000002</v>
      </c>
      <c r="N34" s="82"/>
      <c r="O34" s="93">
        <v>3.7402145388701763E-2</v>
      </c>
      <c r="P34" s="93">
        <f>M34/'סכום נכסי הקרן'!$C$42</f>
        <v>1.0112240748372033E-2</v>
      </c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</row>
    <row r="35" spans="2:39" s="140" customFormat="1">
      <c r="B35" s="85" t="s">
        <v>1271</v>
      </c>
      <c r="C35" s="82" t="s">
        <v>1272</v>
      </c>
      <c r="D35" s="82" t="s">
        <v>260</v>
      </c>
      <c r="E35" s="82"/>
      <c r="F35" s="109">
        <v>42949</v>
      </c>
      <c r="G35" s="92">
        <v>10.71</v>
      </c>
      <c r="H35" s="95" t="s">
        <v>169</v>
      </c>
      <c r="I35" s="96">
        <v>4.8000000000000001E-2</v>
      </c>
      <c r="J35" s="96">
        <v>4.8499999999999988E-2</v>
      </c>
      <c r="K35" s="92">
        <v>9690000</v>
      </c>
      <c r="L35" s="110">
        <v>100.98220000000001</v>
      </c>
      <c r="M35" s="92">
        <v>9785.1717599999993</v>
      </c>
      <c r="N35" s="82"/>
      <c r="O35" s="93">
        <v>6.3164678548067024E-2</v>
      </c>
      <c r="P35" s="93">
        <f>M35/'סכום נכסי הקרן'!$C$42</f>
        <v>1.7077534714480046E-2</v>
      </c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</row>
    <row r="36" spans="2:39" s="140" customFormat="1">
      <c r="B36" s="85" t="s">
        <v>1273</v>
      </c>
      <c r="C36" s="82" t="s">
        <v>1274</v>
      </c>
      <c r="D36" s="82" t="s">
        <v>260</v>
      </c>
      <c r="E36" s="82"/>
      <c r="F36" s="109">
        <v>42979</v>
      </c>
      <c r="G36" s="92">
        <v>10.79</v>
      </c>
      <c r="H36" s="95" t="s">
        <v>169</v>
      </c>
      <c r="I36" s="96">
        <v>4.8000000000000001E-2</v>
      </c>
      <c r="J36" s="96">
        <v>4.8499999999999995E-2</v>
      </c>
      <c r="K36" s="92">
        <v>2685000</v>
      </c>
      <c r="L36" s="110">
        <v>100.6978</v>
      </c>
      <c r="M36" s="92">
        <v>2703.7351200000003</v>
      </c>
      <c r="N36" s="82"/>
      <c r="O36" s="93">
        <v>1.7452995606274307E-2</v>
      </c>
      <c r="P36" s="93">
        <f>M36/'סכום נכסי הקרן'!$C$42</f>
        <v>4.7186836882420636E-3</v>
      </c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</row>
    <row r="37" spans="2:39" s="140" customFormat="1">
      <c r="B37" s="85" t="s">
        <v>1275</v>
      </c>
      <c r="C37" s="82" t="s">
        <v>1276</v>
      </c>
      <c r="D37" s="82" t="s">
        <v>260</v>
      </c>
      <c r="E37" s="82"/>
      <c r="F37" s="109">
        <v>40969</v>
      </c>
      <c r="G37" s="92">
        <v>7.66</v>
      </c>
      <c r="H37" s="95" t="s">
        <v>169</v>
      </c>
      <c r="I37" s="96">
        <v>4.8000000000000001E-2</v>
      </c>
      <c r="J37" s="96">
        <v>4.87E-2</v>
      </c>
      <c r="K37" s="92">
        <v>657000</v>
      </c>
      <c r="L37" s="110">
        <v>102.6307</v>
      </c>
      <c r="M37" s="92">
        <v>673.90003999999999</v>
      </c>
      <c r="N37" s="82"/>
      <c r="O37" s="93">
        <v>4.3501208199670386E-3</v>
      </c>
      <c r="P37" s="93">
        <f>M37/'סכום נכסי הקרן'!$C$42</f>
        <v>1.1761215448699996E-3</v>
      </c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</row>
    <row r="41" spans="2:39">
      <c r="B41" s="97" t="s">
        <v>254</v>
      </c>
    </row>
    <row r="42" spans="2:39">
      <c r="B42" s="97" t="s">
        <v>118</v>
      </c>
    </row>
    <row r="43" spans="2:39">
      <c r="B43" s="97" t="s">
        <v>239</v>
      </c>
    </row>
    <row r="44" spans="2:39">
      <c r="B44" s="97" t="s">
        <v>249</v>
      </c>
    </row>
    <row r="45" spans="2:39">
      <c r="B45" s="99"/>
    </row>
  </sheetData>
  <mergeCells count="2">
    <mergeCell ref="B6:P6"/>
    <mergeCell ref="B7:P7"/>
  </mergeCells>
  <phoneticPr fontId="4" type="noConversion"/>
  <dataValidations count="1">
    <dataValidation allowBlank="1" showInputMessage="1" showErrorMessage="1" sqref="C5:C1048576 AH25:XFD27 B43:B44 D1:XFD24 D25:AF27 A1:A1048576 B1:B40 B46:B1048576 D28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P29" sqref="P2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184</v>
      </c>
      <c r="C1" s="76" t="s" vm="1">
        <v>255</v>
      </c>
    </row>
    <row r="2" spans="2:65">
      <c r="B2" s="56" t="s">
        <v>183</v>
      </c>
      <c r="C2" s="76" t="s">
        <v>256</v>
      </c>
    </row>
    <row r="3" spans="2:65">
      <c r="B3" s="56" t="s">
        <v>185</v>
      </c>
      <c r="C3" s="76" t="s">
        <v>257</v>
      </c>
    </row>
    <row r="4" spans="2:65">
      <c r="B4" s="56" t="s">
        <v>186</v>
      </c>
      <c r="C4" s="76">
        <v>8802</v>
      </c>
    </row>
    <row r="6" spans="2:65" ht="26.25" customHeight="1">
      <c r="B6" s="199" t="s">
        <v>215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1"/>
    </row>
    <row r="7" spans="2:65" ht="26.25" customHeight="1">
      <c r="B7" s="199" t="s">
        <v>93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1"/>
    </row>
    <row r="8" spans="2:65" s="3" customFormat="1" ht="78.75">
      <c r="B8" s="22" t="s">
        <v>122</v>
      </c>
      <c r="C8" s="30" t="s">
        <v>47</v>
      </c>
      <c r="D8" s="30" t="s">
        <v>124</v>
      </c>
      <c r="E8" s="30" t="s">
        <v>123</v>
      </c>
      <c r="F8" s="30" t="s">
        <v>66</v>
      </c>
      <c r="G8" s="30" t="s">
        <v>15</v>
      </c>
      <c r="H8" s="30" t="s">
        <v>67</v>
      </c>
      <c r="I8" s="30" t="s">
        <v>108</v>
      </c>
      <c r="J8" s="30" t="s">
        <v>18</v>
      </c>
      <c r="K8" s="30" t="s">
        <v>107</v>
      </c>
      <c r="L8" s="30" t="s">
        <v>17</v>
      </c>
      <c r="M8" s="70" t="s">
        <v>19</v>
      </c>
      <c r="N8" s="30" t="s">
        <v>241</v>
      </c>
      <c r="O8" s="30" t="s">
        <v>240</v>
      </c>
      <c r="P8" s="30" t="s">
        <v>116</v>
      </c>
      <c r="Q8" s="30" t="s">
        <v>60</v>
      </c>
      <c r="R8" s="30" t="s">
        <v>187</v>
      </c>
      <c r="S8" s="31" t="s">
        <v>189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250</v>
      </c>
      <c r="O9" s="32"/>
      <c r="P9" s="32" t="s">
        <v>244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119</v>
      </c>
      <c r="R10" s="20" t="s">
        <v>120</v>
      </c>
      <c r="S10" s="20" t="s">
        <v>190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254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118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239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249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184</v>
      </c>
      <c r="C1" s="76" t="s" vm="1">
        <v>255</v>
      </c>
    </row>
    <row r="2" spans="2:81">
      <c r="B2" s="56" t="s">
        <v>183</v>
      </c>
      <c r="C2" s="76" t="s">
        <v>256</v>
      </c>
    </row>
    <row r="3" spans="2:81">
      <c r="B3" s="56" t="s">
        <v>185</v>
      </c>
      <c r="C3" s="76" t="s">
        <v>257</v>
      </c>
    </row>
    <row r="4" spans="2:81">
      <c r="B4" s="56" t="s">
        <v>186</v>
      </c>
      <c r="C4" s="76">
        <v>8802</v>
      </c>
    </row>
    <row r="6" spans="2:81" ht="26.25" customHeight="1">
      <c r="B6" s="199" t="s">
        <v>215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1"/>
    </row>
    <row r="7" spans="2:81" ht="26.25" customHeight="1">
      <c r="B7" s="199" t="s">
        <v>94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1"/>
    </row>
    <row r="8" spans="2:81" s="3" customFormat="1" ht="78.75">
      <c r="B8" s="22" t="s">
        <v>122</v>
      </c>
      <c r="C8" s="30" t="s">
        <v>47</v>
      </c>
      <c r="D8" s="30" t="s">
        <v>124</v>
      </c>
      <c r="E8" s="30" t="s">
        <v>123</v>
      </c>
      <c r="F8" s="30" t="s">
        <v>66</v>
      </c>
      <c r="G8" s="30" t="s">
        <v>15</v>
      </c>
      <c r="H8" s="30" t="s">
        <v>67</v>
      </c>
      <c r="I8" s="30" t="s">
        <v>108</v>
      </c>
      <c r="J8" s="30" t="s">
        <v>18</v>
      </c>
      <c r="K8" s="30" t="s">
        <v>107</v>
      </c>
      <c r="L8" s="30" t="s">
        <v>17</v>
      </c>
      <c r="M8" s="70" t="s">
        <v>19</v>
      </c>
      <c r="N8" s="70" t="s">
        <v>241</v>
      </c>
      <c r="O8" s="30" t="s">
        <v>240</v>
      </c>
      <c r="P8" s="30" t="s">
        <v>116</v>
      </c>
      <c r="Q8" s="30" t="s">
        <v>60</v>
      </c>
      <c r="R8" s="30" t="s">
        <v>187</v>
      </c>
      <c r="S8" s="31" t="s">
        <v>189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250</v>
      </c>
      <c r="O9" s="32"/>
      <c r="P9" s="32" t="s">
        <v>244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119</v>
      </c>
      <c r="R10" s="20" t="s">
        <v>120</v>
      </c>
      <c r="S10" s="20" t="s">
        <v>190</v>
      </c>
      <c r="T10" s="5"/>
      <c r="BZ10" s="1"/>
    </row>
    <row r="11" spans="2:81" s="138" customFormat="1" ht="18" customHeight="1">
      <c r="B11" s="132" t="s">
        <v>53</v>
      </c>
      <c r="C11" s="80"/>
      <c r="D11" s="80"/>
      <c r="E11" s="80"/>
      <c r="F11" s="80"/>
      <c r="G11" s="80"/>
      <c r="H11" s="80"/>
      <c r="I11" s="80"/>
      <c r="J11" s="91">
        <v>6.9952945964288569</v>
      </c>
      <c r="K11" s="80"/>
      <c r="L11" s="80"/>
      <c r="M11" s="90">
        <v>1.8361559956089082E-2</v>
      </c>
      <c r="N11" s="89"/>
      <c r="O11" s="91"/>
      <c r="P11" s="89">
        <v>5611.0787099999998</v>
      </c>
      <c r="Q11" s="80"/>
      <c r="R11" s="90">
        <v>1</v>
      </c>
      <c r="S11" s="90">
        <f>P11/'סכום נכסי הקרן'!$C$42</f>
        <v>9.7927143034334356E-3</v>
      </c>
      <c r="T11" s="141"/>
      <c r="BZ11" s="139"/>
      <c r="CC11" s="139"/>
    </row>
    <row r="12" spans="2:81" s="139" customFormat="1" ht="17.25" customHeight="1">
      <c r="B12" s="104" t="s">
        <v>236</v>
      </c>
      <c r="C12" s="80"/>
      <c r="D12" s="80"/>
      <c r="E12" s="80"/>
      <c r="F12" s="80"/>
      <c r="G12" s="80"/>
      <c r="H12" s="80"/>
      <c r="I12" s="80"/>
      <c r="J12" s="91">
        <v>6.9952945964288569</v>
      </c>
      <c r="K12" s="80"/>
      <c r="L12" s="80"/>
      <c r="M12" s="90">
        <v>1.8361559956089082E-2</v>
      </c>
      <c r="N12" s="89"/>
      <c r="O12" s="91"/>
      <c r="P12" s="89">
        <v>5611.0787099999998</v>
      </c>
      <c r="Q12" s="80"/>
      <c r="R12" s="90">
        <v>1</v>
      </c>
      <c r="S12" s="90">
        <f>P12/'סכום נכסי הקרן'!$C$42</f>
        <v>9.7927143034334356E-3</v>
      </c>
    </row>
    <row r="13" spans="2:81" s="140" customFormat="1">
      <c r="B13" s="105" t="s">
        <v>61</v>
      </c>
      <c r="C13" s="80"/>
      <c r="D13" s="80"/>
      <c r="E13" s="80"/>
      <c r="F13" s="80"/>
      <c r="G13" s="80"/>
      <c r="H13" s="80"/>
      <c r="I13" s="80"/>
      <c r="J13" s="91">
        <v>7.533722452787277</v>
      </c>
      <c r="K13" s="80"/>
      <c r="L13" s="80"/>
      <c r="M13" s="90">
        <v>1.4074431914687593E-2</v>
      </c>
      <c r="N13" s="89"/>
      <c r="O13" s="91"/>
      <c r="P13" s="89">
        <v>3742.5927999999999</v>
      </c>
      <c r="Q13" s="80"/>
      <c r="R13" s="90">
        <v>0.66700058819884211</v>
      </c>
      <c r="S13" s="90">
        <f>P13/'סכום נכסי הקרן'!$C$42</f>
        <v>6.5317462004533151E-3</v>
      </c>
    </row>
    <row r="14" spans="2:81" s="140" customFormat="1">
      <c r="B14" s="106" t="s">
        <v>1277</v>
      </c>
      <c r="C14" s="82" t="s">
        <v>1278</v>
      </c>
      <c r="D14" s="95" t="s">
        <v>1279</v>
      </c>
      <c r="E14" s="82" t="s">
        <v>1280</v>
      </c>
      <c r="F14" s="95" t="s">
        <v>397</v>
      </c>
      <c r="G14" s="82" t="s">
        <v>1386</v>
      </c>
      <c r="H14" s="82" t="s">
        <v>1385</v>
      </c>
      <c r="I14" s="109">
        <v>42639</v>
      </c>
      <c r="J14" s="94">
        <v>9.17</v>
      </c>
      <c r="K14" s="95" t="s">
        <v>169</v>
      </c>
      <c r="L14" s="96">
        <v>4.9000000000000002E-2</v>
      </c>
      <c r="M14" s="93">
        <v>1.46E-2</v>
      </c>
      <c r="N14" s="92">
        <v>295216</v>
      </c>
      <c r="O14" s="94">
        <v>165.87</v>
      </c>
      <c r="P14" s="92">
        <v>489.67477000000002</v>
      </c>
      <c r="Q14" s="93">
        <v>1.5038287503620353E-4</v>
      </c>
      <c r="R14" s="93">
        <v>8.7269274823628354E-2</v>
      </c>
      <c r="S14" s="93">
        <f>P14/'סכום נכסי הקרן'!$C$42</f>
        <v>8.5460307581560868E-4</v>
      </c>
    </row>
    <row r="15" spans="2:81" s="140" customFormat="1">
      <c r="B15" s="106" t="s">
        <v>1281</v>
      </c>
      <c r="C15" s="82" t="s">
        <v>1282</v>
      </c>
      <c r="D15" s="95" t="s">
        <v>1279</v>
      </c>
      <c r="E15" s="82" t="s">
        <v>1280</v>
      </c>
      <c r="F15" s="95" t="s">
        <v>397</v>
      </c>
      <c r="G15" s="82" t="s">
        <v>1386</v>
      </c>
      <c r="H15" s="82" t="s">
        <v>1385</v>
      </c>
      <c r="I15" s="109">
        <v>42639</v>
      </c>
      <c r="J15" s="94">
        <v>12.25</v>
      </c>
      <c r="K15" s="95" t="s">
        <v>169</v>
      </c>
      <c r="L15" s="96">
        <v>4.0999999999999995E-2</v>
      </c>
      <c r="M15" s="93">
        <v>2.1400000000000002E-2</v>
      </c>
      <c r="N15" s="92">
        <v>848502.94</v>
      </c>
      <c r="O15" s="94">
        <v>129.04</v>
      </c>
      <c r="P15" s="92">
        <v>1094.9082100000001</v>
      </c>
      <c r="Q15" s="93">
        <v>2.5262162452244924E-4</v>
      </c>
      <c r="R15" s="93">
        <v>0.19513328302607255</v>
      </c>
      <c r="S15" s="93">
        <f>P15/'סכום נכסי הקרן'!$C$42</f>
        <v>1.9108844917653455E-3</v>
      </c>
    </row>
    <row r="16" spans="2:81" s="140" customFormat="1">
      <c r="B16" s="106" t="s">
        <v>1283</v>
      </c>
      <c r="C16" s="82" t="s">
        <v>1284</v>
      </c>
      <c r="D16" s="95" t="s">
        <v>1279</v>
      </c>
      <c r="E16" s="82" t="s">
        <v>1285</v>
      </c>
      <c r="F16" s="95" t="s">
        <v>397</v>
      </c>
      <c r="G16" s="82" t="s">
        <v>1386</v>
      </c>
      <c r="H16" s="82" t="s">
        <v>166</v>
      </c>
      <c r="I16" s="109">
        <v>42796</v>
      </c>
      <c r="J16" s="94">
        <v>8.9799999999999986</v>
      </c>
      <c r="K16" s="95" t="s">
        <v>169</v>
      </c>
      <c r="L16" s="96">
        <v>2.1400000000000002E-2</v>
      </c>
      <c r="M16" s="93">
        <v>1.5700000000000002E-2</v>
      </c>
      <c r="N16" s="92">
        <v>398000</v>
      </c>
      <c r="O16" s="94">
        <v>105.71</v>
      </c>
      <c r="P16" s="92">
        <v>420.72582</v>
      </c>
      <c r="Q16" s="93">
        <v>1.5328562735416682E-3</v>
      </c>
      <c r="R16" s="93">
        <v>7.4981272183936271E-2</v>
      </c>
      <c r="S16" s="93">
        <f>P16/'סכום נכסי הקרן'!$C$42</f>
        <v>7.3427017660526825E-4</v>
      </c>
    </row>
    <row r="17" spans="2:19" s="140" customFormat="1">
      <c r="B17" s="106" t="s">
        <v>1286</v>
      </c>
      <c r="C17" s="82" t="s">
        <v>1287</v>
      </c>
      <c r="D17" s="95" t="s">
        <v>1279</v>
      </c>
      <c r="E17" s="82" t="s">
        <v>396</v>
      </c>
      <c r="F17" s="95" t="s">
        <v>397</v>
      </c>
      <c r="G17" s="82" t="s">
        <v>1388</v>
      </c>
      <c r="H17" s="82" t="s">
        <v>166</v>
      </c>
      <c r="I17" s="109">
        <v>42935</v>
      </c>
      <c r="J17" s="94">
        <v>3.67</v>
      </c>
      <c r="K17" s="95" t="s">
        <v>169</v>
      </c>
      <c r="L17" s="96">
        <v>0.06</v>
      </c>
      <c r="M17" s="93">
        <v>8.8000000000000023E-3</v>
      </c>
      <c r="N17" s="92">
        <v>1206048</v>
      </c>
      <c r="O17" s="94">
        <v>126.92</v>
      </c>
      <c r="P17" s="92">
        <v>1530.71615</v>
      </c>
      <c r="Q17" s="93">
        <v>3.2589296628582722E-4</v>
      </c>
      <c r="R17" s="93">
        <v>0.27280247330552954</v>
      </c>
      <c r="S17" s="93">
        <f>P17/'סכום נכסי הקרן'!$C$42</f>
        <v>2.671476682351077E-3</v>
      </c>
    </row>
    <row r="18" spans="2:19" s="140" customFormat="1">
      <c r="B18" s="106" t="s">
        <v>1288</v>
      </c>
      <c r="C18" s="82" t="s">
        <v>1289</v>
      </c>
      <c r="D18" s="95" t="s">
        <v>1279</v>
      </c>
      <c r="E18" s="82" t="s">
        <v>396</v>
      </c>
      <c r="F18" s="95" t="s">
        <v>397</v>
      </c>
      <c r="G18" s="82" t="s">
        <v>1388</v>
      </c>
      <c r="H18" s="82" t="s">
        <v>1385</v>
      </c>
      <c r="I18" s="109">
        <v>42768</v>
      </c>
      <c r="J18" s="94">
        <v>2.2199999999999993</v>
      </c>
      <c r="K18" s="95" t="s">
        <v>169</v>
      </c>
      <c r="L18" s="96">
        <v>6.8499999999999991E-2</v>
      </c>
      <c r="M18" s="93">
        <v>1.7699999999999997E-2</v>
      </c>
      <c r="N18" s="92">
        <v>32800</v>
      </c>
      <c r="O18" s="94">
        <v>125.54</v>
      </c>
      <c r="P18" s="92">
        <v>41.177120000000002</v>
      </c>
      <c r="Q18" s="93">
        <v>6.4943936354942372E-5</v>
      </c>
      <c r="R18" s="93">
        <v>7.3385390097299137E-3</v>
      </c>
      <c r="S18" s="93">
        <f>P18/'סכום נכסי הקרן'!$C$42</f>
        <v>7.1864215926886372E-5</v>
      </c>
    </row>
    <row r="19" spans="2:19" s="140" customFormat="1">
      <c r="B19" s="106" t="s">
        <v>1290</v>
      </c>
      <c r="C19" s="82" t="s">
        <v>1291</v>
      </c>
      <c r="D19" s="95" t="s">
        <v>1279</v>
      </c>
      <c r="E19" s="82" t="s">
        <v>1292</v>
      </c>
      <c r="F19" s="95" t="s">
        <v>397</v>
      </c>
      <c r="G19" s="82" t="s">
        <v>1388</v>
      </c>
      <c r="H19" s="82" t="s">
        <v>1385</v>
      </c>
      <c r="I19" s="109">
        <v>42835</v>
      </c>
      <c r="J19" s="94">
        <v>4.87</v>
      </c>
      <c r="K19" s="95" t="s">
        <v>169</v>
      </c>
      <c r="L19" s="96">
        <v>5.5999999999999994E-2</v>
      </c>
      <c r="M19" s="93">
        <v>7.8000000000000005E-3</v>
      </c>
      <c r="N19" s="92">
        <v>109154.39</v>
      </c>
      <c r="O19" s="94">
        <v>151.52000000000001</v>
      </c>
      <c r="P19" s="92">
        <v>165.39073000000002</v>
      </c>
      <c r="Q19" s="93">
        <v>1.1946922763598698E-4</v>
      </c>
      <c r="R19" s="93">
        <v>2.9475745849945497E-2</v>
      </c>
      <c r="S19" s="93">
        <f>P19/'סכום נכסי הקרן'!$C$42</f>
        <v>2.8864755798912995E-4</v>
      </c>
    </row>
    <row r="20" spans="2:19" s="140" customFormat="1">
      <c r="B20" s="107"/>
      <c r="C20" s="82"/>
      <c r="D20" s="82"/>
      <c r="E20" s="82"/>
      <c r="F20" s="82"/>
      <c r="G20" s="82"/>
      <c r="H20" s="82"/>
      <c r="I20" s="82"/>
      <c r="J20" s="94"/>
      <c r="K20" s="82"/>
      <c r="L20" s="82"/>
      <c r="M20" s="93"/>
      <c r="N20" s="92"/>
      <c r="O20" s="94"/>
      <c r="P20" s="82"/>
      <c r="Q20" s="82"/>
      <c r="R20" s="93"/>
      <c r="S20" s="82"/>
    </row>
    <row r="21" spans="2:19" s="140" customFormat="1">
      <c r="B21" s="105" t="s">
        <v>62</v>
      </c>
      <c r="C21" s="80"/>
      <c r="D21" s="80"/>
      <c r="E21" s="80"/>
      <c r="F21" s="80"/>
      <c r="G21" s="80"/>
      <c r="H21" s="80"/>
      <c r="I21" s="80"/>
      <c r="J21" s="91">
        <v>6.4128184212764721</v>
      </c>
      <c r="K21" s="80"/>
      <c r="L21" s="80"/>
      <c r="M21" s="90">
        <v>2.4371167022176458E-2</v>
      </c>
      <c r="N21" s="89"/>
      <c r="O21" s="91"/>
      <c r="P21" s="89">
        <v>1461.3287000000003</v>
      </c>
      <c r="Q21" s="80"/>
      <c r="R21" s="90">
        <v>0.26043632169971831</v>
      </c>
      <c r="S21" s="90">
        <f>P21/'סכום נכסי הקרן'!$C$42</f>
        <v>2.5503784926424228E-3</v>
      </c>
    </row>
    <row r="22" spans="2:19" s="140" customFormat="1">
      <c r="B22" s="106" t="s">
        <v>1293</v>
      </c>
      <c r="C22" s="82" t="s">
        <v>1294</v>
      </c>
      <c r="D22" s="95" t="s">
        <v>1279</v>
      </c>
      <c r="E22" s="82" t="s">
        <v>1285</v>
      </c>
      <c r="F22" s="95" t="s">
        <v>397</v>
      </c>
      <c r="G22" s="82" t="s">
        <v>1386</v>
      </c>
      <c r="H22" s="82" t="s">
        <v>166</v>
      </c>
      <c r="I22" s="109">
        <v>42796</v>
      </c>
      <c r="J22" s="94">
        <v>8.31</v>
      </c>
      <c r="K22" s="95" t="s">
        <v>169</v>
      </c>
      <c r="L22" s="96">
        <v>3.7400000000000003E-2</v>
      </c>
      <c r="M22" s="93">
        <v>3.0099999999999998E-2</v>
      </c>
      <c r="N22" s="92">
        <v>398000</v>
      </c>
      <c r="O22" s="94">
        <v>106.39</v>
      </c>
      <c r="P22" s="92">
        <v>423.43220000000002</v>
      </c>
      <c r="Q22" s="93">
        <v>7.7272850824567328E-4</v>
      </c>
      <c r="R22" s="93">
        <v>7.5463600117632285E-2</v>
      </c>
      <c r="S22" s="93">
        <f>P22/'סכום נכסי הקרן'!$C$42</f>
        <v>7.3899347626051872E-4</v>
      </c>
    </row>
    <row r="23" spans="2:19" s="140" customFormat="1">
      <c r="B23" s="106" t="s">
        <v>1295</v>
      </c>
      <c r="C23" s="82" t="s">
        <v>1296</v>
      </c>
      <c r="D23" s="95" t="s">
        <v>1279</v>
      </c>
      <c r="E23" s="82" t="s">
        <v>1285</v>
      </c>
      <c r="F23" s="95" t="s">
        <v>397</v>
      </c>
      <c r="G23" s="82" t="s">
        <v>1386</v>
      </c>
      <c r="H23" s="82" t="s">
        <v>166</v>
      </c>
      <c r="I23" s="109">
        <v>42796</v>
      </c>
      <c r="J23" s="94">
        <v>5.1099999999999994</v>
      </c>
      <c r="K23" s="95" t="s">
        <v>169</v>
      </c>
      <c r="L23" s="96">
        <v>2.5000000000000001E-2</v>
      </c>
      <c r="M23" s="93">
        <v>2.07E-2</v>
      </c>
      <c r="N23" s="92">
        <v>531000</v>
      </c>
      <c r="O23" s="94">
        <v>102.34</v>
      </c>
      <c r="P23" s="92">
        <v>543.42541000000006</v>
      </c>
      <c r="Q23" s="93">
        <v>7.321148882663078E-4</v>
      </c>
      <c r="R23" s="93">
        <v>9.6848652119513767E-2</v>
      </c>
      <c r="S23" s="93">
        <f>P23/'סכום נכסי הקרן'!$C$42</f>
        <v>9.4841118087901134E-4</v>
      </c>
    </row>
    <row r="24" spans="2:19" s="140" customFormat="1">
      <c r="B24" s="106" t="s">
        <v>1297</v>
      </c>
      <c r="C24" s="82" t="s">
        <v>1298</v>
      </c>
      <c r="D24" s="95" t="s">
        <v>1279</v>
      </c>
      <c r="E24" s="82" t="s">
        <v>1299</v>
      </c>
      <c r="F24" s="95" t="s">
        <v>354</v>
      </c>
      <c r="G24" s="82" t="s">
        <v>1388</v>
      </c>
      <c r="H24" s="82" t="s">
        <v>166</v>
      </c>
      <c r="I24" s="109">
        <v>42598</v>
      </c>
      <c r="J24" s="94">
        <v>6.22</v>
      </c>
      <c r="K24" s="95" t="s">
        <v>169</v>
      </c>
      <c r="L24" s="96">
        <v>3.1E-2</v>
      </c>
      <c r="M24" s="93">
        <v>2.35E-2</v>
      </c>
      <c r="N24" s="92">
        <v>475156</v>
      </c>
      <c r="O24" s="94">
        <v>104.84</v>
      </c>
      <c r="P24" s="92">
        <v>494.47109</v>
      </c>
      <c r="Q24" s="93">
        <v>1.2504105263157895E-3</v>
      </c>
      <c r="R24" s="93">
        <v>8.8124069462572202E-2</v>
      </c>
      <c r="S24" s="93">
        <f>P24/'סכום נכסי הקרן'!$C$42</f>
        <v>8.6297383550289241E-4</v>
      </c>
    </row>
    <row r="25" spans="2:19" s="140" customFormat="1">
      <c r="B25" s="107"/>
      <c r="C25" s="82"/>
      <c r="D25" s="82"/>
      <c r="E25" s="82"/>
      <c r="F25" s="82"/>
      <c r="G25" s="82"/>
      <c r="H25" s="82"/>
      <c r="I25" s="82"/>
      <c r="J25" s="94"/>
      <c r="K25" s="82"/>
      <c r="L25" s="82"/>
      <c r="M25" s="93"/>
      <c r="N25" s="92"/>
      <c r="O25" s="94"/>
      <c r="P25" s="82"/>
      <c r="Q25" s="82"/>
      <c r="R25" s="93"/>
      <c r="S25" s="82"/>
    </row>
    <row r="26" spans="2:19" s="140" customFormat="1">
      <c r="B26" s="105" t="s">
        <v>49</v>
      </c>
      <c r="C26" s="80"/>
      <c r="D26" s="80"/>
      <c r="E26" s="80"/>
      <c r="F26" s="80"/>
      <c r="G26" s="80"/>
      <c r="H26" s="80"/>
      <c r="I26" s="80"/>
      <c r="J26" s="91">
        <v>4.1366271379548945</v>
      </c>
      <c r="K26" s="80"/>
      <c r="L26" s="80"/>
      <c r="M26" s="90">
        <v>3.6199788239044073E-2</v>
      </c>
      <c r="N26" s="89"/>
      <c r="O26" s="91"/>
      <c r="P26" s="89">
        <v>407.15721000000002</v>
      </c>
      <c r="Q26" s="80"/>
      <c r="R26" s="90">
        <v>7.2563090101439701E-2</v>
      </c>
      <c r="S26" s="90">
        <f>P26/'סכום נכסי הקרן'!$C$42</f>
        <v>7.1058961033769767E-4</v>
      </c>
    </row>
    <row r="27" spans="2:19" s="140" customFormat="1">
      <c r="B27" s="106" t="s">
        <v>1300</v>
      </c>
      <c r="C27" s="82" t="s">
        <v>1301</v>
      </c>
      <c r="D27" s="95" t="s">
        <v>1279</v>
      </c>
      <c r="E27" s="82" t="s">
        <v>611</v>
      </c>
      <c r="F27" s="95" t="s">
        <v>612</v>
      </c>
      <c r="G27" s="82" t="s">
        <v>1389</v>
      </c>
      <c r="H27" s="82" t="s">
        <v>1385</v>
      </c>
      <c r="I27" s="109">
        <v>42954</v>
      </c>
      <c r="J27" s="94">
        <v>2.8299999999999996</v>
      </c>
      <c r="K27" s="95" t="s">
        <v>168</v>
      </c>
      <c r="L27" s="96">
        <v>3.7000000000000005E-2</v>
      </c>
      <c r="M27" s="93">
        <v>2.9199999999999993E-2</v>
      </c>
      <c r="N27" s="92">
        <v>25043</v>
      </c>
      <c r="O27" s="94">
        <v>102.39</v>
      </c>
      <c r="P27" s="92">
        <v>90.488960000000006</v>
      </c>
      <c r="Q27" s="93">
        <v>3.7264150943396224E-4</v>
      </c>
      <c r="R27" s="93">
        <v>1.6126838470244879E-2</v>
      </c>
      <c r="S27" s="93">
        <f>P27/'סכום נכסי הקרן'!$C$42</f>
        <v>1.5792552175672762E-4</v>
      </c>
    </row>
    <row r="28" spans="2:19" s="140" customFormat="1">
      <c r="B28" s="106" t="s">
        <v>1302</v>
      </c>
      <c r="C28" s="82" t="s">
        <v>1303</v>
      </c>
      <c r="D28" s="95" t="s">
        <v>1279</v>
      </c>
      <c r="E28" s="82" t="s">
        <v>611</v>
      </c>
      <c r="F28" s="95" t="s">
        <v>612</v>
      </c>
      <c r="G28" s="82" t="s">
        <v>1389</v>
      </c>
      <c r="H28" s="82" t="s">
        <v>1385</v>
      </c>
      <c r="I28" s="109">
        <v>42625</v>
      </c>
      <c r="J28" s="94">
        <v>4.5100000000000007</v>
      </c>
      <c r="K28" s="95" t="s">
        <v>168</v>
      </c>
      <c r="L28" s="96">
        <v>4.4500000000000005E-2</v>
      </c>
      <c r="M28" s="93">
        <v>3.8200000000000005E-2</v>
      </c>
      <c r="N28" s="92">
        <v>86976</v>
      </c>
      <c r="O28" s="94">
        <v>103.17</v>
      </c>
      <c r="P28" s="92">
        <v>316.66825</v>
      </c>
      <c r="Q28" s="93">
        <v>6.3426782899805043E-4</v>
      </c>
      <c r="R28" s="93">
        <v>5.6436251631194818E-2</v>
      </c>
      <c r="S28" s="93">
        <f>P28/'סכום נכסי הקרן'!$C$42</f>
        <v>5.5266408858097005E-4</v>
      </c>
    </row>
    <row r="29" spans="2:19" s="140" customFormat="1">
      <c r="B29" s="111"/>
      <c r="C29" s="112"/>
      <c r="D29" s="112"/>
      <c r="E29" s="112"/>
      <c r="F29" s="112"/>
      <c r="G29" s="112"/>
      <c r="H29" s="112"/>
      <c r="I29" s="112"/>
      <c r="J29" s="113"/>
      <c r="K29" s="112"/>
      <c r="L29" s="112"/>
      <c r="M29" s="114"/>
      <c r="N29" s="115"/>
      <c r="O29" s="113"/>
      <c r="P29" s="112"/>
      <c r="Q29" s="112"/>
      <c r="R29" s="114"/>
      <c r="S29" s="112"/>
    </row>
    <row r="30" spans="2:19" s="140" customFormat="1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7" t="s">
        <v>254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7" t="s">
        <v>118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7" t="s">
        <v>239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7" t="s">
        <v>249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2:19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2:19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2:19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2:19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2:19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2:19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</row>
    <row r="118" spans="2:19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</row>
    <row r="119" spans="2:19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</row>
    <row r="120" spans="2:19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</row>
    <row r="121" spans="2:19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</row>
    <row r="122" spans="2:19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</row>
    <row r="123" spans="2:19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</row>
    <row r="124" spans="2:19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</row>
    <row r="125" spans="2:19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</row>
    <row r="126" spans="2:19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2:19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</row>
    <row r="128" spans="2:19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mergeCells count="2">
    <mergeCell ref="B6:S6"/>
    <mergeCell ref="B7:S7"/>
  </mergeCells>
  <phoneticPr fontId="4" type="noConversion"/>
  <conditionalFormatting sqref="B12:B31 B36:B128">
    <cfRule type="cellIs" dxfId="33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workbookViewId="0">
      <selection activeCell="A11" sqref="A11:XFD20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9" width="7.28515625" style="1" bestFit="1" customWidth="1"/>
    <col min="10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184</v>
      </c>
      <c r="C1" s="76" t="s" vm="1">
        <v>255</v>
      </c>
    </row>
    <row r="2" spans="2:98">
      <c r="B2" s="56" t="s">
        <v>183</v>
      </c>
      <c r="C2" s="76" t="s">
        <v>256</v>
      </c>
    </row>
    <row r="3" spans="2:98">
      <c r="B3" s="56" t="s">
        <v>185</v>
      </c>
      <c r="C3" s="76" t="s">
        <v>257</v>
      </c>
    </row>
    <row r="4" spans="2:98">
      <c r="B4" s="56" t="s">
        <v>186</v>
      </c>
      <c r="C4" s="76">
        <v>8802</v>
      </c>
    </row>
    <row r="6" spans="2:98" ht="26.25" customHeight="1">
      <c r="B6" s="199" t="s">
        <v>215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1"/>
    </row>
    <row r="7" spans="2:98" ht="26.25" customHeight="1">
      <c r="B7" s="199" t="s">
        <v>95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1"/>
    </row>
    <row r="8" spans="2:98" s="3" customFormat="1" ht="63">
      <c r="B8" s="22" t="s">
        <v>122</v>
      </c>
      <c r="C8" s="30" t="s">
        <v>47</v>
      </c>
      <c r="D8" s="30" t="s">
        <v>124</v>
      </c>
      <c r="E8" s="30" t="s">
        <v>123</v>
      </c>
      <c r="F8" s="30" t="s">
        <v>66</v>
      </c>
      <c r="G8" s="30" t="s">
        <v>107</v>
      </c>
      <c r="H8" s="30" t="s">
        <v>241</v>
      </c>
      <c r="I8" s="30" t="s">
        <v>240</v>
      </c>
      <c r="J8" s="30" t="s">
        <v>116</v>
      </c>
      <c r="K8" s="30" t="s">
        <v>60</v>
      </c>
      <c r="L8" s="30" t="s">
        <v>187</v>
      </c>
      <c r="M8" s="31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250</v>
      </c>
      <c r="I9" s="32"/>
      <c r="J9" s="32" t="s">
        <v>244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38" customFormat="1" ht="18" customHeight="1">
      <c r="B11" s="125" t="s">
        <v>31</v>
      </c>
      <c r="C11" s="122"/>
      <c r="D11" s="122"/>
      <c r="E11" s="122"/>
      <c r="F11" s="122"/>
      <c r="G11" s="122"/>
      <c r="H11" s="123"/>
      <c r="I11" s="123"/>
      <c r="J11" s="123">
        <v>1339.5079999999998</v>
      </c>
      <c r="K11" s="122"/>
      <c r="L11" s="124">
        <v>1</v>
      </c>
      <c r="M11" s="124">
        <f>J11/'סכום נכסי הקרן'!$C$42</f>
        <v>2.3377713678807959E-3</v>
      </c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CT11" s="139"/>
    </row>
    <row r="12" spans="2:98" s="140" customFormat="1">
      <c r="B12" s="81"/>
      <c r="C12" s="82"/>
      <c r="D12" s="82"/>
      <c r="E12" s="82"/>
      <c r="F12" s="82"/>
      <c r="G12" s="82"/>
      <c r="H12" s="92"/>
      <c r="I12" s="92"/>
      <c r="J12" s="82"/>
      <c r="K12" s="82"/>
      <c r="L12" s="93"/>
      <c r="M12" s="82"/>
    </row>
    <row r="13" spans="2:98" s="139" customFormat="1">
      <c r="B13" s="126" t="s">
        <v>235</v>
      </c>
      <c r="C13" s="122"/>
      <c r="D13" s="122"/>
      <c r="E13" s="122"/>
      <c r="F13" s="122"/>
      <c r="G13" s="122"/>
      <c r="H13" s="123"/>
      <c r="I13" s="123"/>
      <c r="J13" s="123">
        <v>1339.5069999999998</v>
      </c>
      <c r="K13" s="122"/>
      <c r="L13" s="124">
        <v>0.9999992534572395</v>
      </c>
      <c r="M13" s="124">
        <f>J13/'סכום נכסי הקרן'!$C$42</f>
        <v>2.3377696226345055E-3</v>
      </c>
    </row>
    <row r="14" spans="2:98" s="140" customFormat="1">
      <c r="B14" s="100" t="s">
        <v>64</v>
      </c>
      <c r="C14" s="80"/>
      <c r="D14" s="80"/>
      <c r="E14" s="80"/>
      <c r="F14" s="80"/>
      <c r="G14" s="80"/>
      <c r="H14" s="89"/>
      <c r="I14" s="89"/>
      <c r="J14" s="89">
        <v>1339.5069999999998</v>
      </c>
      <c r="K14" s="80"/>
      <c r="L14" s="90">
        <v>0.9999992534572395</v>
      </c>
      <c r="M14" s="90">
        <f>J14/'סכום נכסי הקרן'!$C$42</f>
        <v>2.3377696226345055E-3</v>
      </c>
    </row>
    <row r="15" spans="2:98" s="140" customFormat="1">
      <c r="B15" s="85" t="s">
        <v>1304</v>
      </c>
      <c r="C15" s="82">
        <v>5814</v>
      </c>
      <c r="D15" s="95" t="s">
        <v>29</v>
      </c>
      <c r="E15" s="82"/>
      <c r="F15" s="95" t="s">
        <v>354</v>
      </c>
      <c r="G15" s="95" t="s">
        <v>168</v>
      </c>
      <c r="H15" s="92">
        <v>58671.61</v>
      </c>
      <c r="I15" s="92">
        <v>91.075599999999994</v>
      </c>
      <c r="J15" s="92">
        <v>188.57395000000002</v>
      </c>
      <c r="K15" s="93">
        <v>1.3782666359117345E-3</v>
      </c>
      <c r="L15" s="93">
        <v>0.14077851718690748</v>
      </c>
      <c r="M15" s="93">
        <f>J15/'סכום נכסי הקרן'!$C$42</f>
        <v>3.2910798669226682E-4</v>
      </c>
    </row>
    <row r="16" spans="2:98" s="140" customFormat="1">
      <c r="B16" s="85" t="s">
        <v>1305</v>
      </c>
      <c r="C16" s="82">
        <v>5771</v>
      </c>
      <c r="D16" s="95" t="s">
        <v>29</v>
      </c>
      <c r="E16" s="82"/>
      <c r="F16" s="95" t="s">
        <v>571</v>
      </c>
      <c r="G16" s="95" t="s">
        <v>170</v>
      </c>
      <c r="H16" s="92">
        <v>160764.67000000001</v>
      </c>
      <c r="I16" s="92">
        <v>83.080200000000005</v>
      </c>
      <c r="J16" s="92">
        <v>555.21056999999996</v>
      </c>
      <c r="K16" s="93">
        <v>1.5468607670855118E-3</v>
      </c>
      <c r="L16" s="93">
        <v>0.41448843157338366</v>
      </c>
      <c r="M16" s="93">
        <f>J16/'סכום נכסי הקרן'!$C$42</f>
        <v>9.6897918765007486E-4</v>
      </c>
    </row>
    <row r="17" spans="2:13" s="140" customFormat="1">
      <c r="B17" s="85" t="s">
        <v>1306</v>
      </c>
      <c r="C17" s="82">
        <v>5691</v>
      </c>
      <c r="D17" s="95" t="s">
        <v>29</v>
      </c>
      <c r="E17" s="82"/>
      <c r="F17" s="95" t="s">
        <v>571</v>
      </c>
      <c r="G17" s="95" t="s">
        <v>168</v>
      </c>
      <c r="H17" s="92">
        <v>102691</v>
      </c>
      <c r="I17" s="92">
        <v>96.398300000000006</v>
      </c>
      <c r="J17" s="92">
        <v>349.34411</v>
      </c>
      <c r="K17" s="93">
        <v>1.1689903614434402E-3</v>
      </c>
      <c r="L17" s="93">
        <v>0.26080031623551336</v>
      </c>
      <c r="M17" s="93">
        <f>J17/'סכום נכסי הקרן'!$C$42</f>
        <v>6.0969151202964025E-4</v>
      </c>
    </row>
    <row r="18" spans="2:13" s="140" customFormat="1">
      <c r="B18" s="85" t="s">
        <v>1307</v>
      </c>
      <c r="C18" s="82">
        <v>5356</v>
      </c>
      <c r="D18" s="95" t="s">
        <v>29</v>
      </c>
      <c r="E18" s="82"/>
      <c r="F18" s="95" t="s">
        <v>571</v>
      </c>
      <c r="G18" s="95" t="s">
        <v>168</v>
      </c>
      <c r="H18" s="92">
        <v>30165</v>
      </c>
      <c r="I18" s="92">
        <v>231.44489999999999</v>
      </c>
      <c r="J18" s="92">
        <v>246.37836999999999</v>
      </c>
      <c r="K18" s="93">
        <v>1.2728947484884588E-3</v>
      </c>
      <c r="L18" s="93">
        <v>0.1839319884614351</v>
      </c>
      <c r="M18" s="93">
        <f>J18/'סכום נכסי הקרן'!$C$42</f>
        <v>4.2999093626252394E-4</v>
      </c>
    </row>
    <row r="19" spans="2:13" s="140" customFormat="1">
      <c r="B19" s="81"/>
      <c r="C19" s="82"/>
      <c r="D19" s="82"/>
      <c r="E19" s="82"/>
      <c r="F19" s="82"/>
      <c r="G19" s="82"/>
      <c r="H19" s="92"/>
      <c r="I19" s="92"/>
      <c r="J19" s="82"/>
      <c r="K19" s="82"/>
      <c r="L19" s="93"/>
      <c r="M19" s="82"/>
    </row>
    <row r="20" spans="2:13" s="140" customFormat="1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7" t="s">
        <v>254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7" t="s">
        <v>118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7" t="s">
        <v>239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7" t="s">
        <v>249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</row>
    <row r="112" spans="2:13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</row>
    <row r="113" spans="2:13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</row>
    <row r="114" spans="2:13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</row>
    <row r="115" spans="2:13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</row>
    <row r="116" spans="2:13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</row>
    <row r="117" spans="2:13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</row>
    <row r="118" spans="2:13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3"/>
      <c r="C400" s="1"/>
      <c r="D400" s="1"/>
      <c r="E400" s="1"/>
    </row>
    <row r="401" spans="2:5">
      <c r="B401" s="43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D23:XFD1048576 D19:AF22 AH19:XFD22 D1:XFD18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Q631"/>
  <sheetViews>
    <sheetView rightToLeft="1" workbookViewId="0">
      <selection activeCell="A11" sqref="A11:XFD21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8" width="8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6.140625" style="1" customWidth="1"/>
    <col min="13" max="14" width="5.7109375" style="1" customWidth="1"/>
    <col min="15" max="15" width="6.85546875" style="1" customWidth="1"/>
    <col min="16" max="16" width="6.42578125" style="1" customWidth="1"/>
    <col min="17" max="17" width="6.7109375" style="1" customWidth="1"/>
    <col min="18" max="18" width="7.28515625" style="1" customWidth="1"/>
    <col min="19" max="30" width="5.7109375" style="1" customWidth="1"/>
    <col min="31" max="16384" width="9.140625" style="1"/>
  </cols>
  <sheetData>
    <row r="1" spans="2:43">
      <c r="B1" s="56" t="s">
        <v>184</v>
      </c>
      <c r="C1" s="76" t="s" vm="1">
        <v>255</v>
      </c>
    </row>
    <row r="2" spans="2:43">
      <c r="B2" s="56" t="s">
        <v>183</v>
      </c>
      <c r="C2" s="76" t="s">
        <v>256</v>
      </c>
    </row>
    <row r="3" spans="2:43">
      <c r="B3" s="56" t="s">
        <v>185</v>
      </c>
      <c r="C3" s="76" t="s">
        <v>257</v>
      </c>
    </row>
    <row r="4" spans="2:43">
      <c r="B4" s="56" t="s">
        <v>186</v>
      </c>
      <c r="C4" s="76">
        <v>8802</v>
      </c>
    </row>
    <row r="6" spans="2:43" ht="26.25" customHeight="1">
      <c r="B6" s="199" t="s">
        <v>215</v>
      </c>
      <c r="C6" s="200"/>
      <c r="D6" s="200"/>
      <c r="E6" s="200"/>
      <c r="F6" s="200"/>
      <c r="G6" s="200"/>
      <c r="H6" s="200"/>
      <c r="I6" s="200"/>
      <c r="J6" s="200"/>
      <c r="K6" s="201"/>
    </row>
    <row r="7" spans="2:43" ht="26.25" customHeight="1">
      <c r="B7" s="199" t="s">
        <v>102</v>
      </c>
      <c r="C7" s="200"/>
      <c r="D7" s="200"/>
      <c r="E7" s="200"/>
      <c r="F7" s="200"/>
      <c r="G7" s="200"/>
      <c r="H7" s="200"/>
      <c r="I7" s="200"/>
      <c r="J7" s="200"/>
      <c r="K7" s="201"/>
    </row>
    <row r="8" spans="2:43" s="3" customFormat="1" ht="78.75">
      <c r="B8" s="22" t="s">
        <v>122</v>
      </c>
      <c r="C8" s="30" t="s">
        <v>47</v>
      </c>
      <c r="D8" s="30" t="s">
        <v>107</v>
      </c>
      <c r="E8" s="30" t="s">
        <v>108</v>
      </c>
      <c r="F8" s="30" t="s">
        <v>241</v>
      </c>
      <c r="G8" s="30" t="s">
        <v>240</v>
      </c>
      <c r="H8" s="30" t="s">
        <v>116</v>
      </c>
      <c r="I8" s="30" t="s">
        <v>60</v>
      </c>
      <c r="J8" s="30" t="s">
        <v>187</v>
      </c>
      <c r="K8" s="31" t="s">
        <v>189</v>
      </c>
      <c r="AQ8" s="1"/>
    </row>
    <row r="9" spans="2:43" s="3" customFormat="1" ht="21" customHeight="1">
      <c r="B9" s="15"/>
      <c r="C9" s="16"/>
      <c r="D9" s="16"/>
      <c r="E9" s="32" t="s">
        <v>22</v>
      </c>
      <c r="F9" s="32" t="s">
        <v>250</v>
      </c>
      <c r="G9" s="32"/>
      <c r="H9" s="32" t="s">
        <v>244</v>
      </c>
      <c r="I9" s="32" t="s">
        <v>20</v>
      </c>
      <c r="J9" s="32" t="s">
        <v>20</v>
      </c>
      <c r="K9" s="33" t="s">
        <v>20</v>
      </c>
      <c r="AQ9" s="1"/>
    </row>
    <row r="10" spans="2:43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AQ10" s="1"/>
    </row>
    <row r="11" spans="2:43" s="138" customFormat="1" ht="18" customHeight="1">
      <c r="B11" s="125" t="s">
        <v>1308</v>
      </c>
      <c r="C11" s="122"/>
      <c r="D11" s="122"/>
      <c r="E11" s="122"/>
      <c r="F11" s="123"/>
      <c r="G11" s="127"/>
      <c r="H11" s="123">
        <v>381.15091999999999</v>
      </c>
      <c r="I11" s="122"/>
      <c r="J11" s="124">
        <v>1</v>
      </c>
      <c r="K11" s="124">
        <f>H11/'סכום נכסי הקרן'!$C$42</f>
        <v>6.6520222918969049E-4</v>
      </c>
      <c r="AQ11" s="140"/>
    </row>
    <row r="12" spans="2:43" s="140" customFormat="1" ht="21" customHeight="1">
      <c r="B12" s="125" t="s">
        <v>1309</v>
      </c>
      <c r="C12" s="122"/>
      <c r="D12" s="122"/>
      <c r="E12" s="122"/>
      <c r="F12" s="123"/>
      <c r="G12" s="127"/>
      <c r="H12" s="123">
        <v>381.15091999999999</v>
      </c>
      <c r="I12" s="122"/>
      <c r="J12" s="124">
        <v>1</v>
      </c>
      <c r="K12" s="124">
        <f>H12/'סכום נכסי הקרן'!$C$42</f>
        <v>6.6520222918969049E-4</v>
      </c>
    </row>
    <row r="13" spans="2:43" s="140" customFormat="1">
      <c r="B13" s="125" t="s">
        <v>232</v>
      </c>
      <c r="C13" s="122"/>
      <c r="D13" s="122"/>
      <c r="E13" s="122"/>
      <c r="F13" s="123"/>
      <c r="G13" s="127"/>
      <c r="H13" s="123">
        <v>15.555200000000001</v>
      </c>
      <c r="I13" s="122"/>
      <c r="J13" s="124">
        <v>4.0811130667085894E-2</v>
      </c>
      <c r="K13" s="124">
        <f>H13/'סכום נכסי הקרן'!$C$42</f>
        <v>2.7147655095497277E-5</v>
      </c>
    </row>
    <row r="14" spans="2:43" s="140" customFormat="1">
      <c r="B14" s="99" t="s">
        <v>1311</v>
      </c>
      <c r="C14" s="82">
        <v>5301</v>
      </c>
      <c r="D14" s="95" t="s">
        <v>168</v>
      </c>
      <c r="E14" s="109">
        <v>42983</v>
      </c>
      <c r="F14" s="92">
        <v>4407.82</v>
      </c>
      <c r="G14" s="94">
        <v>100</v>
      </c>
      <c r="H14" s="92">
        <v>15.555200000000001</v>
      </c>
      <c r="I14" s="93">
        <v>9.3982016443229108E-2</v>
      </c>
      <c r="J14" s="93">
        <v>4.0811130667085894E-2</v>
      </c>
      <c r="K14" s="93">
        <f>H14/'סכום נכסי הקרן'!$C$42</f>
        <v>2.7147655095497277E-5</v>
      </c>
    </row>
    <row r="15" spans="2:43" s="140" customFormat="1">
      <c r="B15" s="99"/>
      <c r="C15" s="82"/>
      <c r="D15" s="82"/>
      <c r="E15" s="82"/>
      <c r="F15" s="92"/>
      <c r="G15" s="94"/>
      <c r="H15" s="82"/>
      <c r="I15" s="82"/>
      <c r="J15" s="93"/>
      <c r="K15" s="82"/>
    </row>
    <row r="16" spans="2:43" s="140" customFormat="1">
      <c r="B16" s="128" t="s">
        <v>234</v>
      </c>
      <c r="C16" s="80"/>
      <c r="D16" s="80"/>
      <c r="E16" s="80"/>
      <c r="F16" s="89"/>
      <c r="G16" s="91"/>
      <c r="H16" s="89">
        <v>365.59571999999997</v>
      </c>
      <c r="I16" s="80"/>
      <c r="J16" s="90">
        <v>0.95918886933291403</v>
      </c>
      <c r="K16" s="90">
        <f>H16/'סכום נכסי הקרן'!$C$42</f>
        <v>6.3805457409419318E-4</v>
      </c>
    </row>
    <row r="17" spans="2:11" s="140" customFormat="1">
      <c r="B17" s="99" t="s">
        <v>1313</v>
      </c>
      <c r="C17" s="82">
        <v>5291</v>
      </c>
      <c r="D17" s="95" t="s">
        <v>168</v>
      </c>
      <c r="E17" s="109">
        <v>42908</v>
      </c>
      <c r="F17" s="92">
        <v>36252.43</v>
      </c>
      <c r="G17" s="94">
        <v>102.34829999999999</v>
      </c>
      <c r="H17" s="92">
        <v>130.9391</v>
      </c>
      <c r="I17" s="93">
        <v>1.8805427494884518E-2</v>
      </c>
      <c r="J17" s="93">
        <v>0.34353609850922046</v>
      </c>
      <c r="K17" s="93">
        <f>H17/'סכום נכסי הקרן'!$C$42</f>
        <v>2.2852097853546255E-4</v>
      </c>
    </row>
    <row r="18" spans="2:11" s="140" customFormat="1">
      <c r="B18" s="99" t="s">
        <v>1314</v>
      </c>
      <c r="C18" s="82">
        <v>5290</v>
      </c>
      <c r="D18" s="95" t="s">
        <v>168</v>
      </c>
      <c r="E18" s="109">
        <v>42779</v>
      </c>
      <c r="F18" s="92">
        <v>33910.17</v>
      </c>
      <c r="G18" s="94">
        <v>91.4876</v>
      </c>
      <c r="H18" s="92">
        <v>109.48228</v>
      </c>
      <c r="I18" s="93">
        <v>5.7117673913043478E-3</v>
      </c>
      <c r="J18" s="93">
        <v>0.28724128489575734</v>
      </c>
      <c r="K18" s="93">
        <f>H18/'סכום נכסי הקרן'!$C$42</f>
        <v>1.9107354302796875E-4</v>
      </c>
    </row>
    <row r="19" spans="2:11" s="140" customFormat="1">
      <c r="B19" s="99" t="s">
        <v>1315</v>
      </c>
      <c r="C19" s="82">
        <v>5297</v>
      </c>
      <c r="D19" s="95" t="s">
        <v>168</v>
      </c>
      <c r="E19" s="109">
        <v>42916</v>
      </c>
      <c r="F19" s="92">
        <v>35470.199999999997</v>
      </c>
      <c r="G19" s="94">
        <v>100</v>
      </c>
      <c r="H19" s="92">
        <v>125.17434</v>
      </c>
      <c r="I19" s="93">
        <v>7.8184285714285717E-3</v>
      </c>
      <c r="J19" s="93">
        <v>0.3284114859279364</v>
      </c>
      <c r="K19" s="93">
        <f>H19/'סכום נכסי הקרן'!$C$42</f>
        <v>2.1846005253076196E-4</v>
      </c>
    </row>
    <row r="20" spans="2:11" s="140" customFormat="1">
      <c r="B20" s="81"/>
      <c r="C20" s="82"/>
      <c r="D20" s="82"/>
      <c r="E20" s="82"/>
      <c r="F20" s="92"/>
      <c r="G20" s="94"/>
      <c r="H20" s="82"/>
      <c r="I20" s="82"/>
      <c r="J20" s="93"/>
      <c r="K20" s="82"/>
    </row>
    <row r="21" spans="2:11" s="140" customFormat="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 ht="16.5" customHeight="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 ht="16.5" customHeight="1">
      <c r="B23" s="97" t="s">
        <v>254</v>
      </c>
      <c r="C23" s="99"/>
      <c r="D23" s="99"/>
      <c r="E23" s="99"/>
      <c r="F23" s="99"/>
      <c r="G23" s="99"/>
      <c r="H23" s="99"/>
      <c r="I23" s="99"/>
      <c r="J23" s="99"/>
      <c r="K23" s="99"/>
    </row>
    <row r="24" spans="2:11" ht="16.5" customHeight="1">
      <c r="B24" s="97" t="s">
        <v>118</v>
      </c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7" t="s">
        <v>239</v>
      </c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7" t="s">
        <v>249</v>
      </c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V39:XFD41 B25:B26 B28:B1048576 B1:B22 A1:A1048576 C5:C1048576 D1:K1048576 L39:T41 L42:XFD1048576 L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A11" sqref="A11:XFD15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184</v>
      </c>
      <c r="C1" s="76" t="s" vm="1">
        <v>255</v>
      </c>
    </row>
    <row r="2" spans="2:59">
      <c r="B2" s="56" t="s">
        <v>183</v>
      </c>
      <c r="C2" s="76" t="s">
        <v>256</v>
      </c>
    </row>
    <row r="3" spans="2:59">
      <c r="B3" s="56" t="s">
        <v>185</v>
      </c>
      <c r="C3" s="76" t="s">
        <v>257</v>
      </c>
    </row>
    <row r="4" spans="2:59">
      <c r="B4" s="56" t="s">
        <v>186</v>
      </c>
      <c r="C4" s="76">
        <v>8802</v>
      </c>
    </row>
    <row r="6" spans="2:59" ht="26.25" customHeight="1">
      <c r="B6" s="199" t="s">
        <v>215</v>
      </c>
      <c r="C6" s="200"/>
      <c r="D6" s="200"/>
      <c r="E6" s="200"/>
      <c r="F6" s="200"/>
      <c r="G6" s="200"/>
      <c r="H6" s="200"/>
      <c r="I6" s="200"/>
      <c r="J6" s="200"/>
      <c r="K6" s="200"/>
      <c r="L6" s="201"/>
    </row>
    <row r="7" spans="2:59" ht="26.25" customHeight="1">
      <c r="B7" s="199" t="s">
        <v>103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</row>
    <row r="8" spans="2:59" s="3" customFormat="1" ht="78.75">
      <c r="B8" s="22" t="s">
        <v>122</v>
      </c>
      <c r="C8" s="30" t="s">
        <v>47</v>
      </c>
      <c r="D8" s="30" t="s">
        <v>66</v>
      </c>
      <c r="E8" s="30" t="s">
        <v>107</v>
      </c>
      <c r="F8" s="30" t="s">
        <v>108</v>
      </c>
      <c r="G8" s="30" t="s">
        <v>241</v>
      </c>
      <c r="H8" s="30" t="s">
        <v>240</v>
      </c>
      <c r="I8" s="30" t="s">
        <v>116</v>
      </c>
      <c r="J8" s="30" t="s">
        <v>60</v>
      </c>
      <c r="K8" s="30" t="s">
        <v>187</v>
      </c>
      <c r="L8" s="31" t="s">
        <v>189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250</v>
      </c>
      <c r="H9" s="16"/>
      <c r="I9" s="16" t="s">
        <v>244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138" customFormat="1" ht="18" customHeight="1">
      <c r="B11" s="125" t="s">
        <v>50</v>
      </c>
      <c r="C11" s="122"/>
      <c r="D11" s="122"/>
      <c r="E11" s="122"/>
      <c r="F11" s="122"/>
      <c r="G11" s="123"/>
      <c r="H11" s="127"/>
      <c r="I11" s="123">
        <v>3.5483800000000003</v>
      </c>
      <c r="J11" s="122"/>
      <c r="K11" s="124">
        <v>1</v>
      </c>
      <c r="L11" s="124">
        <f>I11/'סכום נכסי הקרן'!$C$42</f>
        <v>6.1927970317167654E-6</v>
      </c>
      <c r="M11" s="139"/>
      <c r="N11" s="139"/>
      <c r="O11" s="139"/>
      <c r="P11" s="139"/>
      <c r="BG11" s="139"/>
    </row>
    <row r="12" spans="2:59" s="139" customFormat="1" ht="21" customHeight="1">
      <c r="B12" s="126" t="s">
        <v>237</v>
      </c>
      <c r="C12" s="122"/>
      <c r="D12" s="122"/>
      <c r="E12" s="122"/>
      <c r="F12" s="122"/>
      <c r="G12" s="123"/>
      <c r="H12" s="127"/>
      <c r="I12" s="123">
        <v>3.5483800000000003</v>
      </c>
      <c r="J12" s="122"/>
      <c r="K12" s="124">
        <v>1</v>
      </c>
      <c r="L12" s="124">
        <f>I12/'סכום נכסי הקרן'!$C$42</f>
        <v>6.1927970317167654E-6</v>
      </c>
    </row>
    <row r="13" spans="2:59" s="140" customFormat="1">
      <c r="B13" s="81" t="s">
        <v>1316</v>
      </c>
      <c r="C13" s="82" t="s">
        <v>1317</v>
      </c>
      <c r="D13" s="95" t="s">
        <v>778</v>
      </c>
      <c r="E13" s="95" t="s">
        <v>168</v>
      </c>
      <c r="F13" s="109">
        <v>42731</v>
      </c>
      <c r="G13" s="92">
        <v>521</v>
      </c>
      <c r="H13" s="94">
        <v>192.99</v>
      </c>
      <c r="I13" s="92">
        <v>3.5483800000000003</v>
      </c>
      <c r="J13" s="93">
        <v>2.572257731337801E-5</v>
      </c>
      <c r="K13" s="93">
        <v>1</v>
      </c>
      <c r="L13" s="93">
        <f>I13/'סכום נכסי הקרן'!$C$42</f>
        <v>6.1927970317167654E-6</v>
      </c>
    </row>
    <row r="14" spans="2:59" s="140" customFormat="1">
      <c r="B14" s="99"/>
      <c r="C14" s="82"/>
      <c r="D14" s="82"/>
      <c r="E14" s="82"/>
      <c r="F14" s="82"/>
      <c r="G14" s="92"/>
      <c r="H14" s="94"/>
      <c r="I14" s="82"/>
      <c r="J14" s="82"/>
      <c r="K14" s="93"/>
      <c r="L14" s="82"/>
    </row>
    <row r="15" spans="2:59" s="140" customFormat="1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97" t="s">
        <v>254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7" t="s">
        <v>118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97" t="s">
        <v>239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7" t="s">
        <v>249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H39:XFD41 B19:B20 D42:XFD1048576 D39:AF41 A1:A1048576 B1:B16 B22:B1048576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90</v>
      </c>
      <c r="C6" s="13" t="s">
        <v>47</v>
      </c>
      <c r="E6" s="13" t="s">
        <v>123</v>
      </c>
      <c r="I6" s="13" t="s">
        <v>15</v>
      </c>
      <c r="J6" s="13" t="s">
        <v>67</v>
      </c>
      <c r="M6" s="13" t="s">
        <v>107</v>
      </c>
      <c r="Q6" s="13" t="s">
        <v>17</v>
      </c>
      <c r="R6" s="13" t="s">
        <v>19</v>
      </c>
      <c r="U6" s="13" t="s">
        <v>63</v>
      </c>
      <c r="W6" s="14" t="s">
        <v>59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92</v>
      </c>
      <c r="C8" s="30" t="s">
        <v>47</v>
      </c>
      <c r="D8" s="30" t="s">
        <v>125</v>
      </c>
      <c r="I8" s="30" t="s">
        <v>15</v>
      </c>
      <c r="J8" s="30" t="s">
        <v>67</v>
      </c>
      <c r="K8" s="30" t="s">
        <v>108</v>
      </c>
      <c r="L8" s="30" t="s">
        <v>18</v>
      </c>
      <c r="M8" s="30" t="s">
        <v>107</v>
      </c>
      <c r="Q8" s="30" t="s">
        <v>17</v>
      </c>
      <c r="R8" s="30" t="s">
        <v>19</v>
      </c>
      <c r="S8" s="30" t="s">
        <v>0</v>
      </c>
      <c r="T8" s="30" t="s">
        <v>111</v>
      </c>
      <c r="U8" s="30" t="s">
        <v>63</v>
      </c>
      <c r="V8" s="30" t="s">
        <v>60</v>
      </c>
      <c r="W8" s="31" t="s">
        <v>117</v>
      </c>
    </row>
    <row r="9" spans="2:25" ht="31.5">
      <c r="B9" s="48" t="str">
        <f>'תעודות חוב מסחריות '!B7:T7</f>
        <v>2. תעודות חוב מסחריות</v>
      </c>
      <c r="C9" s="13" t="s">
        <v>47</v>
      </c>
      <c r="D9" s="13" t="s">
        <v>125</v>
      </c>
      <c r="E9" s="41" t="s">
        <v>123</v>
      </c>
      <c r="G9" s="13" t="s">
        <v>66</v>
      </c>
      <c r="I9" s="13" t="s">
        <v>15</v>
      </c>
      <c r="J9" s="13" t="s">
        <v>67</v>
      </c>
      <c r="K9" s="13" t="s">
        <v>108</v>
      </c>
      <c r="L9" s="13" t="s">
        <v>18</v>
      </c>
      <c r="M9" s="13" t="s">
        <v>107</v>
      </c>
      <c r="Q9" s="13" t="s">
        <v>17</v>
      </c>
      <c r="R9" s="13" t="s">
        <v>19</v>
      </c>
      <c r="S9" s="13" t="s">
        <v>0</v>
      </c>
      <c r="T9" s="13" t="s">
        <v>111</v>
      </c>
      <c r="U9" s="13" t="s">
        <v>63</v>
      </c>
      <c r="V9" s="13" t="s">
        <v>60</v>
      </c>
      <c r="W9" s="38" t="s">
        <v>117</v>
      </c>
    </row>
    <row r="10" spans="2:25" ht="31.5">
      <c r="B10" s="48" t="str">
        <f>'אג"ח קונצרני'!B7:U7</f>
        <v>3. אג"ח קונצרני</v>
      </c>
      <c r="C10" s="30" t="s">
        <v>47</v>
      </c>
      <c r="D10" s="13" t="s">
        <v>125</v>
      </c>
      <c r="E10" s="41" t="s">
        <v>123</v>
      </c>
      <c r="G10" s="30" t="s">
        <v>66</v>
      </c>
      <c r="I10" s="30" t="s">
        <v>15</v>
      </c>
      <c r="J10" s="30" t="s">
        <v>67</v>
      </c>
      <c r="K10" s="30" t="s">
        <v>108</v>
      </c>
      <c r="L10" s="30" t="s">
        <v>18</v>
      </c>
      <c r="M10" s="30" t="s">
        <v>107</v>
      </c>
      <c r="Q10" s="30" t="s">
        <v>17</v>
      </c>
      <c r="R10" s="30" t="s">
        <v>19</v>
      </c>
      <c r="S10" s="30" t="s">
        <v>0</v>
      </c>
      <c r="T10" s="30" t="s">
        <v>111</v>
      </c>
      <c r="U10" s="30" t="s">
        <v>63</v>
      </c>
      <c r="V10" s="13" t="s">
        <v>60</v>
      </c>
      <c r="W10" s="31" t="s">
        <v>117</v>
      </c>
    </row>
    <row r="11" spans="2:25" ht="31.5">
      <c r="B11" s="48" t="str">
        <f>מניות!B7</f>
        <v>4. מניות</v>
      </c>
      <c r="C11" s="30" t="s">
        <v>47</v>
      </c>
      <c r="D11" s="13" t="s">
        <v>125</v>
      </c>
      <c r="E11" s="41" t="s">
        <v>123</v>
      </c>
      <c r="H11" s="30" t="s">
        <v>107</v>
      </c>
      <c r="S11" s="30" t="s">
        <v>0</v>
      </c>
      <c r="T11" s="13" t="s">
        <v>111</v>
      </c>
      <c r="U11" s="13" t="s">
        <v>63</v>
      </c>
      <c r="V11" s="13" t="s">
        <v>60</v>
      </c>
      <c r="W11" s="14" t="s">
        <v>117</v>
      </c>
    </row>
    <row r="12" spans="2:25" ht="31.5">
      <c r="B12" s="48" t="str">
        <f>'תעודות סל'!B7:N7</f>
        <v>5. תעודות סל</v>
      </c>
      <c r="C12" s="30" t="s">
        <v>47</v>
      </c>
      <c r="D12" s="13" t="s">
        <v>125</v>
      </c>
      <c r="E12" s="41" t="s">
        <v>123</v>
      </c>
      <c r="H12" s="30" t="s">
        <v>107</v>
      </c>
      <c r="S12" s="30" t="s">
        <v>0</v>
      </c>
      <c r="T12" s="30" t="s">
        <v>111</v>
      </c>
      <c r="U12" s="30" t="s">
        <v>63</v>
      </c>
      <c r="V12" s="30" t="s">
        <v>60</v>
      </c>
      <c r="W12" s="31" t="s">
        <v>117</v>
      </c>
    </row>
    <row r="13" spans="2:25" ht="31.5">
      <c r="B13" s="48" t="str">
        <f>'קרנות נאמנות'!B7:O7</f>
        <v>6. קרנות נאמנות</v>
      </c>
      <c r="C13" s="30" t="s">
        <v>47</v>
      </c>
      <c r="D13" s="30" t="s">
        <v>125</v>
      </c>
      <c r="G13" s="30" t="s">
        <v>66</v>
      </c>
      <c r="H13" s="30" t="s">
        <v>107</v>
      </c>
      <c r="S13" s="30" t="s">
        <v>0</v>
      </c>
      <c r="T13" s="30" t="s">
        <v>111</v>
      </c>
      <c r="U13" s="30" t="s">
        <v>63</v>
      </c>
      <c r="V13" s="30" t="s">
        <v>60</v>
      </c>
      <c r="W13" s="31" t="s">
        <v>117</v>
      </c>
    </row>
    <row r="14" spans="2:25" ht="31.5">
      <c r="B14" s="48" t="str">
        <f>'כתבי אופציה'!B7:L7</f>
        <v>7. כתבי אופציה</v>
      </c>
      <c r="C14" s="30" t="s">
        <v>47</v>
      </c>
      <c r="D14" s="30" t="s">
        <v>125</v>
      </c>
      <c r="G14" s="30" t="s">
        <v>66</v>
      </c>
      <c r="H14" s="30" t="s">
        <v>107</v>
      </c>
      <c r="S14" s="30" t="s">
        <v>0</v>
      </c>
      <c r="T14" s="30" t="s">
        <v>111</v>
      </c>
      <c r="U14" s="30" t="s">
        <v>63</v>
      </c>
      <c r="V14" s="30" t="s">
        <v>60</v>
      </c>
      <c r="W14" s="31" t="s">
        <v>117</v>
      </c>
    </row>
    <row r="15" spans="2:25" ht="31.5">
      <c r="B15" s="48" t="str">
        <f>אופציות!B7</f>
        <v>8. אופציות</v>
      </c>
      <c r="C15" s="30" t="s">
        <v>47</v>
      </c>
      <c r="D15" s="30" t="s">
        <v>125</v>
      </c>
      <c r="G15" s="30" t="s">
        <v>66</v>
      </c>
      <c r="H15" s="30" t="s">
        <v>107</v>
      </c>
      <c r="S15" s="30" t="s">
        <v>0</v>
      </c>
      <c r="T15" s="30" t="s">
        <v>111</v>
      </c>
      <c r="U15" s="30" t="s">
        <v>63</v>
      </c>
      <c r="V15" s="30" t="s">
        <v>60</v>
      </c>
      <c r="W15" s="31" t="s">
        <v>117</v>
      </c>
    </row>
    <row r="16" spans="2:25" ht="31.5">
      <c r="B16" s="48" t="str">
        <f>'חוזים עתידיים'!B7:I7</f>
        <v>9. חוזים עתידיים</v>
      </c>
      <c r="C16" s="30" t="s">
        <v>47</v>
      </c>
      <c r="D16" s="30" t="s">
        <v>125</v>
      </c>
      <c r="G16" s="30" t="s">
        <v>66</v>
      </c>
      <c r="H16" s="30" t="s">
        <v>107</v>
      </c>
      <c r="S16" s="30" t="s">
        <v>0</v>
      </c>
      <c r="T16" s="31" t="s">
        <v>111</v>
      </c>
    </row>
    <row r="17" spans="2:25" ht="31.5">
      <c r="B17" s="48" t="str">
        <f>'מוצרים מובנים'!B7:Q7</f>
        <v>10. מוצרים מובנים</v>
      </c>
      <c r="C17" s="30" t="s">
        <v>47</v>
      </c>
      <c r="F17" s="13" t="s">
        <v>52</v>
      </c>
      <c r="I17" s="30" t="s">
        <v>15</v>
      </c>
      <c r="J17" s="30" t="s">
        <v>67</v>
      </c>
      <c r="K17" s="30" t="s">
        <v>108</v>
      </c>
      <c r="L17" s="30" t="s">
        <v>18</v>
      </c>
      <c r="M17" s="30" t="s">
        <v>107</v>
      </c>
      <c r="Q17" s="30" t="s">
        <v>17</v>
      </c>
      <c r="R17" s="30" t="s">
        <v>19</v>
      </c>
      <c r="S17" s="30" t="s">
        <v>0</v>
      </c>
      <c r="T17" s="30" t="s">
        <v>111</v>
      </c>
      <c r="U17" s="30" t="s">
        <v>63</v>
      </c>
      <c r="V17" s="30" t="s">
        <v>60</v>
      </c>
      <c r="W17" s="31" t="s">
        <v>117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47</v>
      </c>
      <c r="I19" s="30" t="s">
        <v>15</v>
      </c>
      <c r="J19" s="30" t="s">
        <v>67</v>
      </c>
      <c r="K19" s="30" t="s">
        <v>108</v>
      </c>
      <c r="L19" s="30" t="s">
        <v>18</v>
      </c>
      <c r="M19" s="30" t="s">
        <v>107</v>
      </c>
      <c r="Q19" s="30" t="s">
        <v>17</v>
      </c>
      <c r="R19" s="30" t="s">
        <v>19</v>
      </c>
      <c r="S19" s="30" t="s">
        <v>0</v>
      </c>
      <c r="T19" s="30" t="s">
        <v>111</v>
      </c>
      <c r="U19" s="30" t="s">
        <v>116</v>
      </c>
      <c r="V19" s="30" t="s">
        <v>60</v>
      </c>
      <c r="W19" s="31" t="s">
        <v>117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47</v>
      </c>
      <c r="D20" s="41" t="s">
        <v>124</v>
      </c>
      <c r="E20" s="41" t="s">
        <v>123</v>
      </c>
      <c r="G20" s="30" t="s">
        <v>66</v>
      </c>
      <c r="I20" s="30" t="s">
        <v>15</v>
      </c>
      <c r="J20" s="30" t="s">
        <v>67</v>
      </c>
      <c r="K20" s="30" t="s">
        <v>108</v>
      </c>
      <c r="L20" s="30" t="s">
        <v>18</v>
      </c>
      <c r="M20" s="30" t="s">
        <v>107</v>
      </c>
      <c r="Q20" s="30" t="s">
        <v>17</v>
      </c>
      <c r="R20" s="30" t="s">
        <v>19</v>
      </c>
      <c r="S20" s="30" t="s">
        <v>0</v>
      </c>
      <c r="T20" s="30" t="s">
        <v>111</v>
      </c>
      <c r="U20" s="30" t="s">
        <v>116</v>
      </c>
      <c r="V20" s="30" t="s">
        <v>60</v>
      </c>
      <c r="W20" s="31" t="s">
        <v>117</v>
      </c>
    </row>
    <row r="21" spans="2:25" ht="31.5">
      <c r="B21" s="48" t="str">
        <f>'לא סחיר - אג"ח קונצרני'!B7:S7</f>
        <v>3. אג"ח קונצרני</v>
      </c>
      <c r="C21" s="30" t="s">
        <v>47</v>
      </c>
      <c r="D21" s="41" t="s">
        <v>124</v>
      </c>
      <c r="E21" s="41" t="s">
        <v>123</v>
      </c>
      <c r="G21" s="30" t="s">
        <v>66</v>
      </c>
      <c r="I21" s="30" t="s">
        <v>15</v>
      </c>
      <c r="J21" s="30" t="s">
        <v>67</v>
      </c>
      <c r="K21" s="30" t="s">
        <v>108</v>
      </c>
      <c r="L21" s="30" t="s">
        <v>18</v>
      </c>
      <c r="M21" s="30" t="s">
        <v>107</v>
      </c>
      <c r="Q21" s="30" t="s">
        <v>17</v>
      </c>
      <c r="R21" s="30" t="s">
        <v>19</v>
      </c>
      <c r="S21" s="30" t="s">
        <v>0</v>
      </c>
      <c r="T21" s="30" t="s">
        <v>111</v>
      </c>
      <c r="U21" s="30" t="s">
        <v>116</v>
      </c>
      <c r="V21" s="30" t="s">
        <v>60</v>
      </c>
      <c r="W21" s="31" t="s">
        <v>117</v>
      </c>
    </row>
    <row r="22" spans="2:25" ht="31.5">
      <c r="B22" s="48" t="str">
        <f>'לא סחיר - מניות'!B7:M7</f>
        <v>4. מניות</v>
      </c>
      <c r="C22" s="30" t="s">
        <v>47</v>
      </c>
      <c r="D22" s="41" t="s">
        <v>124</v>
      </c>
      <c r="E22" s="41" t="s">
        <v>123</v>
      </c>
      <c r="G22" s="30" t="s">
        <v>66</v>
      </c>
      <c r="H22" s="30" t="s">
        <v>107</v>
      </c>
      <c r="S22" s="30" t="s">
        <v>0</v>
      </c>
      <c r="T22" s="30" t="s">
        <v>111</v>
      </c>
      <c r="U22" s="30" t="s">
        <v>116</v>
      </c>
      <c r="V22" s="30" t="s">
        <v>60</v>
      </c>
      <c r="W22" s="31" t="s">
        <v>117</v>
      </c>
    </row>
    <row r="23" spans="2:25" ht="31.5">
      <c r="B23" s="48" t="str">
        <f>'לא סחיר - קרנות השקעה'!B7:K7</f>
        <v>5. קרנות השקעה</v>
      </c>
      <c r="C23" s="30" t="s">
        <v>47</v>
      </c>
      <c r="G23" s="30" t="s">
        <v>66</v>
      </c>
      <c r="H23" s="30" t="s">
        <v>107</v>
      </c>
      <c r="K23" s="30" t="s">
        <v>108</v>
      </c>
      <c r="S23" s="30" t="s">
        <v>0</v>
      </c>
      <c r="T23" s="30" t="s">
        <v>111</v>
      </c>
      <c r="U23" s="30" t="s">
        <v>116</v>
      </c>
      <c r="V23" s="30" t="s">
        <v>60</v>
      </c>
      <c r="W23" s="31" t="s">
        <v>117</v>
      </c>
    </row>
    <row r="24" spans="2:25" ht="31.5">
      <c r="B24" s="48" t="str">
        <f>'לא סחיר - כתבי אופציה'!B7:L7</f>
        <v>6. כתבי אופציה</v>
      </c>
      <c r="C24" s="30" t="s">
        <v>47</v>
      </c>
      <c r="G24" s="30" t="s">
        <v>66</v>
      </c>
      <c r="H24" s="30" t="s">
        <v>107</v>
      </c>
      <c r="K24" s="30" t="s">
        <v>108</v>
      </c>
      <c r="S24" s="30" t="s">
        <v>0</v>
      </c>
      <c r="T24" s="30" t="s">
        <v>111</v>
      </c>
      <c r="U24" s="30" t="s">
        <v>116</v>
      </c>
      <c r="V24" s="30" t="s">
        <v>60</v>
      </c>
      <c r="W24" s="31" t="s">
        <v>117</v>
      </c>
    </row>
    <row r="25" spans="2:25" ht="31.5">
      <c r="B25" s="48" t="str">
        <f>'לא סחיר - אופציות'!B7:L7</f>
        <v>7. אופציות</v>
      </c>
      <c r="C25" s="30" t="s">
        <v>47</v>
      </c>
      <c r="G25" s="30" t="s">
        <v>66</v>
      </c>
      <c r="H25" s="30" t="s">
        <v>107</v>
      </c>
      <c r="K25" s="30" t="s">
        <v>108</v>
      </c>
      <c r="S25" s="30" t="s">
        <v>0</v>
      </c>
      <c r="T25" s="30" t="s">
        <v>111</v>
      </c>
      <c r="U25" s="30" t="s">
        <v>116</v>
      </c>
      <c r="V25" s="30" t="s">
        <v>60</v>
      </c>
      <c r="W25" s="31" t="s">
        <v>117</v>
      </c>
    </row>
    <row r="26" spans="2:25" ht="31.5">
      <c r="B26" s="48" t="str">
        <f>'לא סחיר - חוזים עתידיים'!B7:K7</f>
        <v>8. חוזים עתידיים</v>
      </c>
      <c r="C26" s="30" t="s">
        <v>47</v>
      </c>
      <c r="G26" s="30" t="s">
        <v>66</v>
      </c>
      <c r="H26" s="30" t="s">
        <v>107</v>
      </c>
      <c r="K26" s="30" t="s">
        <v>108</v>
      </c>
      <c r="S26" s="30" t="s">
        <v>0</v>
      </c>
      <c r="T26" s="30" t="s">
        <v>111</v>
      </c>
      <c r="U26" s="30" t="s">
        <v>116</v>
      </c>
      <c r="V26" s="31" t="s">
        <v>117</v>
      </c>
    </row>
    <row r="27" spans="2:25" ht="31.5">
      <c r="B27" s="48" t="str">
        <f>'לא סחיר - מוצרים מובנים'!B7:Q7</f>
        <v>9. מוצרים מובנים</v>
      </c>
      <c r="C27" s="30" t="s">
        <v>47</v>
      </c>
      <c r="F27" s="30" t="s">
        <v>52</v>
      </c>
      <c r="I27" s="30" t="s">
        <v>15</v>
      </c>
      <c r="J27" s="30" t="s">
        <v>67</v>
      </c>
      <c r="K27" s="30" t="s">
        <v>108</v>
      </c>
      <c r="L27" s="30" t="s">
        <v>18</v>
      </c>
      <c r="M27" s="30" t="s">
        <v>107</v>
      </c>
      <c r="Q27" s="30" t="s">
        <v>17</v>
      </c>
      <c r="R27" s="30" t="s">
        <v>19</v>
      </c>
      <c r="S27" s="30" t="s">
        <v>0</v>
      </c>
      <c r="T27" s="30" t="s">
        <v>111</v>
      </c>
      <c r="U27" s="30" t="s">
        <v>116</v>
      </c>
      <c r="V27" s="30" t="s">
        <v>60</v>
      </c>
      <c r="W27" s="31" t="s">
        <v>117</v>
      </c>
    </row>
    <row r="28" spans="2:25" ht="31.5">
      <c r="B28" s="52" t="str">
        <f>הלוואות!B6</f>
        <v>1.ד. הלוואות:</v>
      </c>
      <c r="C28" s="30" t="s">
        <v>47</v>
      </c>
      <c r="I28" s="30" t="s">
        <v>15</v>
      </c>
      <c r="J28" s="30" t="s">
        <v>67</v>
      </c>
      <c r="L28" s="30" t="s">
        <v>18</v>
      </c>
      <c r="M28" s="30" t="s">
        <v>107</v>
      </c>
      <c r="Q28" s="13" t="s">
        <v>37</v>
      </c>
      <c r="R28" s="30" t="s">
        <v>19</v>
      </c>
      <c r="S28" s="30" t="s">
        <v>0</v>
      </c>
      <c r="T28" s="30" t="s">
        <v>111</v>
      </c>
      <c r="U28" s="30" t="s">
        <v>116</v>
      </c>
      <c r="V28" s="31" t="s">
        <v>117</v>
      </c>
    </row>
    <row r="29" spans="2:25" ht="47.25">
      <c r="B29" s="52" t="str">
        <f>'פקדונות מעל 3 חודשים'!B6:O6</f>
        <v>1.ה. פקדונות מעל 3 חודשים:</v>
      </c>
      <c r="C29" s="30" t="s">
        <v>47</v>
      </c>
      <c r="E29" s="30" t="s">
        <v>123</v>
      </c>
      <c r="I29" s="30" t="s">
        <v>15</v>
      </c>
      <c r="J29" s="30" t="s">
        <v>67</v>
      </c>
      <c r="L29" s="30" t="s">
        <v>18</v>
      </c>
      <c r="M29" s="30" t="s">
        <v>107</v>
      </c>
      <c r="O29" s="49" t="s">
        <v>54</v>
      </c>
      <c r="P29" s="50"/>
      <c r="R29" s="30" t="s">
        <v>19</v>
      </c>
      <c r="S29" s="30" t="s">
        <v>0</v>
      </c>
      <c r="T29" s="30" t="s">
        <v>111</v>
      </c>
      <c r="U29" s="30" t="s">
        <v>116</v>
      </c>
      <c r="V29" s="31" t="s">
        <v>117</v>
      </c>
    </row>
    <row r="30" spans="2:25" ht="63">
      <c r="B30" s="52" t="str">
        <f>'זכויות מקרקעין'!B6</f>
        <v>1. ו. זכויות במקרקעין:</v>
      </c>
      <c r="C30" s="13" t="s">
        <v>56</v>
      </c>
      <c r="N30" s="49" t="s">
        <v>91</v>
      </c>
      <c r="P30" s="50" t="s">
        <v>57</v>
      </c>
      <c r="U30" s="30" t="s">
        <v>116</v>
      </c>
      <c r="V30" s="14" t="s">
        <v>59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58</v>
      </c>
      <c r="R31" s="13" t="s">
        <v>55</v>
      </c>
      <c r="U31" s="30" t="s">
        <v>116</v>
      </c>
      <c r="V31" s="14" t="s">
        <v>59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113</v>
      </c>
      <c r="Y32" s="14" t="s">
        <v>112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184</v>
      </c>
      <c r="C1" s="76" t="s" vm="1">
        <v>255</v>
      </c>
    </row>
    <row r="2" spans="2:54">
      <c r="B2" s="56" t="s">
        <v>183</v>
      </c>
      <c r="C2" s="76" t="s">
        <v>256</v>
      </c>
    </row>
    <row r="3" spans="2:54">
      <c r="B3" s="56" t="s">
        <v>185</v>
      </c>
      <c r="C3" s="76" t="s">
        <v>257</v>
      </c>
    </row>
    <row r="4" spans="2:54">
      <c r="B4" s="56" t="s">
        <v>186</v>
      </c>
      <c r="C4" s="76">
        <v>8802</v>
      </c>
    </row>
    <row r="6" spans="2:54" ht="26.25" customHeight="1">
      <c r="B6" s="199" t="s">
        <v>215</v>
      </c>
      <c r="C6" s="200"/>
      <c r="D6" s="200"/>
      <c r="E6" s="200"/>
      <c r="F6" s="200"/>
      <c r="G6" s="200"/>
      <c r="H6" s="200"/>
      <c r="I6" s="200"/>
      <c r="J6" s="200"/>
      <c r="K6" s="200"/>
      <c r="L6" s="201"/>
    </row>
    <row r="7" spans="2:54" ht="26.25" customHeight="1">
      <c r="B7" s="199" t="s">
        <v>104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</row>
    <row r="8" spans="2:54" s="3" customFormat="1" ht="78.75">
      <c r="B8" s="22" t="s">
        <v>122</v>
      </c>
      <c r="C8" s="30" t="s">
        <v>47</v>
      </c>
      <c r="D8" s="30" t="s">
        <v>66</v>
      </c>
      <c r="E8" s="30" t="s">
        <v>107</v>
      </c>
      <c r="F8" s="30" t="s">
        <v>108</v>
      </c>
      <c r="G8" s="30" t="s">
        <v>241</v>
      </c>
      <c r="H8" s="30" t="s">
        <v>240</v>
      </c>
      <c r="I8" s="30" t="s">
        <v>116</v>
      </c>
      <c r="J8" s="30" t="s">
        <v>60</v>
      </c>
      <c r="K8" s="30" t="s">
        <v>187</v>
      </c>
      <c r="L8" s="31" t="s">
        <v>189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250</v>
      </c>
      <c r="H9" s="16"/>
      <c r="I9" s="16" t="s">
        <v>244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254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118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239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249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184</v>
      </c>
      <c r="C1" s="76" t="s" vm="1">
        <v>255</v>
      </c>
    </row>
    <row r="2" spans="2:51">
      <c r="B2" s="56" t="s">
        <v>183</v>
      </c>
      <c r="C2" s="76" t="s">
        <v>256</v>
      </c>
    </row>
    <row r="3" spans="2:51">
      <c r="B3" s="56" t="s">
        <v>185</v>
      </c>
      <c r="C3" s="76" t="s">
        <v>257</v>
      </c>
    </row>
    <row r="4" spans="2:51">
      <c r="B4" s="56" t="s">
        <v>186</v>
      </c>
      <c r="C4" s="76">
        <v>8802</v>
      </c>
    </row>
    <row r="6" spans="2:51" ht="26.25" customHeight="1">
      <c r="B6" s="199" t="s">
        <v>215</v>
      </c>
      <c r="C6" s="200"/>
      <c r="D6" s="200"/>
      <c r="E6" s="200"/>
      <c r="F6" s="200"/>
      <c r="G6" s="200"/>
      <c r="H6" s="200"/>
      <c r="I6" s="200"/>
      <c r="J6" s="200"/>
      <c r="K6" s="201"/>
    </row>
    <row r="7" spans="2:51" ht="26.25" customHeight="1">
      <c r="B7" s="199" t="s">
        <v>105</v>
      </c>
      <c r="C7" s="200"/>
      <c r="D7" s="200"/>
      <c r="E7" s="200"/>
      <c r="F7" s="200"/>
      <c r="G7" s="200"/>
      <c r="H7" s="200"/>
      <c r="I7" s="200"/>
      <c r="J7" s="200"/>
      <c r="K7" s="201"/>
    </row>
    <row r="8" spans="2:51" s="3" customFormat="1" ht="63">
      <c r="B8" s="22" t="s">
        <v>122</v>
      </c>
      <c r="C8" s="30" t="s">
        <v>47</v>
      </c>
      <c r="D8" s="30" t="s">
        <v>66</v>
      </c>
      <c r="E8" s="30" t="s">
        <v>107</v>
      </c>
      <c r="F8" s="30" t="s">
        <v>108</v>
      </c>
      <c r="G8" s="30" t="s">
        <v>241</v>
      </c>
      <c r="H8" s="30" t="s">
        <v>240</v>
      </c>
      <c r="I8" s="30" t="s">
        <v>116</v>
      </c>
      <c r="J8" s="30" t="s">
        <v>187</v>
      </c>
      <c r="K8" s="31" t="s">
        <v>189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250</v>
      </c>
      <c r="H9" s="16"/>
      <c r="I9" s="16" t="s">
        <v>244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138" customFormat="1" ht="18" customHeight="1">
      <c r="B11" s="125" t="s">
        <v>51</v>
      </c>
      <c r="C11" s="122"/>
      <c r="D11" s="122"/>
      <c r="E11" s="122"/>
      <c r="F11" s="122"/>
      <c r="G11" s="123"/>
      <c r="H11" s="127"/>
      <c r="I11" s="123">
        <v>412.84857</v>
      </c>
      <c r="J11" s="124">
        <v>1</v>
      </c>
      <c r="K11" s="124">
        <f>I11/'סכום נכסי הקרן'!$C$42</f>
        <v>7.2052243526468727E-4</v>
      </c>
      <c r="AW11" s="139"/>
    </row>
    <row r="12" spans="2:51" s="98" customFormat="1" ht="19.5" customHeight="1">
      <c r="B12" s="125" t="s">
        <v>36</v>
      </c>
      <c r="C12" s="122"/>
      <c r="D12" s="122"/>
      <c r="E12" s="122"/>
      <c r="F12" s="122"/>
      <c r="G12" s="123"/>
      <c r="H12" s="127"/>
      <c r="I12" s="123">
        <v>412.84857</v>
      </c>
      <c r="J12" s="124">
        <v>1</v>
      </c>
      <c r="K12" s="124">
        <f>I12/'סכום נכסי הקרן'!$C$42</f>
        <v>7.2052243526468727E-4</v>
      </c>
    </row>
    <row r="13" spans="2:51">
      <c r="B13" s="128" t="s">
        <v>1318</v>
      </c>
      <c r="C13" s="80"/>
      <c r="D13" s="80"/>
      <c r="E13" s="80"/>
      <c r="F13" s="80"/>
      <c r="G13" s="89"/>
      <c r="H13" s="91"/>
      <c r="I13" s="89">
        <v>278.50428000000005</v>
      </c>
      <c r="J13" s="90">
        <v>0.67459184853177534</v>
      </c>
      <c r="K13" s="90">
        <f>I13/'סכום נכסי הקרן'!$C$42</f>
        <v>4.8605856151382181E-4</v>
      </c>
    </row>
    <row r="14" spans="2:51">
      <c r="B14" s="99" t="s">
        <v>1319</v>
      </c>
      <c r="C14" s="82" t="s">
        <v>1320</v>
      </c>
      <c r="D14" s="95" t="s">
        <v>1217</v>
      </c>
      <c r="E14" s="95" t="s">
        <v>170</v>
      </c>
      <c r="F14" s="109">
        <v>42949</v>
      </c>
      <c r="G14" s="92">
        <v>1160637.5</v>
      </c>
      <c r="H14" s="94">
        <v>1.4562999999999999</v>
      </c>
      <c r="I14" s="92">
        <v>16.902709999999999</v>
      </c>
      <c r="J14" s="93">
        <v>4.0941670210944414E-2</v>
      </c>
      <c r="K14" s="93">
        <f>I14/'סכום נכסי הקרן'!$C$42</f>
        <v>2.9499391924193369E-5</v>
      </c>
    </row>
    <row r="15" spans="2:51">
      <c r="B15" s="99" t="s">
        <v>1321</v>
      </c>
      <c r="C15" s="82" t="s">
        <v>1322</v>
      </c>
      <c r="D15" s="95" t="s">
        <v>1217</v>
      </c>
      <c r="E15" s="95" t="s">
        <v>168</v>
      </c>
      <c r="F15" s="109">
        <v>42905</v>
      </c>
      <c r="G15" s="92">
        <v>2320773.4</v>
      </c>
      <c r="H15" s="94">
        <v>-0.65549999999999997</v>
      </c>
      <c r="I15" s="92">
        <v>-15.21242</v>
      </c>
      <c r="J15" s="93">
        <v>-3.6847457168133098E-2</v>
      </c>
      <c r="K15" s="93">
        <f>I15/'סכום נכסי הקרן'!$C$42</f>
        <v>-2.6549419572094518E-5</v>
      </c>
    </row>
    <row r="16" spans="2:51" s="7" customFormat="1">
      <c r="B16" s="99" t="s">
        <v>1323</v>
      </c>
      <c r="C16" s="82" t="s">
        <v>1324</v>
      </c>
      <c r="D16" s="95" t="s">
        <v>1217</v>
      </c>
      <c r="E16" s="95" t="s">
        <v>168</v>
      </c>
      <c r="F16" s="109">
        <v>42984</v>
      </c>
      <c r="G16" s="92">
        <v>31870410</v>
      </c>
      <c r="H16" s="94">
        <v>0.86860000000000004</v>
      </c>
      <c r="I16" s="92">
        <v>276.81398999999999</v>
      </c>
      <c r="J16" s="93">
        <v>0.67049763548896391</v>
      </c>
      <c r="K16" s="93">
        <f>I16/'סכום נכסי הקרן'!$C$42</f>
        <v>4.8310858916172288E-4</v>
      </c>
      <c r="AW16" s="1"/>
      <c r="AY16" s="1"/>
    </row>
    <row r="17" spans="2:51" s="7" customFormat="1">
      <c r="B17" s="99"/>
      <c r="C17" s="82"/>
      <c r="D17" s="82"/>
      <c r="E17" s="82"/>
      <c r="F17" s="82"/>
      <c r="G17" s="92"/>
      <c r="H17" s="94"/>
      <c r="I17" s="82"/>
      <c r="J17" s="93"/>
      <c r="K17" s="82"/>
      <c r="AW17" s="1"/>
      <c r="AY17" s="1"/>
    </row>
    <row r="18" spans="2:51" s="7" customFormat="1">
      <c r="B18" s="128" t="s">
        <v>233</v>
      </c>
      <c r="C18" s="80"/>
      <c r="D18" s="80"/>
      <c r="E18" s="80"/>
      <c r="F18" s="80"/>
      <c r="G18" s="89"/>
      <c r="H18" s="91"/>
      <c r="I18" s="89">
        <v>134.34429</v>
      </c>
      <c r="J18" s="90">
        <v>0.32540815146822477</v>
      </c>
      <c r="K18" s="90">
        <f>I18/'סכום נכסי הקרן'!$C$42</f>
        <v>2.3446387375086555E-4</v>
      </c>
      <c r="AW18" s="1"/>
      <c r="AY18" s="1"/>
    </row>
    <row r="19" spans="2:51">
      <c r="B19" s="99" t="s">
        <v>1325</v>
      </c>
      <c r="C19" s="82" t="s">
        <v>1326</v>
      </c>
      <c r="D19" s="95" t="s">
        <v>1217</v>
      </c>
      <c r="E19" s="95" t="s">
        <v>171</v>
      </c>
      <c r="F19" s="109">
        <v>42968</v>
      </c>
      <c r="G19" s="92">
        <v>824011.8</v>
      </c>
      <c r="H19" s="94">
        <v>3.9439000000000002</v>
      </c>
      <c r="I19" s="92">
        <v>32.49832</v>
      </c>
      <c r="J19" s="93">
        <v>7.871728852058274E-2</v>
      </c>
      <c r="K19" s="93">
        <f>I19/'סכום נכסי הקרן'!$C$42</f>
        <v>5.6717572422283286E-5</v>
      </c>
    </row>
    <row r="20" spans="2:51">
      <c r="B20" s="99" t="s">
        <v>1327</v>
      </c>
      <c r="C20" s="82" t="s">
        <v>1328</v>
      </c>
      <c r="D20" s="95" t="s">
        <v>1217</v>
      </c>
      <c r="E20" s="95" t="s">
        <v>171</v>
      </c>
      <c r="F20" s="109">
        <v>42955</v>
      </c>
      <c r="G20" s="92">
        <v>1420710</v>
      </c>
      <c r="H20" s="94">
        <v>2.6364000000000001</v>
      </c>
      <c r="I20" s="92">
        <v>37.455940000000005</v>
      </c>
      <c r="J20" s="93">
        <v>9.0725613994496829E-2</v>
      </c>
      <c r="K20" s="93">
        <f>I20/'סכום נכסי הקרן'!$C$42</f>
        <v>6.5369840336198851E-5</v>
      </c>
    </row>
    <row r="21" spans="2:51">
      <c r="B21" s="99" t="s">
        <v>1329</v>
      </c>
      <c r="C21" s="82" t="s">
        <v>1330</v>
      </c>
      <c r="D21" s="95" t="s">
        <v>1217</v>
      </c>
      <c r="E21" s="95" t="s">
        <v>168</v>
      </c>
      <c r="F21" s="109">
        <v>42969</v>
      </c>
      <c r="G21" s="92">
        <v>1253200</v>
      </c>
      <c r="H21" s="94">
        <v>-3.1602000000000001</v>
      </c>
      <c r="I21" s="92">
        <v>-39.603070000000002</v>
      </c>
      <c r="J21" s="93">
        <v>-9.5926382886587211E-2</v>
      </c>
      <c r="K21" s="93">
        <f>I21/'סכום נכסי הקרן'!$C$42</f>
        <v>-6.9117111003576633E-5</v>
      </c>
    </row>
    <row r="22" spans="2:51">
      <c r="B22" s="99" t="s">
        <v>1331</v>
      </c>
      <c r="C22" s="82" t="s">
        <v>1332</v>
      </c>
      <c r="D22" s="95" t="s">
        <v>1217</v>
      </c>
      <c r="E22" s="95" t="s">
        <v>170</v>
      </c>
      <c r="F22" s="109">
        <v>42996</v>
      </c>
      <c r="G22" s="92">
        <v>509022.96</v>
      </c>
      <c r="H22" s="94">
        <v>1.6303000000000001</v>
      </c>
      <c r="I22" s="92">
        <v>8.2983999999999991</v>
      </c>
      <c r="J22" s="93">
        <v>2.0100348173665707E-2</v>
      </c>
      <c r="K22" s="93">
        <f>I22/'סכום נכסי הקרן'!$C$42</f>
        <v>1.4482751815757725E-5</v>
      </c>
    </row>
    <row r="23" spans="2:51">
      <c r="B23" s="99" t="s">
        <v>1333</v>
      </c>
      <c r="C23" s="82" t="s">
        <v>1334</v>
      </c>
      <c r="D23" s="95" t="s">
        <v>1217</v>
      </c>
      <c r="E23" s="95" t="s">
        <v>170</v>
      </c>
      <c r="F23" s="109">
        <v>42990</v>
      </c>
      <c r="G23" s="92">
        <v>4753792.74</v>
      </c>
      <c r="H23" s="94">
        <v>1.6466000000000001</v>
      </c>
      <c r="I23" s="92">
        <v>78.274839999999998</v>
      </c>
      <c r="J23" s="93">
        <v>0.18959697498770553</v>
      </c>
      <c r="K23" s="93">
        <f>I23/'סכום נכסי הקרן'!$C$42</f>
        <v>1.366088741369596E-4</v>
      </c>
    </row>
    <row r="24" spans="2:51">
      <c r="B24" s="99" t="s">
        <v>1335</v>
      </c>
      <c r="C24" s="82" t="s">
        <v>1336</v>
      </c>
      <c r="D24" s="95" t="s">
        <v>1217</v>
      </c>
      <c r="E24" s="95" t="s">
        <v>170</v>
      </c>
      <c r="F24" s="109">
        <v>42989</v>
      </c>
      <c r="G24" s="92">
        <v>42566.8</v>
      </c>
      <c r="H24" s="94">
        <v>2.0543</v>
      </c>
      <c r="I24" s="92">
        <v>0.87445000000000006</v>
      </c>
      <c r="J24" s="93">
        <v>2.118088964193336E-3</v>
      </c>
      <c r="K24" s="93">
        <f>I24/'סכום נכסי הקרן'!$C$42</f>
        <v>1.5261306185878415E-6</v>
      </c>
    </row>
    <row r="25" spans="2:51">
      <c r="B25" s="99" t="s">
        <v>1337</v>
      </c>
      <c r="C25" s="82" t="s">
        <v>1338</v>
      </c>
      <c r="D25" s="95" t="s">
        <v>1217</v>
      </c>
      <c r="E25" s="95" t="s">
        <v>171</v>
      </c>
      <c r="F25" s="109">
        <v>42936</v>
      </c>
      <c r="G25" s="92">
        <v>2182849.89</v>
      </c>
      <c r="H25" s="94">
        <v>-2.9422999999999999</v>
      </c>
      <c r="I25" s="92">
        <v>-64.225089999999994</v>
      </c>
      <c r="J25" s="93">
        <v>-0.15556573200677429</v>
      </c>
      <c r="K25" s="93">
        <f>I25/'סכום נכסי הקרן'!$C$42</f>
        <v>-1.1208860006925472E-4</v>
      </c>
    </row>
    <row r="26" spans="2:51">
      <c r="B26" s="99" t="s">
        <v>1339</v>
      </c>
      <c r="C26" s="82" t="s">
        <v>1340</v>
      </c>
      <c r="D26" s="95" t="s">
        <v>1217</v>
      </c>
      <c r="E26" s="95" t="s">
        <v>168</v>
      </c>
      <c r="F26" s="109">
        <v>42957</v>
      </c>
      <c r="G26" s="92">
        <v>3092436.97</v>
      </c>
      <c r="H26" s="94">
        <v>2.6118999999999999</v>
      </c>
      <c r="I26" s="92">
        <v>80.770499999999998</v>
      </c>
      <c r="J26" s="93">
        <v>0.19564195172094215</v>
      </c>
      <c r="K26" s="93">
        <f>I26/'סכום נכסי הקרן'!$C$42</f>
        <v>1.4096441549390961E-4</v>
      </c>
    </row>
    <row r="27" spans="2:51">
      <c r="B27" s="81"/>
      <c r="C27" s="82"/>
      <c r="D27" s="82"/>
      <c r="E27" s="82"/>
      <c r="F27" s="82"/>
      <c r="G27" s="92"/>
      <c r="H27" s="94"/>
      <c r="I27" s="82"/>
      <c r="J27" s="93"/>
      <c r="K27" s="82"/>
    </row>
    <row r="28" spans="2:5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5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51">
      <c r="B30" s="97" t="s">
        <v>254</v>
      </c>
      <c r="C30" s="99"/>
      <c r="D30" s="99"/>
      <c r="E30" s="99"/>
      <c r="F30" s="99"/>
      <c r="G30" s="99"/>
      <c r="H30" s="99"/>
      <c r="I30" s="99"/>
      <c r="J30" s="99"/>
      <c r="K30" s="99"/>
    </row>
    <row r="31" spans="2:51">
      <c r="B31" s="97" t="s">
        <v>118</v>
      </c>
      <c r="C31" s="99"/>
      <c r="D31" s="99"/>
      <c r="E31" s="99"/>
      <c r="F31" s="99"/>
      <c r="G31" s="99"/>
      <c r="H31" s="99"/>
      <c r="I31" s="99"/>
      <c r="J31" s="99"/>
      <c r="K31" s="99"/>
    </row>
    <row r="32" spans="2:51">
      <c r="B32" s="97" t="s">
        <v>239</v>
      </c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7" t="s">
        <v>249</v>
      </c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B121" s="99"/>
      <c r="C121" s="99"/>
      <c r="D121" s="99"/>
      <c r="E121" s="99"/>
      <c r="F121" s="99"/>
      <c r="G121" s="99"/>
      <c r="H121" s="99"/>
      <c r="I121" s="99"/>
      <c r="J121" s="99"/>
      <c r="K121" s="99"/>
    </row>
    <row r="122" spans="2:11">
      <c r="B122" s="99"/>
      <c r="C122" s="99"/>
      <c r="D122" s="99"/>
      <c r="E122" s="99"/>
      <c r="F122" s="99"/>
      <c r="G122" s="99"/>
      <c r="H122" s="99"/>
      <c r="I122" s="99"/>
      <c r="J122" s="99"/>
      <c r="K122" s="99"/>
    </row>
    <row r="123" spans="2:11">
      <c r="B123" s="99"/>
      <c r="C123" s="99"/>
      <c r="D123" s="99"/>
      <c r="E123" s="99"/>
      <c r="F123" s="99"/>
      <c r="G123" s="99"/>
      <c r="H123" s="99"/>
      <c r="I123" s="99"/>
      <c r="J123" s="99"/>
      <c r="K123" s="99"/>
    </row>
    <row r="124" spans="2:11">
      <c r="B124" s="99"/>
      <c r="C124" s="99"/>
      <c r="D124" s="99"/>
      <c r="E124" s="99"/>
      <c r="F124" s="99"/>
      <c r="G124" s="99"/>
      <c r="H124" s="99"/>
      <c r="I124" s="99"/>
      <c r="J124" s="99"/>
      <c r="K124" s="99"/>
    </row>
    <row r="125" spans="2:11">
      <c r="B125" s="99"/>
      <c r="C125" s="99"/>
      <c r="D125" s="99"/>
      <c r="E125" s="99"/>
      <c r="F125" s="99"/>
      <c r="G125" s="99"/>
      <c r="H125" s="99"/>
      <c r="I125" s="99"/>
      <c r="J125" s="99"/>
      <c r="K125" s="99"/>
    </row>
    <row r="126" spans="2:11">
      <c r="B126" s="99"/>
      <c r="C126" s="99"/>
      <c r="D126" s="99"/>
      <c r="E126" s="99"/>
      <c r="F126" s="99"/>
      <c r="G126" s="99"/>
      <c r="H126" s="99"/>
      <c r="I126" s="99"/>
      <c r="J126" s="99"/>
      <c r="K126" s="99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184</v>
      </c>
      <c r="C1" s="76" t="s" vm="1">
        <v>255</v>
      </c>
    </row>
    <row r="2" spans="2:78">
      <c r="B2" s="56" t="s">
        <v>183</v>
      </c>
      <c r="C2" s="76" t="s">
        <v>256</v>
      </c>
    </row>
    <row r="3" spans="2:78">
      <c r="B3" s="56" t="s">
        <v>185</v>
      </c>
      <c r="C3" s="76" t="s">
        <v>257</v>
      </c>
    </row>
    <row r="4" spans="2:78">
      <c r="B4" s="56" t="s">
        <v>186</v>
      </c>
      <c r="C4" s="76">
        <v>8802</v>
      </c>
    </row>
    <row r="6" spans="2:78" ht="26.25" customHeight="1">
      <c r="B6" s="199" t="s">
        <v>215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1"/>
    </row>
    <row r="7" spans="2:78" ht="26.25" customHeight="1">
      <c r="B7" s="199" t="s">
        <v>106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1"/>
    </row>
    <row r="8" spans="2:78" s="3" customFormat="1" ht="47.25">
      <c r="B8" s="22" t="s">
        <v>122</v>
      </c>
      <c r="C8" s="30" t="s">
        <v>47</v>
      </c>
      <c r="D8" s="30" t="s">
        <v>52</v>
      </c>
      <c r="E8" s="30" t="s">
        <v>15</v>
      </c>
      <c r="F8" s="30" t="s">
        <v>67</v>
      </c>
      <c r="G8" s="30" t="s">
        <v>108</v>
      </c>
      <c r="H8" s="30" t="s">
        <v>18</v>
      </c>
      <c r="I8" s="30" t="s">
        <v>107</v>
      </c>
      <c r="J8" s="30" t="s">
        <v>17</v>
      </c>
      <c r="K8" s="30" t="s">
        <v>19</v>
      </c>
      <c r="L8" s="30" t="s">
        <v>241</v>
      </c>
      <c r="M8" s="30" t="s">
        <v>240</v>
      </c>
      <c r="N8" s="30" t="s">
        <v>116</v>
      </c>
      <c r="O8" s="30" t="s">
        <v>60</v>
      </c>
      <c r="P8" s="30" t="s">
        <v>187</v>
      </c>
      <c r="Q8" s="31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250</v>
      </c>
      <c r="M9" s="16"/>
      <c r="N9" s="16" t="s">
        <v>244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119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254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118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239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249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4" type="noConversion"/>
  <conditionalFormatting sqref="B16:B110">
    <cfRule type="cellIs" dxfId="32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48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5.7109375" style="1" bestFit="1" customWidth="1"/>
    <col min="7" max="7" width="11.28515625" style="1" bestFit="1" customWidth="1"/>
    <col min="8" max="8" width="18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6384" width="9.140625" style="1"/>
  </cols>
  <sheetData>
    <row r="1" spans="2:17">
      <c r="B1" s="56" t="s">
        <v>184</v>
      </c>
      <c r="C1" s="76" t="s" vm="1">
        <v>255</v>
      </c>
    </row>
    <row r="2" spans="2:17">
      <c r="B2" s="56" t="s">
        <v>183</v>
      </c>
      <c r="C2" s="76" t="s">
        <v>256</v>
      </c>
    </row>
    <row r="3" spans="2:17">
      <c r="B3" s="56" t="s">
        <v>185</v>
      </c>
      <c r="C3" s="76" t="s">
        <v>257</v>
      </c>
    </row>
    <row r="4" spans="2:17">
      <c r="B4" s="56" t="s">
        <v>186</v>
      </c>
      <c r="C4" s="76">
        <v>8802</v>
      </c>
    </row>
    <row r="6" spans="2:17" ht="26.25" customHeight="1">
      <c r="B6" s="199" t="s">
        <v>216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1"/>
    </row>
    <row r="7" spans="2:17" s="3" customFormat="1" ht="63">
      <c r="B7" s="22" t="s">
        <v>122</v>
      </c>
      <c r="C7" s="30" t="s">
        <v>228</v>
      </c>
      <c r="D7" s="30" t="s">
        <v>47</v>
      </c>
      <c r="E7" s="30" t="s">
        <v>123</v>
      </c>
      <c r="F7" s="30" t="s">
        <v>15</v>
      </c>
      <c r="G7" s="30" t="s">
        <v>108</v>
      </c>
      <c r="H7" s="30" t="s">
        <v>67</v>
      </c>
      <c r="I7" s="30" t="s">
        <v>18</v>
      </c>
      <c r="J7" s="30" t="s">
        <v>107</v>
      </c>
      <c r="K7" s="13" t="s">
        <v>37</v>
      </c>
      <c r="L7" s="70" t="s">
        <v>19</v>
      </c>
      <c r="M7" s="30" t="s">
        <v>241</v>
      </c>
      <c r="N7" s="30" t="s">
        <v>240</v>
      </c>
      <c r="O7" s="30" t="s">
        <v>116</v>
      </c>
      <c r="P7" s="30" t="s">
        <v>187</v>
      </c>
      <c r="Q7" s="31" t="s">
        <v>189</v>
      </c>
    </row>
    <row r="8" spans="2:17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250</v>
      </c>
      <c r="N8" s="16"/>
      <c r="O8" s="16" t="s">
        <v>244</v>
      </c>
      <c r="P8" s="32" t="s">
        <v>20</v>
      </c>
      <c r="Q8" s="17" t="s">
        <v>20</v>
      </c>
    </row>
    <row r="9" spans="2:17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119</v>
      </c>
    </row>
    <row r="10" spans="2:17" s="138" customFormat="1" ht="18" customHeight="1">
      <c r="B10" s="77" t="s">
        <v>41</v>
      </c>
      <c r="C10" s="78"/>
      <c r="D10" s="78"/>
      <c r="E10" s="78"/>
      <c r="F10" s="78"/>
      <c r="G10" s="78"/>
      <c r="H10" s="78"/>
      <c r="I10" s="86">
        <v>4.749977219172635</v>
      </c>
      <c r="J10" s="78"/>
      <c r="K10" s="78"/>
      <c r="L10" s="101">
        <v>2.8865933874290924E-2</v>
      </c>
      <c r="M10" s="86"/>
      <c r="N10" s="88"/>
      <c r="O10" s="86">
        <f>O11</f>
        <v>901.79779999999994</v>
      </c>
      <c r="P10" s="87">
        <v>1</v>
      </c>
      <c r="Q10" s="87">
        <f>O10/'סכום נכסי הקרן'!$C$42</f>
        <v>1.5738592650868025E-3</v>
      </c>
    </row>
    <row r="11" spans="2:17" s="140" customFormat="1" ht="21.75" customHeight="1">
      <c r="B11" s="79" t="s">
        <v>40</v>
      </c>
      <c r="C11" s="80"/>
      <c r="D11" s="80"/>
      <c r="E11" s="80"/>
      <c r="F11" s="80"/>
      <c r="G11" s="80"/>
      <c r="H11" s="80"/>
      <c r="I11" s="89">
        <v>4.749977219172635</v>
      </c>
      <c r="J11" s="80"/>
      <c r="K11" s="80"/>
      <c r="L11" s="102">
        <v>2.8865933874290924E-2</v>
      </c>
      <c r="M11" s="89"/>
      <c r="N11" s="91"/>
      <c r="O11" s="89">
        <f>O12+O18</f>
        <v>901.79779999999994</v>
      </c>
      <c r="P11" s="90">
        <v>1</v>
      </c>
      <c r="Q11" s="90">
        <f>O11/'סכום נכסי הקרן'!$C$42</f>
        <v>1.5738592650868025E-3</v>
      </c>
    </row>
    <row r="12" spans="2:17" s="140" customFormat="1">
      <c r="B12" s="100" t="s">
        <v>38</v>
      </c>
      <c r="C12" s="80"/>
      <c r="D12" s="80"/>
      <c r="E12" s="80"/>
      <c r="F12" s="80"/>
      <c r="G12" s="80"/>
      <c r="H12" s="80"/>
      <c r="I12" s="89">
        <v>7.8124222909729308</v>
      </c>
      <c r="J12" s="80"/>
      <c r="K12" s="80"/>
      <c r="L12" s="102">
        <v>3.0839559371081741E-2</v>
      </c>
      <c r="M12" s="89"/>
      <c r="N12" s="91"/>
      <c r="O12" s="89">
        <f>SUM(O13:O16)</f>
        <v>126.27161999999998</v>
      </c>
      <c r="P12" s="90">
        <v>0.14002681088820576</v>
      </c>
      <c r="Q12" s="90">
        <f>O12/'סכום נכסי הקרן'!$C$42</f>
        <v>2.2037507638022623E-4</v>
      </c>
    </row>
    <row r="13" spans="2:17" s="140" customFormat="1">
      <c r="B13" s="148" t="s">
        <v>1407</v>
      </c>
      <c r="C13" s="95" t="s">
        <v>1355</v>
      </c>
      <c r="D13" s="82">
        <v>5212</v>
      </c>
      <c r="E13" s="82"/>
      <c r="F13" s="82" t="s">
        <v>1189</v>
      </c>
      <c r="G13" s="109">
        <v>42643</v>
      </c>
      <c r="H13" s="82"/>
      <c r="I13" s="92">
        <v>8.9599999999999991</v>
      </c>
      <c r="J13" s="95" t="s">
        <v>169</v>
      </c>
      <c r="K13" s="96">
        <v>3.1600000000000003E-2</v>
      </c>
      <c r="L13" s="96">
        <v>3.1600000000000003E-2</v>
      </c>
      <c r="M13" s="92">
        <v>37182.75</v>
      </c>
      <c r="N13" s="94">
        <v>97.48</v>
      </c>
      <c r="O13" s="92">
        <f>36.24574-0.00161</f>
        <v>36.244129999999998</v>
      </c>
      <c r="P13" s="93">
        <v>4.0192757179048334E-2</v>
      </c>
      <c r="Q13" s="93">
        <f>O13/'סכום נכסי הקרן'!$C$42</f>
        <v>6.3254933429101877E-5</v>
      </c>
    </row>
    <row r="14" spans="2:17" s="140" customFormat="1">
      <c r="B14" s="148" t="s">
        <v>1407</v>
      </c>
      <c r="C14" s="95" t="s">
        <v>1355</v>
      </c>
      <c r="D14" s="82">
        <v>5211</v>
      </c>
      <c r="E14" s="82"/>
      <c r="F14" s="82" t="s">
        <v>1189</v>
      </c>
      <c r="G14" s="109">
        <v>42643</v>
      </c>
      <c r="H14" s="82"/>
      <c r="I14" s="92">
        <v>6.1800000000000006</v>
      </c>
      <c r="J14" s="95" t="s">
        <v>169</v>
      </c>
      <c r="K14" s="96">
        <v>3.73E-2</v>
      </c>
      <c r="L14" s="96">
        <v>3.73E-2</v>
      </c>
      <c r="M14" s="92">
        <v>39632.199999999997</v>
      </c>
      <c r="N14" s="94">
        <v>100.64</v>
      </c>
      <c r="O14" s="92">
        <v>39.885849999999998</v>
      </c>
      <c r="P14" s="93">
        <v>4.4229260705670383E-2</v>
      </c>
      <c r="Q14" s="93">
        <f>O14/'סכום נכסי הקרן'!$C$42</f>
        <v>6.961063174955899E-5</v>
      </c>
    </row>
    <row r="15" spans="2:17" s="140" customFormat="1">
      <c r="B15" s="148" t="s">
        <v>1407</v>
      </c>
      <c r="C15" s="95" t="s">
        <v>1355</v>
      </c>
      <c r="D15" s="82">
        <v>5210</v>
      </c>
      <c r="E15" s="82"/>
      <c r="F15" s="82" t="s">
        <v>1189</v>
      </c>
      <c r="G15" s="109">
        <v>42643</v>
      </c>
      <c r="H15" s="82"/>
      <c r="I15" s="92">
        <v>9.24</v>
      </c>
      <c r="J15" s="95" t="s">
        <v>169</v>
      </c>
      <c r="K15" s="96">
        <v>2.3700000000000002E-2</v>
      </c>
      <c r="L15" s="96">
        <v>2.3700000000000002E-2</v>
      </c>
      <c r="M15" s="92">
        <v>27297.17</v>
      </c>
      <c r="N15" s="94">
        <v>102.92</v>
      </c>
      <c r="O15" s="92">
        <v>28.09423</v>
      </c>
      <c r="P15" s="93">
        <v>3.1153580104098723E-2</v>
      </c>
      <c r="Q15" s="93">
        <f>O15/'סכום נכסי הקרן'!$C$42</f>
        <v>4.9031350687459654E-5</v>
      </c>
    </row>
    <row r="16" spans="2:17" s="140" customFormat="1">
      <c r="B16" s="148" t="s">
        <v>1407</v>
      </c>
      <c r="C16" s="95" t="s">
        <v>1355</v>
      </c>
      <c r="D16" s="82">
        <v>5209</v>
      </c>
      <c r="E16" s="82"/>
      <c r="F16" s="82" t="s">
        <v>1189</v>
      </c>
      <c r="G16" s="109">
        <v>42643</v>
      </c>
      <c r="H16" s="82"/>
      <c r="I16" s="92">
        <v>7.0600000000000005</v>
      </c>
      <c r="J16" s="95" t="s">
        <v>169</v>
      </c>
      <c r="K16" s="96">
        <v>2.7000000000000003E-2</v>
      </c>
      <c r="L16" s="96">
        <v>2.7000000000000003E-2</v>
      </c>
      <c r="M16" s="92">
        <v>22311.09</v>
      </c>
      <c r="N16" s="94">
        <v>98.83</v>
      </c>
      <c r="O16" s="92">
        <f>22.05005-0.00264</f>
        <v>22.047409999999999</v>
      </c>
      <c r="P16" s="93">
        <v>2.4451212899388307E-2</v>
      </c>
      <c r="Q16" s="93">
        <f>O16/'סכום נכסי הקרן'!$C$42</f>
        <v>3.8478160514105737E-5</v>
      </c>
    </row>
    <row r="17" spans="2:17" s="140" customFormat="1">
      <c r="B17" s="81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92"/>
      <c r="N17" s="94"/>
      <c r="O17" s="82"/>
      <c r="P17" s="93"/>
      <c r="Q17" s="82"/>
    </row>
    <row r="18" spans="2:17" s="140" customFormat="1">
      <c r="B18" s="100" t="s">
        <v>39</v>
      </c>
      <c r="C18" s="80"/>
      <c r="D18" s="80"/>
      <c r="E18" s="80"/>
      <c r="F18" s="80"/>
      <c r="G18" s="80"/>
      <c r="H18" s="80"/>
      <c r="I18" s="89">
        <v>4.2513286306423339</v>
      </c>
      <c r="J18" s="80"/>
      <c r="K18" s="80"/>
      <c r="L18" s="102">
        <v>2.8544576216627524E-2</v>
      </c>
      <c r="M18" s="89"/>
      <c r="N18" s="91"/>
      <c r="O18" s="89">
        <f>SUM(O19:O41)</f>
        <v>775.52617999999995</v>
      </c>
      <c r="P18" s="90">
        <v>0.85997318911179432</v>
      </c>
      <c r="Q18" s="90">
        <f>O18/'סכום נכסי הקרן'!$C$42</f>
        <v>1.3534841887065763E-3</v>
      </c>
    </row>
    <row r="19" spans="2:17" s="140" customFormat="1">
      <c r="B19" s="148" t="s">
        <v>1408</v>
      </c>
      <c r="C19" s="95" t="s">
        <v>1355</v>
      </c>
      <c r="D19" s="82" t="s">
        <v>1356</v>
      </c>
      <c r="E19" s="82"/>
      <c r="F19" s="82" t="s">
        <v>364</v>
      </c>
      <c r="G19" s="109">
        <v>42723</v>
      </c>
      <c r="H19" s="82" t="s">
        <v>167</v>
      </c>
      <c r="I19" s="92">
        <v>1.24</v>
      </c>
      <c r="J19" s="95" t="s">
        <v>169</v>
      </c>
      <c r="K19" s="96">
        <v>2.0119999999999999E-2</v>
      </c>
      <c r="L19" s="96">
        <v>1.21E-2</v>
      </c>
      <c r="M19" s="92">
        <v>75806.399999999994</v>
      </c>
      <c r="N19" s="94">
        <v>101.57</v>
      </c>
      <c r="O19" s="92">
        <v>76.996560000000002</v>
      </c>
      <c r="P19" s="93">
        <v>8.5381179683516634E-2</v>
      </c>
      <c r="Q19" s="93">
        <f>O19/'סכום נכסי הקרן'!$C$42</f>
        <v>1.3437796070894374E-4</v>
      </c>
    </row>
    <row r="20" spans="2:17" s="140" customFormat="1">
      <c r="B20" s="85" t="s">
        <v>1357</v>
      </c>
      <c r="C20" s="95" t="s">
        <v>1358</v>
      </c>
      <c r="D20" s="82" t="s">
        <v>1359</v>
      </c>
      <c r="E20" s="82"/>
      <c r="F20" s="82" t="s">
        <v>462</v>
      </c>
      <c r="G20" s="109">
        <v>42680</v>
      </c>
      <c r="H20" s="82" t="s">
        <v>167</v>
      </c>
      <c r="I20" s="92">
        <v>4.58</v>
      </c>
      <c r="J20" s="95" t="s">
        <v>169</v>
      </c>
      <c r="K20" s="96">
        <v>2.3E-2</v>
      </c>
      <c r="L20" s="96">
        <v>2.0799999999999999E-2</v>
      </c>
      <c r="M20" s="92">
        <v>3942.53</v>
      </c>
      <c r="N20" s="94">
        <v>101.82</v>
      </c>
      <c r="O20" s="92">
        <v>4.0142699999999998</v>
      </c>
      <c r="P20" s="93">
        <v>4.4514080650895349E-3</v>
      </c>
      <c r="Q20" s="93">
        <f>O20/'סכום נכסי הקרן'!$C$42</f>
        <v>7.005889825923282E-6</v>
      </c>
    </row>
    <row r="21" spans="2:17" s="140" customFormat="1">
      <c r="B21" s="85" t="s">
        <v>1360</v>
      </c>
      <c r="C21" s="95" t="s">
        <v>1355</v>
      </c>
      <c r="D21" s="82" t="s">
        <v>1361</v>
      </c>
      <c r="E21" s="82"/>
      <c r="F21" s="82" t="s">
        <v>462</v>
      </c>
      <c r="G21" s="109">
        <v>42978</v>
      </c>
      <c r="H21" s="82" t="s">
        <v>167</v>
      </c>
      <c r="I21" s="92">
        <v>3.97</v>
      </c>
      <c r="J21" s="95" t="s">
        <v>169</v>
      </c>
      <c r="K21" s="96">
        <v>2.3E-2</v>
      </c>
      <c r="L21" s="96">
        <v>2.1499999999999998E-2</v>
      </c>
      <c r="M21" s="92">
        <v>45746.39</v>
      </c>
      <c r="N21" s="94">
        <v>100.81</v>
      </c>
      <c r="O21" s="92">
        <v>46.116930000000004</v>
      </c>
      <c r="P21" s="93">
        <v>5.1138880578329202E-2</v>
      </c>
      <c r="Q21" s="93">
        <f>O21/'סכום נכסי הקרן'!$C$42</f>
        <v>8.0485401004370971E-5</v>
      </c>
    </row>
    <row r="22" spans="2:17" s="140" customFormat="1">
      <c r="B22" s="85" t="s">
        <v>1362</v>
      </c>
      <c r="C22" s="95" t="s">
        <v>1355</v>
      </c>
      <c r="D22" s="82" t="s">
        <v>1363</v>
      </c>
      <c r="E22" s="82"/>
      <c r="F22" s="82" t="s">
        <v>462</v>
      </c>
      <c r="G22" s="109">
        <v>42978</v>
      </c>
      <c r="H22" s="82" t="s">
        <v>167</v>
      </c>
      <c r="I22" s="92">
        <v>3.93</v>
      </c>
      <c r="J22" s="95" t="s">
        <v>169</v>
      </c>
      <c r="K22" s="96">
        <v>2.76E-2</v>
      </c>
      <c r="L22" s="96">
        <v>2.6100000000000002E-2</v>
      </c>
      <c r="M22" s="92">
        <v>106741.57</v>
      </c>
      <c r="N22" s="94">
        <v>100.86</v>
      </c>
      <c r="O22" s="92">
        <v>107.65953999999999</v>
      </c>
      <c r="P22" s="93">
        <v>0.11938323646387249</v>
      </c>
      <c r="Q22" s="93">
        <f>O22/'סכום נכסי הקרן'!$C$42</f>
        <v>1.8789241280471434E-4</v>
      </c>
    </row>
    <row r="23" spans="2:17" s="140" customFormat="1">
      <c r="B23" s="148" t="s">
        <v>1409</v>
      </c>
      <c r="C23" s="95" t="s">
        <v>1358</v>
      </c>
      <c r="D23" s="82" t="s">
        <v>1364</v>
      </c>
      <c r="E23" s="82"/>
      <c r="F23" s="82" t="s">
        <v>462</v>
      </c>
      <c r="G23" s="109">
        <v>42680</v>
      </c>
      <c r="H23" s="82" t="s">
        <v>167</v>
      </c>
      <c r="I23" s="92">
        <v>3.41</v>
      </c>
      <c r="J23" s="95" t="s">
        <v>169</v>
      </c>
      <c r="K23" s="96">
        <v>2.2000000000000002E-2</v>
      </c>
      <c r="L23" s="96">
        <v>1.4800000000000001E-2</v>
      </c>
      <c r="M23" s="92">
        <v>8848.42</v>
      </c>
      <c r="N23" s="94">
        <v>102.59</v>
      </c>
      <c r="O23" s="92">
        <v>9.0775900000000007</v>
      </c>
      <c r="P23" s="93">
        <v>1.006610351012167E-2</v>
      </c>
      <c r="Q23" s="93">
        <f>O23/'סכום נכסי הקרן'!$C$42</f>
        <v>1.5842630272727779E-5</v>
      </c>
    </row>
    <row r="24" spans="2:17" s="140" customFormat="1">
      <c r="B24" s="148" t="s">
        <v>1409</v>
      </c>
      <c r="C24" s="95" t="s">
        <v>1358</v>
      </c>
      <c r="D24" s="82" t="s">
        <v>1365</v>
      </c>
      <c r="E24" s="82"/>
      <c r="F24" s="82" t="s">
        <v>462</v>
      </c>
      <c r="G24" s="109">
        <v>42680</v>
      </c>
      <c r="H24" s="82" t="s">
        <v>167</v>
      </c>
      <c r="I24" s="92">
        <v>4.54</v>
      </c>
      <c r="J24" s="95" t="s">
        <v>169</v>
      </c>
      <c r="K24" s="96">
        <v>3.3700000000000001E-2</v>
      </c>
      <c r="L24" s="96">
        <v>2.7900000000000001E-2</v>
      </c>
      <c r="M24" s="92">
        <v>1987.41</v>
      </c>
      <c r="N24" s="94">
        <v>102.95</v>
      </c>
      <c r="O24" s="92">
        <v>2.04603</v>
      </c>
      <c r="P24" s="93">
        <v>2.2688345436194233E-3</v>
      </c>
      <c r="Q24" s="93">
        <f>O24/'סכום נכסי הקרן'!$C$42</f>
        <v>3.5708262674244167E-6</v>
      </c>
    </row>
    <row r="25" spans="2:17" s="140" customFormat="1">
      <c r="B25" s="148" t="s">
        <v>1409</v>
      </c>
      <c r="C25" s="95" t="s">
        <v>1358</v>
      </c>
      <c r="D25" s="82" t="s">
        <v>1366</v>
      </c>
      <c r="E25" s="82"/>
      <c r="F25" s="82" t="s">
        <v>462</v>
      </c>
      <c r="G25" s="109">
        <v>42717</v>
      </c>
      <c r="H25" s="82" t="s">
        <v>167</v>
      </c>
      <c r="I25" s="92">
        <v>4.13</v>
      </c>
      <c r="J25" s="95" t="s">
        <v>169</v>
      </c>
      <c r="K25" s="96">
        <v>3.85E-2</v>
      </c>
      <c r="L25" s="96">
        <v>3.8000000000000006E-2</v>
      </c>
      <c r="M25" s="92">
        <v>547.54</v>
      </c>
      <c r="N25" s="94">
        <v>100.63</v>
      </c>
      <c r="O25" s="92">
        <v>0.55098999999999998</v>
      </c>
      <c r="P25" s="93">
        <v>6.1099062339695217E-4</v>
      </c>
      <c r="Q25" s="93">
        <f>O25/'סכום נכסי הקרן'!$C$42</f>
        <v>9.616132535144545E-7</v>
      </c>
    </row>
    <row r="26" spans="2:17" s="140" customFormat="1">
      <c r="B26" s="148" t="s">
        <v>1409</v>
      </c>
      <c r="C26" s="95" t="s">
        <v>1358</v>
      </c>
      <c r="D26" s="82" t="s">
        <v>1367</v>
      </c>
      <c r="E26" s="82"/>
      <c r="F26" s="82" t="s">
        <v>462</v>
      </c>
      <c r="G26" s="109">
        <v>42710</v>
      </c>
      <c r="H26" s="82" t="s">
        <v>167</v>
      </c>
      <c r="I26" s="92">
        <v>4.1399999999999997</v>
      </c>
      <c r="J26" s="95" t="s">
        <v>169</v>
      </c>
      <c r="K26" s="96">
        <v>3.8399999999999997E-2</v>
      </c>
      <c r="L26" s="96">
        <v>3.5999999999999997E-2</v>
      </c>
      <c r="M26" s="92">
        <v>1636.9</v>
      </c>
      <c r="N26" s="94">
        <v>101.39</v>
      </c>
      <c r="O26" s="92">
        <v>1.6596600000000001</v>
      </c>
      <c r="P26" s="93">
        <v>1.840390384629459E-3</v>
      </c>
      <c r="Q26" s="93">
        <f>O26/'סכום נכסי הקרן'!$C$42</f>
        <v>2.8965154582257386E-6</v>
      </c>
    </row>
    <row r="27" spans="2:17" s="140" customFormat="1">
      <c r="B27" s="148" t="s">
        <v>1409</v>
      </c>
      <c r="C27" s="95" t="s">
        <v>1358</v>
      </c>
      <c r="D27" s="82" t="s">
        <v>1368</v>
      </c>
      <c r="E27" s="82"/>
      <c r="F27" s="82" t="s">
        <v>462</v>
      </c>
      <c r="G27" s="109">
        <v>42680</v>
      </c>
      <c r="H27" s="82" t="s">
        <v>167</v>
      </c>
      <c r="I27" s="92">
        <v>5.49</v>
      </c>
      <c r="J27" s="95" t="s">
        <v>169</v>
      </c>
      <c r="K27" s="96">
        <v>3.6699999999999997E-2</v>
      </c>
      <c r="L27" s="96">
        <v>3.1600000000000003E-2</v>
      </c>
      <c r="M27" s="92">
        <v>6338.26</v>
      </c>
      <c r="N27" s="94">
        <v>103.2</v>
      </c>
      <c r="O27" s="92">
        <v>6.5410900000000005</v>
      </c>
      <c r="P27" s="93">
        <v>7.2533887308219207E-3</v>
      </c>
      <c r="Q27" s="93">
        <f>O27/'סכום נכסי הקרן'!$C$42</f>
        <v>1.1415813057280285E-5</v>
      </c>
    </row>
    <row r="28" spans="2:17" s="140" customFormat="1">
      <c r="B28" s="148" t="s">
        <v>1409</v>
      </c>
      <c r="C28" s="95" t="s">
        <v>1358</v>
      </c>
      <c r="D28" s="82" t="s">
        <v>1369</v>
      </c>
      <c r="E28" s="82"/>
      <c r="F28" s="82" t="s">
        <v>462</v>
      </c>
      <c r="G28" s="109">
        <v>42680</v>
      </c>
      <c r="H28" s="82" t="s">
        <v>167</v>
      </c>
      <c r="I28" s="92">
        <v>3.3699999999999997</v>
      </c>
      <c r="J28" s="95" t="s">
        <v>169</v>
      </c>
      <c r="K28" s="96">
        <v>3.1800000000000002E-2</v>
      </c>
      <c r="L28" s="96">
        <v>2.5500000000000002E-2</v>
      </c>
      <c r="M28" s="92">
        <v>8918.68</v>
      </c>
      <c r="N28" s="94">
        <v>102.37</v>
      </c>
      <c r="O28" s="92">
        <v>9.1300499999999989</v>
      </c>
      <c r="P28" s="93">
        <v>1.0124276195839022E-2</v>
      </c>
      <c r="Q28" s="93">
        <f>O28/'סכום נכסי הקרן'!$C$42</f>
        <v>1.5934185893119013E-5</v>
      </c>
    </row>
    <row r="29" spans="2:17" s="140" customFormat="1">
      <c r="B29" s="148" t="s">
        <v>1410</v>
      </c>
      <c r="C29" s="95" t="s">
        <v>1355</v>
      </c>
      <c r="D29" s="82" t="s">
        <v>1370</v>
      </c>
      <c r="E29" s="82"/>
      <c r="F29" s="82" t="s">
        <v>462</v>
      </c>
      <c r="G29" s="109">
        <v>42884</v>
      </c>
      <c r="H29" s="82" t="s">
        <v>167</v>
      </c>
      <c r="I29" s="92">
        <v>1.8699999999999999</v>
      </c>
      <c r="J29" s="95" t="s">
        <v>169</v>
      </c>
      <c r="K29" s="96">
        <v>2.2099999999999998E-2</v>
      </c>
      <c r="L29" s="96">
        <v>1.8800000000000001E-2</v>
      </c>
      <c r="M29" s="92">
        <v>8883.52</v>
      </c>
      <c r="N29" s="94">
        <v>100.83</v>
      </c>
      <c r="O29" s="92">
        <v>8.9572500000000002</v>
      </c>
      <c r="P29" s="93">
        <v>9.9326589619091986E-3</v>
      </c>
      <c r="Q29" s="93">
        <f>O29/'סכום נכסי הקרן'!$C$42</f>
        <v>1.5632607334148256E-5</v>
      </c>
    </row>
    <row r="30" spans="2:17" s="140" customFormat="1">
      <c r="B30" s="148" t="s">
        <v>1410</v>
      </c>
      <c r="C30" s="95" t="s">
        <v>1355</v>
      </c>
      <c r="D30" s="82" t="s">
        <v>1371</v>
      </c>
      <c r="E30" s="82"/>
      <c r="F30" s="82" t="s">
        <v>462</v>
      </c>
      <c r="G30" s="109">
        <v>43006</v>
      </c>
      <c r="H30" s="82" t="s">
        <v>167</v>
      </c>
      <c r="I30" s="92">
        <v>2.0700000000000003</v>
      </c>
      <c r="J30" s="95" t="s">
        <v>169</v>
      </c>
      <c r="K30" s="96">
        <v>2.0799999999999999E-2</v>
      </c>
      <c r="L30" s="96">
        <v>2.1000000000000001E-2</v>
      </c>
      <c r="M30" s="92">
        <v>9475.75</v>
      </c>
      <c r="N30" s="94">
        <v>100</v>
      </c>
      <c r="O30" s="92">
        <v>9.4757499999999997</v>
      </c>
      <c r="P30" s="93">
        <v>1.0507621553301637E-2</v>
      </c>
      <c r="Q30" s="93">
        <f>O30/'סכום נכסי הקרן'!$C$42</f>
        <v>1.6537517535689564E-5</v>
      </c>
    </row>
    <row r="31" spans="2:17" s="140" customFormat="1">
      <c r="B31" s="148" t="s">
        <v>1410</v>
      </c>
      <c r="C31" s="95" t="s">
        <v>1355</v>
      </c>
      <c r="D31" s="82" t="s">
        <v>1372</v>
      </c>
      <c r="E31" s="82"/>
      <c r="F31" s="82" t="s">
        <v>462</v>
      </c>
      <c r="G31" s="109">
        <v>42828</v>
      </c>
      <c r="H31" s="82" t="s">
        <v>167</v>
      </c>
      <c r="I31" s="92">
        <v>1.71</v>
      </c>
      <c r="J31" s="95" t="s">
        <v>169</v>
      </c>
      <c r="K31" s="96">
        <v>2.2700000000000001E-2</v>
      </c>
      <c r="L31" s="96">
        <v>1.7899999999999999E-2</v>
      </c>
      <c r="M31" s="92">
        <v>8883.52</v>
      </c>
      <c r="N31" s="94">
        <v>101.4</v>
      </c>
      <c r="O31" s="92">
        <v>9.0078999999999994</v>
      </c>
      <c r="P31" s="93">
        <v>9.9888245458128189E-3</v>
      </c>
      <c r="Q31" s="93">
        <f>O31/'סכום נכסי הקרן'!$C$42</f>
        <v>1.5721004058753978E-5</v>
      </c>
    </row>
    <row r="32" spans="2:17" s="140" customFormat="1">
      <c r="B32" s="148" t="s">
        <v>1410</v>
      </c>
      <c r="C32" s="95" t="s">
        <v>1355</v>
      </c>
      <c r="D32" s="82" t="s">
        <v>1373</v>
      </c>
      <c r="E32" s="82"/>
      <c r="F32" s="82" t="s">
        <v>462</v>
      </c>
      <c r="G32" s="109">
        <v>42859</v>
      </c>
      <c r="H32" s="82" t="s">
        <v>167</v>
      </c>
      <c r="I32" s="92">
        <v>1.8</v>
      </c>
      <c r="J32" s="95" t="s">
        <v>169</v>
      </c>
      <c r="K32" s="96">
        <v>2.2799999999999997E-2</v>
      </c>
      <c r="L32" s="96">
        <v>1.8100000000000002E-2</v>
      </c>
      <c r="M32" s="92">
        <v>8883.52</v>
      </c>
      <c r="N32" s="94">
        <v>101.22</v>
      </c>
      <c r="O32" s="92">
        <v>8.9918999999999993</v>
      </c>
      <c r="P32" s="93">
        <v>9.9710822093378344E-3</v>
      </c>
      <c r="Q32" s="93">
        <f>O32/'סכום נכסי הקרן'!$C$42</f>
        <v>1.5693080118108539E-5</v>
      </c>
    </row>
    <row r="33" spans="2:17" s="140" customFormat="1">
      <c r="B33" s="148" t="s">
        <v>1411</v>
      </c>
      <c r="C33" s="95" t="s">
        <v>1355</v>
      </c>
      <c r="D33" s="82" t="s">
        <v>1374</v>
      </c>
      <c r="E33" s="82"/>
      <c r="F33" s="82" t="s">
        <v>1390</v>
      </c>
      <c r="G33" s="109">
        <v>42759</v>
      </c>
      <c r="H33" s="82" t="s">
        <v>1385</v>
      </c>
      <c r="I33" s="92">
        <v>5.34</v>
      </c>
      <c r="J33" s="95" t="s">
        <v>169</v>
      </c>
      <c r="K33" s="96">
        <v>2.4E-2</v>
      </c>
      <c r="L33" s="96">
        <v>1.5900000000000001E-2</v>
      </c>
      <c r="M33" s="92">
        <v>103520.94</v>
      </c>
      <c r="N33" s="94">
        <v>104.83</v>
      </c>
      <c r="O33" s="92">
        <v>108.521</v>
      </c>
      <c r="P33" s="93">
        <v>0.12033850603760621</v>
      </c>
      <c r="Q33" s="93">
        <f>O33/'סכום נכסי הקרן'!$C$42</f>
        <v>1.8939587267399069E-4</v>
      </c>
    </row>
    <row r="34" spans="2:17" s="140" customFormat="1">
      <c r="B34" s="148" t="s">
        <v>1411</v>
      </c>
      <c r="C34" s="95" t="s">
        <v>1355</v>
      </c>
      <c r="D34" s="82" t="s">
        <v>1375</v>
      </c>
      <c r="E34" s="82"/>
      <c r="F34" s="82" t="s">
        <v>1390</v>
      </c>
      <c r="G34" s="109">
        <v>42759</v>
      </c>
      <c r="H34" s="82" t="s">
        <v>1385</v>
      </c>
      <c r="I34" s="92">
        <v>5.12</v>
      </c>
      <c r="J34" s="95" t="s">
        <v>169</v>
      </c>
      <c r="K34" s="96">
        <v>3.8800000000000001E-2</v>
      </c>
      <c r="L34" s="96">
        <v>2.7699999999999999E-2</v>
      </c>
      <c r="M34" s="92">
        <v>103520.94</v>
      </c>
      <c r="N34" s="94">
        <v>106.55</v>
      </c>
      <c r="O34" s="92">
        <v>110.30155999999999</v>
      </c>
      <c r="P34" s="93">
        <v>0.12231296195222476</v>
      </c>
      <c r="Q34" s="93">
        <f>O34/'סכום נכסי הקרן'!$C$42</f>
        <v>1.925033884087185E-4</v>
      </c>
    </row>
    <row r="35" spans="2:17" s="140" customFormat="1">
      <c r="B35" s="148" t="s">
        <v>1412</v>
      </c>
      <c r="C35" s="95" t="s">
        <v>1358</v>
      </c>
      <c r="D35" s="82" t="s">
        <v>1376</v>
      </c>
      <c r="E35" s="82"/>
      <c r="F35" s="82" t="s">
        <v>1391</v>
      </c>
      <c r="G35" s="109">
        <v>42905</v>
      </c>
      <c r="H35" s="82" t="s">
        <v>1385</v>
      </c>
      <c r="I35" s="92">
        <v>3.12</v>
      </c>
      <c r="J35" s="95" t="s">
        <v>168</v>
      </c>
      <c r="K35" s="96">
        <v>4.5560999999999997E-2</v>
      </c>
      <c r="L35" s="96">
        <v>5.3599999999999995E-2</v>
      </c>
      <c r="M35" s="92">
        <v>23006.93</v>
      </c>
      <c r="N35" s="94">
        <v>101.07</v>
      </c>
      <c r="O35" s="92">
        <v>82.060220000000001</v>
      </c>
      <c r="P35" s="93">
        <v>9.0996252153198856E-2</v>
      </c>
      <c r="Q35" s="93">
        <f>O35/'סכום נכסי הקרן'!$C$42</f>
        <v>1.4321529453948696E-4</v>
      </c>
    </row>
    <row r="36" spans="2:17" s="140" customFormat="1">
      <c r="B36" s="148" t="s">
        <v>1412</v>
      </c>
      <c r="C36" s="95" t="s">
        <v>1358</v>
      </c>
      <c r="D36" s="82" t="s">
        <v>1377</v>
      </c>
      <c r="E36" s="82"/>
      <c r="F36" s="82" t="s">
        <v>1391</v>
      </c>
      <c r="G36" s="109">
        <v>42935</v>
      </c>
      <c r="H36" s="82" t="s">
        <v>1385</v>
      </c>
      <c r="I36" s="92">
        <v>3.12</v>
      </c>
      <c r="J36" s="95" t="s">
        <v>168</v>
      </c>
      <c r="K36" s="96">
        <v>4.4782999999999996E-2</v>
      </c>
      <c r="L36" s="96">
        <v>5.2400000000000002E-2</v>
      </c>
      <c r="M36" s="92">
        <v>6379.16</v>
      </c>
      <c r="N36" s="94">
        <v>101.08</v>
      </c>
      <c r="O36" s="92">
        <v>22.755200000000002</v>
      </c>
      <c r="P36" s="93">
        <v>2.523315093472173E-2</v>
      </c>
      <c r="Q36" s="93">
        <f>O36/'סכום נכסי הקרן'!$C$42</f>
        <v>3.9713428385945516E-5</v>
      </c>
    </row>
    <row r="37" spans="2:17" s="140" customFormat="1">
      <c r="B37" s="148" t="s">
        <v>1412</v>
      </c>
      <c r="C37" s="95" t="s">
        <v>1358</v>
      </c>
      <c r="D37" s="82" t="s">
        <v>1378</v>
      </c>
      <c r="E37" s="82"/>
      <c r="F37" s="82" t="s">
        <v>1391</v>
      </c>
      <c r="G37" s="109">
        <v>42949</v>
      </c>
      <c r="H37" s="82" t="s">
        <v>1385</v>
      </c>
      <c r="I37" s="92">
        <v>3.13</v>
      </c>
      <c r="J37" s="95" t="s">
        <v>168</v>
      </c>
      <c r="K37" s="96">
        <v>4.4817000000000003E-2</v>
      </c>
      <c r="L37" s="96">
        <v>5.2499999999999991E-2</v>
      </c>
      <c r="M37" s="92">
        <v>9332.25</v>
      </c>
      <c r="N37" s="94">
        <v>100.9</v>
      </c>
      <c r="O37" s="92">
        <v>33.229910000000004</v>
      </c>
      <c r="P37" s="93">
        <v>3.6848515265838974E-2</v>
      </c>
      <c r="Q37" s="93">
        <f>O37/'סכום נכסי הקרן'!$C$42</f>
        <v>5.7994377155833156E-5</v>
      </c>
    </row>
    <row r="38" spans="2:17" s="140" customFormat="1">
      <c r="B38" s="148" t="s">
        <v>1412</v>
      </c>
      <c r="C38" s="95" t="s">
        <v>1358</v>
      </c>
      <c r="D38" s="82" t="s">
        <v>1379</v>
      </c>
      <c r="E38" s="82"/>
      <c r="F38" s="82" t="s">
        <v>1391</v>
      </c>
      <c r="G38" s="109">
        <v>42986</v>
      </c>
      <c r="H38" s="82" t="s">
        <v>1385</v>
      </c>
      <c r="I38" s="92">
        <v>3.14</v>
      </c>
      <c r="J38" s="95" t="s">
        <v>168</v>
      </c>
      <c r="K38" s="96">
        <v>4.4954999999999995E-2</v>
      </c>
      <c r="L38" s="96">
        <v>5.2700000000000004E-2</v>
      </c>
      <c r="M38" s="92">
        <v>4745.46</v>
      </c>
      <c r="N38" s="94">
        <v>100.37</v>
      </c>
      <c r="O38" s="92">
        <v>16.808689999999999</v>
      </c>
      <c r="P38" s="93">
        <v>1.8639089605230794E-2</v>
      </c>
      <c r="Q38" s="93">
        <f>O38/'סכום נכסי הקרן'!$C$42</f>
        <v>2.9335303867975598E-5</v>
      </c>
    </row>
    <row r="39" spans="2:17" s="140" customFormat="1">
      <c r="B39" s="148" t="s">
        <v>1412</v>
      </c>
      <c r="C39" s="95" t="s">
        <v>1358</v>
      </c>
      <c r="D39" s="82" t="s">
        <v>1380</v>
      </c>
      <c r="E39" s="82"/>
      <c r="F39" s="82" t="s">
        <v>1391</v>
      </c>
      <c r="G39" s="109">
        <v>42996</v>
      </c>
      <c r="H39" s="82" t="s">
        <v>1385</v>
      </c>
      <c r="I39" s="92">
        <v>3.14</v>
      </c>
      <c r="J39" s="95" t="s">
        <v>168</v>
      </c>
      <c r="K39" s="96">
        <v>4.4856E-2</v>
      </c>
      <c r="L39" s="96">
        <v>5.28E-2</v>
      </c>
      <c r="M39" s="92">
        <v>478.27</v>
      </c>
      <c r="N39" s="94">
        <v>100.22</v>
      </c>
      <c r="O39" s="92">
        <v>1.69156</v>
      </c>
      <c r="P39" s="93">
        <v>1.8757641679764574E-3</v>
      </c>
      <c r="Q39" s="93">
        <f>O39/'סכום נכסי הקרן'!$C$42</f>
        <v>2.9521888148875852E-6</v>
      </c>
    </row>
    <row r="40" spans="2:17" s="140" customFormat="1">
      <c r="B40" s="148" t="s">
        <v>1413</v>
      </c>
      <c r="C40" s="95" t="s">
        <v>1358</v>
      </c>
      <c r="D40" s="82" t="s">
        <v>1381</v>
      </c>
      <c r="E40" s="82"/>
      <c r="F40" s="82" t="s">
        <v>1189</v>
      </c>
      <c r="G40" s="109">
        <v>42935</v>
      </c>
      <c r="H40" s="82"/>
      <c r="I40" s="92">
        <v>0.01</v>
      </c>
      <c r="J40" s="95" t="s">
        <v>169</v>
      </c>
      <c r="K40" s="96">
        <v>2.1475000000000001E-2</v>
      </c>
      <c r="L40" s="96">
        <v>2.0299999999999999E-2</v>
      </c>
      <c r="M40" s="92">
        <v>19466.43</v>
      </c>
      <c r="N40" s="94">
        <v>100.63</v>
      </c>
      <c r="O40" s="92">
        <v>19.58907</v>
      </c>
      <c r="P40" s="93">
        <v>2.1722241948250481E-2</v>
      </c>
      <c r="Q40" s="93">
        <f>O40/'סכום נכסי הקרן'!$C$42</f>
        <v>3.4187751748711224E-5</v>
      </c>
    </row>
    <row r="41" spans="2:17" s="140" customFormat="1">
      <c r="B41" s="148" t="s">
        <v>1413</v>
      </c>
      <c r="C41" s="95" t="s">
        <v>1358</v>
      </c>
      <c r="D41" s="82" t="s">
        <v>1382</v>
      </c>
      <c r="E41" s="82"/>
      <c r="F41" s="82" t="s">
        <v>1189</v>
      </c>
      <c r="G41" s="109">
        <v>42935</v>
      </c>
      <c r="H41" s="82"/>
      <c r="I41" s="92">
        <v>9.4499999999999993</v>
      </c>
      <c r="J41" s="95" t="s">
        <v>169</v>
      </c>
      <c r="K41" s="96">
        <v>4.0800000000000003E-2</v>
      </c>
      <c r="L41" s="96">
        <v>3.8800000000000001E-2</v>
      </c>
      <c r="M41" s="92">
        <v>78760.37</v>
      </c>
      <c r="N41" s="94">
        <v>102.01</v>
      </c>
      <c r="O41" s="92">
        <v>80.343460000000007</v>
      </c>
      <c r="P41" s="93">
        <v>8.9092543805274316E-2</v>
      </c>
      <c r="Q41" s="93">
        <f>O41/'סכום נכסי הקרן'!$C$42</f>
        <v>1.4021912551808282E-4</v>
      </c>
    </row>
    <row r="45" spans="2:17">
      <c r="B45" s="97" t="s">
        <v>254</v>
      </c>
    </row>
    <row r="46" spans="2:17">
      <c r="B46" s="97" t="s">
        <v>118</v>
      </c>
    </row>
    <row r="47" spans="2:17">
      <c r="B47" s="97" t="s">
        <v>239</v>
      </c>
    </row>
    <row r="48" spans="2:17">
      <c r="B48" s="97" t="s">
        <v>249</v>
      </c>
    </row>
  </sheetData>
  <mergeCells count="1">
    <mergeCell ref="B6:Q6"/>
  </mergeCells>
  <phoneticPr fontId="4" type="noConversion"/>
  <conditionalFormatting sqref="B11:B12 B17:B18">
    <cfRule type="cellIs" dxfId="31" priority="33" operator="equal">
      <formula>"NR3"</formula>
    </cfRule>
  </conditionalFormatting>
  <conditionalFormatting sqref="B13:B16">
    <cfRule type="cellIs" dxfId="30" priority="30" operator="equal">
      <formula>"NR3"</formula>
    </cfRule>
  </conditionalFormatting>
  <conditionalFormatting sqref="B19">
    <cfRule type="cellIs" dxfId="29" priority="29" operator="equal">
      <formula>"NR3"</formula>
    </cfRule>
  </conditionalFormatting>
  <conditionalFormatting sqref="B20">
    <cfRule type="cellIs" dxfId="28" priority="26" operator="equal">
      <formula>2958465</formula>
    </cfRule>
    <cfRule type="cellIs" dxfId="27" priority="27" operator="equal">
      <formula>"NR3"</formula>
    </cfRule>
    <cfRule type="cellIs" dxfId="26" priority="28" operator="equal">
      <formula>"דירוג פנימי"</formula>
    </cfRule>
  </conditionalFormatting>
  <conditionalFormatting sqref="B20">
    <cfRule type="cellIs" dxfId="25" priority="25" operator="equal">
      <formula>2958465</formula>
    </cfRule>
  </conditionalFormatting>
  <conditionalFormatting sqref="B21:B22">
    <cfRule type="cellIs" dxfId="24" priority="22" operator="equal">
      <formula>2958465</formula>
    </cfRule>
    <cfRule type="cellIs" dxfId="23" priority="23" operator="equal">
      <formula>"NR3"</formula>
    </cfRule>
    <cfRule type="cellIs" dxfId="22" priority="24" operator="equal">
      <formula>"דירוג פנימי"</formula>
    </cfRule>
  </conditionalFormatting>
  <conditionalFormatting sqref="B21:B22">
    <cfRule type="cellIs" dxfId="21" priority="21" operator="equal">
      <formula>2958465</formula>
    </cfRule>
  </conditionalFormatting>
  <conditionalFormatting sqref="B23:B28">
    <cfRule type="cellIs" dxfId="20" priority="18" operator="equal">
      <formula>2958465</formula>
    </cfRule>
    <cfRule type="cellIs" dxfId="19" priority="19" operator="equal">
      <formula>"NR3"</formula>
    </cfRule>
    <cfRule type="cellIs" dxfId="18" priority="20" operator="equal">
      <formula>"דירוג פנימי"</formula>
    </cfRule>
  </conditionalFormatting>
  <conditionalFormatting sqref="B23:B28">
    <cfRule type="cellIs" dxfId="17" priority="17" operator="equal">
      <formula>2958465</formula>
    </cfRule>
  </conditionalFormatting>
  <conditionalFormatting sqref="B29:B32">
    <cfRule type="cellIs" dxfId="16" priority="14" operator="equal">
      <formula>2958465</formula>
    </cfRule>
    <cfRule type="cellIs" dxfId="15" priority="15" operator="equal">
      <formula>"NR3"</formula>
    </cfRule>
    <cfRule type="cellIs" dxfId="14" priority="16" operator="equal">
      <formula>"דירוג פנימי"</formula>
    </cfRule>
  </conditionalFormatting>
  <conditionalFormatting sqref="B29:B32">
    <cfRule type="cellIs" dxfId="13" priority="13" operator="equal">
      <formula>2958465</formula>
    </cfRule>
  </conditionalFormatting>
  <conditionalFormatting sqref="B33:B34">
    <cfRule type="cellIs" dxfId="12" priority="10" operator="equal">
      <formula>2958465</formula>
    </cfRule>
    <cfRule type="cellIs" dxfId="11" priority="11" operator="equal">
      <formula>"NR3"</formula>
    </cfRule>
    <cfRule type="cellIs" dxfId="10" priority="12" operator="equal">
      <formula>"דירוג פנימי"</formula>
    </cfRule>
  </conditionalFormatting>
  <conditionalFormatting sqref="B33:B34">
    <cfRule type="cellIs" dxfId="9" priority="9" operator="equal">
      <formula>2958465</formula>
    </cfRule>
  </conditionalFormatting>
  <conditionalFormatting sqref="B35:B39">
    <cfRule type="cellIs" dxfId="8" priority="6" operator="equal">
      <formula>2958465</formula>
    </cfRule>
    <cfRule type="cellIs" dxfId="7" priority="7" operator="equal">
      <formula>"NR3"</formula>
    </cfRule>
    <cfRule type="cellIs" dxfId="6" priority="8" operator="equal">
      <formula>"דירוג פנימי"</formula>
    </cfRule>
  </conditionalFormatting>
  <conditionalFormatting sqref="B35:B39">
    <cfRule type="cellIs" dxfId="5" priority="5" operator="equal">
      <formula>2958465</formula>
    </cfRule>
  </conditionalFormatting>
  <conditionalFormatting sqref="B40:B41">
    <cfRule type="cellIs" dxfId="4" priority="2" operator="equal">
      <formula>2958465</formula>
    </cfRule>
    <cfRule type="cellIs" dxfId="3" priority="3" operator="equal">
      <formula>"NR3"</formula>
    </cfRule>
    <cfRule type="cellIs" dxfId="2" priority="4" operator="equal">
      <formula>"דירוג פנימי"</formula>
    </cfRule>
  </conditionalFormatting>
  <conditionalFormatting sqref="B40:B41">
    <cfRule type="cellIs" dxfId="1" priority="1" operator="equal">
      <formula>2958465</formula>
    </cfRule>
  </conditionalFormatting>
  <dataValidations count="1">
    <dataValidation allowBlank="1" showInputMessage="1" showErrorMessage="1" sqref="D1:Q9 C5:C9 B1:B9 A1:A1048576 B42:XFD1048576 R1:XFD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3"/>
  <sheetViews>
    <sheetView rightToLeft="1" workbookViewId="0">
      <selection activeCell="A10" sqref="A10:XFD14"/>
    </sheetView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184</v>
      </c>
      <c r="C1" s="76" t="s" vm="1">
        <v>255</v>
      </c>
    </row>
    <row r="2" spans="2:64">
      <c r="B2" s="56" t="s">
        <v>183</v>
      </c>
      <c r="C2" s="76" t="s">
        <v>256</v>
      </c>
    </row>
    <row r="3" spans="2:64">
      <c r="B3" s="56" t="s">
        <v>185</v>
      </c>
      <c r="C3" s="76" t="s">
        <v>257</v>
      </c>
    </row>
    <row r="4" spans="2:64">
      <c r="B4" s="56" t="s">
        <v>186</v>
      </c>
      <c r="C4" s="76">
        <v>8802</v>
      </c>
    </row>
    <row r="6" spans="2:64" ht="26.25" customHeight="1">
      <c r="B6" s="199" t="s">
        <v>217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1"/>
    </row>
    <row r="7" spans="2:64" s="3" customFormat="1" ht="63">
      <c r="B7" s="59" t="s">
        <v>122</v>
      </c>
      <c r="C7" s="60" t="s">
        <v>47</v>
      </c>
      <c r="D7" s="60" t="s">
        <v>123</v>
      </c>
      <c r="E7" s="60" t="s">
        <v>15</v>
      </c>
      <c r="F7" s="60" t="s">
        <v>67</v>
      </c>
      <c r="G7" s="60" t="s">
        <v>18</v>
      </c>
      <c r="H7" s="60" t="s">
        <v>107</v>
      </c>
      <c r="I7" s="60" t="s">
        <v>54</v>
      </c>
      <c r="J7" s="60" t="s">
        <v>19</v>
      </c>
      <c r="K7" s="60" t="s">
        <v>241</v>
      </c>
      <c r="L7" s="60" t="s">
        <v>240</v>
      </c>
      <c r="M7" s="60" t="s">
        <v>116</v>
      </c>
      <c r="N7" s="60" t="s">
        <v>187</v>
      </c>
      <c r="O7" s="62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250</v>
      </c>
      <c r="L8" s="32"/>
      <c r="M8" s="32" t="s">
        <v>244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138" customFormat="1" ht="18" customHeight="1">
      <c r="B10" s="129" t="s">
        <v>42</v>
      </c>
      <c r="C10" s="122"/>
      <c r="D10" s="122"/>
      <c r="E10" s="122"/>
      <c r="F10" s="122"/>
      <c r="G10" s="123">
        <v>0.92999999999999994</v>
      </c>
      <c r="H10" s="122"/>
      <c r="I10" s="122"/>
      <c r="J10" s="124">
        <f>J11</f>
        <v>3.5999999999999999E-3</v>
      </c>
      <c r="K10" s="123"/>
      <c r="L10" s="127"/>
      <c r="M10" s="123">
        <v>4502.7493199999999</v>
      </c>
      <c r="N10" s="124">
        <v>1</v>
      </c>
      <c r="O10" s="124">
        <f>M10/'סכום נכסי הקרן'!$C$42</f>
        <v>7.8584065470611048E-3</v>
      </c>
      <c r="P10" s="139"/>
      <c r="Q10" s="139"/>
      <c r="R10" s="139"/>
      <c r="S10" s="139"/>
      <c r="T10" s="139"/>
      <c r="U10" s="139"/>
      <c r="BL10" s="139"/>
    </row>
    <row r="11" spans="2:64" s="139" customFormat="1" ht="20.25" customHeight="1">
      <c r="B11" s="129" t="s">
        <v>236</v>
      </c>
      <c r="C11" s="122"/>
      <c r="D11" s="122"/>
      <c r="E11" s="122"/>
      <c r="F11" s="122"/>
      <c r="G11" s="123">
        <v>0.92999999999999994</v>
      </c>
      <c r="H11" s="122"/>
      <c r="I11" s="122"/>
      <c r="J11" s="124">
        <f>J12</f>
        <v>3.5999999999999999E-3</v>
      </c>
      <c r="K11" s="123"/>
      <c r="L11" s="127"/>
      <c r="M11" s="123">
        <v>4502.7493199999999</v>
      </c>
      <c r="N11" s="124">
        <v>1</v>
      </c>
      <c r="O11" s="124">
        <f>M11/'סכום נכסי הקרן'!$C$42</f>
        <v>7.8584065470611048E-3</v>
      </c>
    </row>
    <row r="12" spans="2:64" s="140" customFormat="1">
      <c r="B12" s="130" t="s">
        <v>62</v>
      </c>
      <c r="C12" s="80"/>
      <c r="D12" s="80"/>
      <c r="E12" s="80"/>
      <c r="F12" s="80"/>
      <c r="G12" s="89">
        <v>0.92999999999999994</v>
      </c>
      <c r="H12" s="80"/>
      <c r="I12" s="80"/>
      <c r="J12" s="90">
        <f>J13</f>
        <v>3.5999999999999999E-3</v>
      </c>
      <c r="K12" s="89"/>
      <c r="L12" s="91"/>
      <c r="M12" s="89">
        <v>4502.7493199999999</v>
      </c>
      <c r="N12" s="90">
        <v>1</v>
      </c>
      <c r="O12" s="90">
        <f>M12/'סכום נכסי הקרן'!$C$42</f>
        <v>7.8584065470611048E-3</v>
      </c>
    </row>
    <row r="13" spans="2:64" s="140" customFormat="1">
      <c r="B13" s="131" t="s">
        <v>1383</v>
      </c>
      <c r="C13" s="82" t="s">
        <v>1384</v>
      </c>
      <c r="D13" s="82" t="s">
        <v>324</v>
      </c>
      <c r="E13" s="82" t="s">
        <v>1386</v>
      </c>
      <c r="F13" s="82" t="s">
        <v>1385</v>
      </c>
      <c r="G13" s="92">
        <v>0.92999999999999994</v>
      </c>
      <c r="H13" s="95" t="s">
        <v>169</v>
      </c>
      <c r="I13" s="96">
        <v>0</v>
      </c>
      <c r="J13" s="93">
        <v>3.5999999999999999E-3</v>
      </c>
      <c r="K13" s="92">
        <v>4500000</v>
      </c>
      <c r="L13" s="94">
        <v>100.06</v>
      </c>
      <c r="M13" s="92">
        <v>4502.7493199999999</v>
      </c>
      <c r="N13" s="93">
        <v>1</v>
      </c>
      <c r="O13" s="93">
        <f>M13/'סכום נכסי הקרן'!$C$42</f>
        <v>7.8584065470611048E-3</v>
      </c>
    </row>
    <row r="14" spans="2:64" s="140" customFormat="1">
      <c r="B14" s="81"/>
      <c r="C14" s="82"/>
      <c r="D14" s="82"/>
      <c r="E14" s="82"/>
      <c r="F14" s="82"/>
      <c r="G14" s="82"/>
      <c r="H14" s="82"/>
      <c r="I14" s="82"/>
      <c r="J14" s="93"/>
      <c r="K14" s="92"/>
      <c r="L14" s="94"/>
      <c r="M14" s="82"/>
      <c r="N14" s="93"/>
      <c r="O14" s="82"/>
    </row>
    <row r="15" spans="2:6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4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>
      <c r="B17" s="97" t="s">
        <v>254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7" t="s">
        <v>118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7" t="s">
        <v>239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7" t="s">
        <v>249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</sheetData>
  <mergeCells count="1">
    <mergeCell ref="B6:O6"/>
  </mergeCells>
  <phoneticPr fontId="4" type="noConversion"/>
  <dataValidations count="1">
    <dataValidation allowBlank="1" showInputMessage="1" showErrorMessage="1" sqref="C5:C1048576 A1:B1048576 AH30:XFD33 D34:XFD1048576 D30:AF33 D1:I29 K1:XFD29 J1:J12 J14:J2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H31" sqref="H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184</v>
      </c>
      <c r="C1" s="76" t="s" vm="1">
        <v>255</v>
      </c>
    </row>
    <row r="2" spans="2:56">
      <c r="B2" s="56" t="s">
        <v>183</v>
      </c>
      <c r="C2" s="76" t="s">
        <v>256</v>
      </c>
    </row>
    <row r="3" spans="2:56">
      <c r="B3" s="56" t="s">
        <v>185</v>
      </c>
      <c r="C3" s="76" t="s">
        <v>257</v>
      </c>
    </row>
    <row r="4" spans="2:56">
      <c r="B4" s="56" t="s">
        <v>186</v>
      </c>
      <c r="C4" s="76">
        <v>8802</v>
      </c>
    </row>
    <row r="6" spans="2:56" ht="26.25" customHeight="1">
      <c r="B6" s="199" t="s">
        <v>218</v>
      </c>
      <c r="C6" s="200"/>
      <c r="D6" s="200"/>
      <c r="E6" s="200"/>
      <c r="F6" s="200"/>
      <c r="G6" s="200"/>
      <c r="H6" s="200"/>
      <c r="I6" s="200"/>
      <c r="J6" s="201"/>
    </row>
    <row r="7" spans="2:56" s="3" customFormat="1" ht="78.75">
      <c r="B7" s="59" t="s">
        <v>122</v>
      </c>
      <c r="C7" s="61" t="s">
        <v>56</v>
      </c>
      <c r="D7" s="61" t="s">
        <v>91</v>
      </c>
      <c r="E7" s="61" t="s">
        <v>57</v>
      </c>
      <c r="F7" s="61" t="s">
        <v>107</v>
      </c>
      <c r="G7" s="61" t="s">
        <v>229</v>
      </c>
      <c r="H7" s="61" t="s">
        <v>187</v>
      </c>
      <c r="I7" s="63" t="s">
        <v>188</v>
      </c>
      <c r="J7" s="63" t="s">
        <v>253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245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6"/>
      <c r="C11" s="99"/>
      <c r="D11" s="99"/>
      <c r="E11" s="99"/>
      <c r="F11" s="99"/>
      <c r="G11" s="99"/>
      <c r="H11" s="99"/>
      <c r="I11" s="99"/>
      <c r="J11" s="99"/>
    </row>
    <row r="12" spans="2:56">
      <c r="B12" s="116"/>
      <c r="C12" s="99"/>
      <c r="D12" s="99"/>
      <c r="E12" s="99"/>
      <c r="F12" s="99"/>
      <c r="G12" s="99"/>
      <c r="H12" s="99"/>
      <c r="I12" s="99"/>
      <c r="J12" s="99"/>
    </row>
    <row r="13" spans="2:56">
      <c r="B13" s="99"/>
      <c r="C13" s="99"/>
      <c r="D13" s="99"/>
      <c r="E13" s="99"/>
      <c r="F13" s="99"/>
      <c r="G13" s="99"/>
      <c r="H13" s="99"/>
      <c r="I13" s="99"/>
      <c r="J13" s="99"/>
    </row>
    <row r="14" spans="2:56">
      <c r="B14" s="99"/>
      <c r="C14" s="99"/>
      <c r="D14" s="99"/>
      <c r="E14" s="99"/>
      <c r="F14" s="99"/>
      <c r="G14" s="99"/>
      <c r="H14" s="99"/>
      <c r="I14" s="99"/>
      <c r="J14" s="99"/>
    </row>
    <row r="15" spans="2:56">
      <c r="B15" s="99"/>
      <c r="C15" s="99"/>
      <c r="D15" s="99"/>
      <c r="E15" s="99"/>
      <c r="F15" s="99"/>
      <c r="G15" s="99"/>
      <c r="H15" s="99"/>
      <c r="I15" s="99"/>
      <c r="J15" s="99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97" t="s">
        <v>254</v>
      </c>
      <c r="C17" s="99"/>
      <c r="D17" s="99"/>
      <c r="E17" s="99"/>
      <c r="F17" s="99"/>
      <c r="G17" s="99"/>
      <c r="H17" s="99"/>
      <c r="I17" s="99"/>
      <c r="J17" s="99"/>
    </row>
    <row r="18" spans="2:10">
      <c r="B18" s="97" t="s">
        <v>118</v>
      </c>
      <c r="C18" s="99"/>
      <c r="D18" s="99"/>
      <c r="E18" s="99"/>
      <c r="F18" s="99"/>
      <c r="G18" s="99"/>
      <c r="H18" s="99"/>
      <c r="I18" s="99"/>
      <c r="J18" s="99"/>
    </row>
    <row r="19" spans="2:10">
      <c r="B19" s="97" t="s">
        <v>239</v>
      </c>
      <c r="C19" s="99"/>
      <c r="D19" s="99"/>
      <c r="E19" s="99"/>
      <c r="F19" s="99"/>
      <c r="G19" s="99"/>
      <c r="H19" s="99"/>
      <c r="I19" s="99"/>
      <c r="J19" s="99"/>
    </row>
    <row r="20" spans="2:10">
      <c r="B20" s="97" t="s">
        <v>249</v>
      </c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 B19:B20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I24" sqref="I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184</v>
      </c>
      <c r="C1" s="76" t="s" vm="1">
        <v>255</v>
      </c>
    </row>
    <row r="2" spans="2:60">
      <c r="B2" s="56" t="s">
        <v>183</v>
      </c>
      <c r="C2" s="76" t="s">
        <v>256</v>
      </c>
    </row>
    <row r="3" spans="2:60">
      <c r="B3" s="56" t="s">
        <v>185</v>
      </c>
      <c r="C3" s="76" t="s">
        <v>257</v>
      </c>
    </row>
    <row r="4" spans="2:60">
      <c r="B4" s="56" t="s">
        <v>186</v>
      </c>
      <c r="C4" s="76">
        <v>8802</v>
      </c>
    </row>
    <row r="6" spans="2:60" ht="26.25" customHeight="1">
      <c r="B6" s="199" t="s">
        <v>219</v>
      </c>
      <c r="C6" s="200"/>
      <c r="D6" s="200"/>
      <c r="E6" s="200"/>
      <c r="F6" s="200"/>
      <c r="G6" s="200"/>
      <c r="H6" s="200"/>
      <c r="I6" s="200"/>
      <c r="J6" s="200"/>
      <c r="K6" s="201"/>
    </row>
    <row r="7" spans="2:60" s="3" customFormat="1" ht="66">
      <c r="B7" s="59" t="s">
        <v>122</v>
      </c>
      <c r="C7" s="59" t="s">
        <v>123</v>
      </c>
      <c r="D7" s="59" t="s">
        <v>15</v>
      </c>
      <c r="E7" s="59" t="s">
        <v>16</v>
      </c>
      <c r="F7" s="59" t="s">
        <v>58</v>
      </c>
      <c r="G7" s="59" t="s">
        <v>107</v>
      </c>
      <c r="H7" s="59" t="s">
        <v>55</v>
      </c>
      <c r="I7" s="59" t="s">
        <v>116</v>
      </c>
      <c r="J7" s="59" t="s">
        <v>187</v>
      </c>
      <c r="K7" s="59" t="s">
        <v>188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244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6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7" t="s">
        <v>254</v>
      </c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7" t="s">
        <v>118</v>
      </c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7" t="s">
        <v>239</v>
      </c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7" t="s">
        <v>249</v>
      </c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mergeCells count="1">
    <mergeCell ref="B6:K6"/>
  </mergeCells>
  <dataValidations count="1">
    <dataValidation allowBlank="1" showInputMessage="1" showErrorMessage="1" sqref="C5:C1048576 AH28:XFD29 D1:XFD27 D30:XFD1048576 D28:AF29 A1:A1048576 B1:B16 B22:B1048576 B19:B20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7" sqref="B17:B2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184</v>
      </c>
      <c r="C1" s="76" t="s" vm="1">
        <v>255</v>
      </c>
    </row>
    <row r="2" spans="2:60">
      <c r="B2" s="56" t="s">
        <v>183</v>
      </c>
      <c r="C2" s="76" t="s">
        <v>256</v>
      </c>
    </row>
    <row r="3" spans="2:60">
      <c r="B3" s="56" t="s">
        <v>185</v>
      </c>
      <c r="C3" s="76" t="s">
        <v>257</v>
      </c>
    </row>
    <row r="4" spans="2:60">
      <c r="B4" s="56" t="s">
        <v>186</v>
      </c>
      <c r="C4" s="76">
        <v>8802</v>
      </c>
    </row>
    <row r="6" spans="2:60" ht="26.25" customHeight="1">
      <c r="B6" s="199" t="s">
        <v>220</v>
      </c>
      <c r="C6" s="200"/>
      <c r="D6" s="200"/>
      <c r="E6" s="200"/>
      <c r="F6" s="200"/>
      <c r="G6" s="200"/>
      <c r="H6" s="200"/>
      <c r="I6" s="200"/>
      <c r="J6" s="200"/>
      <c r="K6" s="201"/>
    </row>
    <row r="7" spans="2:60" s="3" customFormat="1" ht="78.75">
      <c r="B7" s="59" t="s">
        <v>122</v>
      </c>
      <c r="C7" s="61" t="s">
        <v>47</v>
      </c>
      <c r="D7" s="61" t="s">
        <v>15</v>
      </c>
      <c r="E7" s="61" t="s">
        <v>16</v>
      </c>
      <c r="F7" s="61" t="s">
        <v>58</v>
      </c>
      <c r="G7" s="61" t="s">
        <v>107</v>
      </c>
      <c r="H7" s="61" t="s">
        <v>55</v>
      </c>
      <c r="I7" s="61" t="s">
        <v>116</v>
      </c>
      <c r="J7" s="61" t="s">
        <v>187</v>
      </c>
      <c r="K7" s="63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244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6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7" t="s">
        <v>254</v>
      </c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7" t="s">
        <v>118</v>
      </c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7" t="s">
        <v>239</v>
      </c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7" t="s">
        <v>249</v>
      </c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mergeCells count="1">
    <mergeCell ref="B6:K6"/>
  </mergeCells>
  <phoneticPr fontId="4" type="noConversion"/>
  <dataValidations count="1">
    <dataValidation allowBlank="1" showInputMessage="1" showErrorMessage="1" sqref="C5:C1048576 AH28:XFD29 D1:XFD27 D30:XFD1048576 D28:AF29 A1:A1048576 B1:B16 B22:B1048576 B19:B20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G109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41.7109375" style="1" bestFit="1" customWidth="1"/>
    <col min="4" max="4" width="11.85546875" style="1" customWidth="1"/>
    <col min="5" max="5" width="6.7109375" style="1" customWidth="1"/>
    <col min="6" max="6" width="7.28515625" style="1" customWidth="1"/>
    <col min="7" max="18" width="5.7109375" style="1" customWidth="1"/>
    <col min="19" max="16384" width="9.140625" style="1"/>
  </cols>
  <sheetData>
    <row r="1" spans="2:33">
      <c r="B1" s="56" t="s">
        <v>184</v>
      </c>
      <c r="C1" s="76" t="s" vm="1">
        <v>255</v>
      </c>
    </row>
    <row r="2" spans="2:33">
      <c r="B2" s="56" t="s">
        <v>183</v>
      </c>
      <c r="C2" s="76" t="s">
        <v>256</v>
      </c>
    </row>
    <row r="3" spans="2:33">
      <c r="B3" s="56" t="s">
        <v>185</v>
      </c>
      <c r="C3" s="76" t="s">
        <v>257</v>
      </c>
    </row>
    <row r="4" spans="2:33">
      <c r="B4" s="56" t="s">
        <v>186</v>
      </c>
      <c r="C4" s="76">
        <v>8802</v>
      </c>
    </row>
    <row r="6" spans="2:33" ht="26.25" customHeight="1">
      <c r="B6" s="199" t="s">
        <v>221</v>
      </c>
      <c r="C6" s="200"/>
      <c r="D6" s="201"/>
    </row>
    <row r="7" spans="2:33" s="3" customFormat="1" ht="31.5">
      <c r="B7" s="59" t="s">
        <v>122</v>
      </c>
      <c r="C7" s="64" t="s">
        <v>113</v>
      </c>
      <c r="D7" s="65" t="s">
        <v>112</v>
      </c>
    </row>
    <row r="8" spans="2:33" s="3" customFormat="1">
      <c r="B8" s="15"/>
      <c r="C8" s="32" t="s">
        <v>244</v>
      </c>
      <c r="D8" s="17" t="s">
        <v>22</v>
      </c>
    </row>
    <row r="9" spans="2:33" s="4" customFormat="1" ht="18" customHeight="1">
      <c r="B9" s="18"/>
      <c r="C9" s="19" t="s">
        <v>1</v>
      </c>
      <c r="D9" s="20" t="s">
        <v>2</v>
      </c>
    </row>
    <row r="10" spans="2:33" s="138" customFormat="1" ht="18" customHeight="1">
      <c r="B10" s="128" t="s">
        <v>1399</v>
      </c>
      <c r="C10" s="135">
        <f>C11+C17</f>
        <v>8065.2630295226563</v>
      </c>
      <c r="D10" s="99"/>
    </row>
    <row r="11" spans="2:33" s="140" customFormat="1">
      <c r="B11" s="128" t="s">
        <v>27</v>
      </c>
      <c r="C11" s="135">
        <f>SUM(C12:C15)</f>
        <v>2716.7579999999998</v>
      </c>
      <c r="D11" s="99"/>
    </row>
    <row r="12" spans="2:33" s="140" customFormat="1">
      <c r="B12" s="131" t="s">
        <v>1414</v>
      </c>
      <c r="C12" s="149">
        <v>952.21199999999999</v>
      </c>
      <c r="D12" s="150">
        <v>46100</v>
      </c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</row>
    <row r="13" spans="2:33" s="140" customFormat="1">
      <c r="B13" s="131" t="s">
        <v>1415</v>
      </c>
      <c r="C13" s="149">
        <v>267.82089000000002</v>
      </c>
      <c r="D13" s="150">
        <v>43738</v>
      </c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</row>
    <row r="14" spans="2:33" s="140" customFormat="1">
      <c r="B14" s="151" t="s">
        <v>1416</v>
      </c>
      <c r="C14" s="149">
        <v>687.01489000000004</v>
      </c>
      <c r="D14" s="150">
        <v>44246</v>
      </c>
    </row>
    <row r="15" spans="2:33" s="140" customFormat="1">
      <c r="B15" s="152" t="s">
        <v>1417</v>
      </c>
      <c r="C15" s="149">
        <v>809.71022000000005</v>
      </c>
      <c r="D15" s="150">
        <v>44739</v>
      </c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</row>
    <row r="16" spans="2:33" s="140" customFormat="1">
      <c r="B16" s="99"/>
      <c r="C16" s="99"/>
      <c r="D16" s="99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</row>
    <row r="17" spans="2:4" s="140" customFormat="1">
      <c r="B17" s="128" t="s">
        <v>1400</v>
      </c>
      <c r="C17" s="153">
        <f>SUM(C18:C27)</f>
        <v>5348.5050295226565</v>
      </c>
    </row>
    <row r="18" spans="2:4" s="140" customFormat="1">
      <c r="B18" s="154" t="s">
        <v>1312</v>
      </c>
      <c r="C18" s="149">
        <v>742.69401598876129</v>
      </c>
      <c r="D18" s="150">
        <v>46601</v>
      </c>
    </row>
    <row r="19" spans="2:4" s="140" customFormat="1">
      <c r="B19" s="154" t="s">
        <v>1395</v>
      </c>
      <c r="C19" s="149">
        <v>651.30870183394416</v>
      </c>
      <c r="D19" s="150">
        <v>45382</v>
      </c>
    </row>
    <row r="20" spans="2:4" s="140" customFormat="1">
      <c r="B20" s="154" t="s">
        <v>1396</v>
      </c>
      <c r="C20" s="149">
        <v>849.6285587795312</v>
      </c>
      <c r="D20" s="150">
        <v>44926</v>
      </c>
    </row>
    <row r="21" spans="2:4" s="140" customFormat="1">
      <c r="B21" s="154" t="s">
        <v>1394</v>
      </c>
      <c r="C21" s="149">
        <v>518.90379216405279</v>
      </c>
      <c r="D21" s="150">
        <v>46012</v>
      </c>
    </row>
    <row r="22" spans="2:4">
      <c r="B22" s="136" t="s">
        <v>1315</v>
      </c>
      <c r="C22" s="134">
        <v>316.61980265141841</v>
      </c>
      <c r="D22" s="133">
        <v>46201</v>
      </c>
    </row>
    <row r="23" spans="2:4">
      <c r="B23" s="136" t="s">
        <v>1310</v>
      </c>
      <c r="C23" s="134">
        <v>478.43685592213552</v>
      </c>
      <c r="D23" s="133">
        <v>47262</v>
      </c>
    </row>
    <row r="24" spans="2:4">
      <c r="B24" s="136" t="s">
        <v>1311</v>
      </c>
      <c r="C24" s="134">
        <v>292.80659646283698</v>
      </c>
      <c r="D24" s="133">
        <v>46600</v>
      </c>
    </row>
    <row r="25" spans="2:4">
      <c r="B25" s="136" t="s">
        <v>1397</v>
      </c>
      <c r="C25" s="134">
        <v>1030.8529897199764</v>
      </c>
      <c r="D25" s="133">
        <v>46201</v>
      </c>
    </row>
    <row r="26" spans="2:4">
      <c r="B26" s="136" t="s">
        <v>1398</v>
      </c>
      <c r="C26" s="134">
        <v>467.253716</v>
      </c>
      <c r="D26" s="133">
        <v>46482</v>
      </c>
    </row>
    <row r="27" spans="2:4">
      <c r="B27" s="99"/>
      <c r="C27" s="99"/>
      <c r="D27" s="99"/>
    </row>
    <row r="28" spans="2:4">
      <c r="B28" s="99"/>
      <c r="C28" s="99"/>
      <c r="D28" s="99"/>
    </row>
    <row r="29" spans="2:4">
      <c r="B29" s="99"/>
      <c r="C29" s="99"/>
      <c r="D29" s="99"/>
    </row>
    <row r="30" spans="2:4">
      <c r="B30" s="99"/>
      <c r="C30" s="99"/>
      <c r="D30" s="99"/>
    </row>
    <row r="31" spans="2:4">
      <c r="B31" s="99"/>
      <c r="C31" s="99"/>
      <c r="D31" s="99"/>
    </row>
    <row r="32" spans="2:4">
      <c r="B32" s="99"/>
      <c r="C32" s="99"/>
      <c r="D32" s="99"/>
    </row>
    <row r="33" spans="2:4">
      <c r="B33" s="99"/>
      <c r="C33" s="99"/>
      <c r="D33" s="99"/>
    </row>
    <row r="34" spans="2:4">
      <c r="B34" s="99"/>
      <c r="C34" s="99"/>
      <c r="D34" s="99"/>
    </row>
    <row r="35" spans="2:4">
      <c r="B35" s="99"/>
      <c r="C35" s="99"/>
      <c r="D35" s="99"/>
    </row>
    <row r="36" spans="2:4">
      <c r="B36" s="99"/>
      <c r="C36" s="99"/>
      <c r="D36" s="99"/>
    </row>
    <row r="37" spans="2:4">
      <c r="B37" s="99"/>
      <c r="C37" s="99"/>
      <c r="D37" s="99"/>
    </row>
    <row r="38" spans="2:4">
      <c r="B38" s="99"/>
      <c r="C38" s="99"/>
      <c r="D38" s="99"/>
    </row>
    <row r="39" spans="2:4">
      <c r="B39" s="97" t="s">
        <v>254</v>
      </c>
      <c r="C39" s="99"/>
      <c r="D39" s="99"/>
    </row>
    <row r="40" spans="2:4">
      <c r="B40" s="97" t="s">
        <v>118</v>
      </c>
      <c r="C40" s="99"/>
      <c r="D40" s="99"/>
    </row>
    <row r="41" spans="2:4">
      <c r="B41" s="97" t="s">
        <v>239</v>
      </c>
      <c r="C41" s="99"/>
      <c r="D41" s="99"/>
    </row>
    <row r="42" spans="2:4">
      <c r="B42" s="97" t="s">
        <v>249</v>
      </c>
      <c r="C42" s="99"/>
      <c r="D42" s="99"/>
    </row>
    <row r="43" spans="2:4">
      <c r="B43" s="99"/>
      <c r="C43" s="99"/>
      <c r="D43" s="99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</sheetData>
  <mergeCells count="1">
    <mergeCell ref="B6:D6"/>
  </mergeCells>
  <phoneticPr fontId="4" type="noConversion"/>
  <conditionalFormatting sqref="B14">
    <cfRule type="cellIs" dxfId="0" priority="1" operator="equal">
      <formula>"NR3"</formula>
    </cfRule>
  </conditionalFormatting>
  <dataValidations count="1">
    <dataValidation allowBlank="1" showInputMessage="1" showErrorMessage="1" sqref="T28:XFD29 B41:B42 B22:C38 A22:A1048576 C5:C17 B17 A1:B16 D22:XFD27 D1:XFD16 C39:XFD43 B44:XFD1048576 D30:XFD38 D28:R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B11" sqref="B11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184</v>
      </c>
      <c r="C1" s="76" t="s" vm="1">
        <v>255</v>
      </c>
    </row>
    <row r="2" spans="2:18">
      <c r="B2" s="56" t="s">
        <v>183</v>
      </c>
      <c r="C2" s="76" t="s">
        <v>256</v>
      </c>
    </row>
    <row r="3" spans="2:18">
      <c r="B3" s="56" t="s">
        <v>185</v>
      </c>
      <c r="C3" s="76" t="s">
        <v>257</v>
      </c>
    </row>
    <row r="4" spans="2:18">
      <c r="B4" s="56" t="s">
        <v>186</v>
      </c>
      <c r="C4" s="76">
        <v>8802</v>
      </c>
    </row>
    <row r="6" spans="2:18" ht="26.25" customHeight="1">
      <c r="B6" s="199" t="s">
        <v>224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1"/>
    </row>
    <row r="7" spans="2:18" s="3" customFormat="1" ht="78.75">
      <c r="B7" s="22" t="s">
        <v>122</v>
      </c>
      <c r="C7" s="30" t="s">
        <v>47</v>
      </c>
      <c r="D7" s="30" t="s">
        <v>66</v>
      </c>
      <c r="E7" s="30" t="s">
        <v>15</v>
      </c>
      <c r="F7" s="30" t="s">
        <v>67</v>
      </c>
      <c r="G7" s="30" t="s">
        <v>108</v>
      </c>
      <c r="H7" s="30" t="s">
        <v>18</v>
      </c>
      <c r="I7" s="30" t="s">
        <v>107</v>
      </c>
      <c r="J7" s="30" t="s">
        <v>17</v>
      </c>
      <c r="K7" s="30" t="s">
        <v>222</v>
      </c>
      <c r="L7" s="30" t="s">
        <v>246</v>
      </c>
      <c r="M7" s="30" t="s">
        <v>223</v>
      </c>
      <c r="N7" s="30" t="s">
        <v>60</v>
      </c>
      <c r="O7" s="30" t="s">
        <v>187</v>
      </c>
      <c r="P7" s="31" t="s">
        <v>189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250</v>
      </c>
      <c r="M8" s="32" t="s">
        <v>244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254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118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7" t="s">
        <v>249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6:B23 B13:B1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4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64" t="s">
        <v>184</v>
      </c>
      <c r="C1" s="165" t="s" vm="1">
        <v>255</v>
      </c>
      <c r="D1" s="155"/>
      <c r="E1" s="155"/>
      <c r="F1" s="155"/>
      <c r="G1" s="155"/>
      <c r="H1" s="155"/>
      <c r="I1" s="155"/>
      <c r="J1" s="155"/>
      <c r="K1" s="155"/>
      <c r="L1" s="155"/>
    </row>
    <row r="2" spans="2:13">
      <c r="B2" s="164" t="s">
        <v>183</v>
      </c>
      <c r="C2" s="165" t="s">
        <v>256</v>
      </c>
      <c r="D2" s="155"/>
      <c r="E2" s="155"/>
      <c r="F2" s="155"/>
      <c r="G2" s="155"/>
      <c r="H2" s="155"/>
      <c r="I2" s="155"/>
      <c r="J2" s="155"/>
      <c r="K2" s="155"/>
      <c r="L2" s="155"/>
    </row>
    <row r="3" spans="2:13">
      <c r="B3" s="164" t="s">
        <v>185</v>
      </c>
      <c r="C3" s="165" t="s">
        <v>257</v>
      </c>
      <c r="D3" s="155"/>
      <c r="E3" s="155"/>
      <c r="F3" s="155"/>
      <c r="G3" s="155"/>
      <c r="H3" s="155"/>
      <c r="I3" s="155"/>
      <c r="J3" s="155"/>
      <c r="K3" s="155"/>
      <c r="L3" s="155"/>
    </row>
    <row r="4" spans="2:13">
      <c r="B4" s="164" t="s">
        <v>186</v>
      </c>
      <c r="C4" s="165">
        <v>8802</v>
      </c>
      <c r="D4" s="155"/>
      <c r="E4" s="155"/>
      <c r="F4" s="155"/>
      <c r="G4" s="155"/>
      <c r="H4" s="155"/>
      <c r="I4" s="155"/>
      <c r="J4" s="155"/>
      <c r="K4" s="155"/>
      <c r="L4" s="155"/>
    </row>
    <row r="6" spans="2:13" ht="26.25" customHeight="1">
      <c r="B6" s="188" t="s">
        <v>213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</row>
    <row r="7" spans="2:13" s="3" customFormat="1" ht="63">
      <c r="B7" s="158" t="s">
        <v>121</v>
      </c>
      <c r="C7" s="159" t="s">
        <v>47</v>
      </c>
      <c r="D7" s="159" t="s">
        <v>123</v>
      </c>
      <c r="E7" s="159" t="s">
        <v>15</v>
      </c>
      <c r="F7" s="159" t="s">
        <v>67</v>
      </c>
      <c r="G7" s="159" t="s">
        <v>107</v>
      </c>
      <c r="H7" s="159" t="s">
        <v>17</v>
      </c>
      <c r="I7" s="159" t="s">
        <v>19</v>
      </c>
      <c r="J7" s="159" t="s">
        <v>63</v>
      </c>
      <c r="K7" s="159" t="s">
        <v>187</v>
      </c>
      <c r="L7" s="159" t="s">
        <v>188</v>
      </c>
      <c r="M7" s="1"/>
    </row>
    <row r="8" spans="2:13" s="3" customFormat="1" ht="28.5" customHeight="1">
      <c r="B8" s="160"/>
      <c r="C8" s="161"/>
      <c r="D8" s="161"/>
      <c r="E8" s="161"/>
      <c r="F8" s="161"/>
      <c r="G8" s="161"/>
      <c r="H8" s="161" t="s">
        <v>20</v>
      </c>
      <c r="I8" s="161" t="s">
        <v>20</v>
      </c>
      <c r="J8" s="161" t="s">
        <v>244</v>
      </c>
      <c r="K8" s="161" t="s">
        <v>20</v>
      </c>
      <c r="L8" s="161" t="s">
        <v>20</v>
      </c>
    </row>
    <row r="9" spans="2:13" s="4" customFormat="1" ht="18" customHeight="1">
      <c r="B9" s="162"/>
      <c r="C9" s="163" t="s">
        <v>1</v>
      </c>
      <c r="D9" s="163" t="s">
        <v>2</v>
      </c>
      <c r="E9" s="163" t="s">
        <v>3</v>
      </c>
      <c r="F9" s="163" t="s">
        <v>4</v>
      </c>
      <c r="G9" s="163" t="s">
        <v>5</v>
      </c>
      <c r="H9" s="163" t="s">
        <v>6</v>
      </c>
      <c r="I9" s="163" t="s">
        <v>7</v>
      </c>
      <c r="J9" s="163" t="s">
        <v>8</v>
      </c>
      <c r="K9" s="163" t="s">
        <v>9</v>
      </c>
      <c r="L9" s="163" t="s">
        <v>10</v>
      </c>
    </row>
    <row r="10" spans="2:13" s="138" customFormat="1" ht="18" customHeight="1">
      <c r="B10" s="183" t="s">
        <v>46</v>
      </c>
      <c r="C10" s="180"/>
      <c r="D10" s="180"/>
      <c r="E10" s="180"/>
      <c r="F10" s="180"/>
      <c r="G10" s="180"/>
      <c r="H10" s="180"/>
      <c r="I10" s="180"/>
      <c r="J10" s="181">
        <v>26692.264060000001</v>
      </c>
      <c r="K10" s="182">
        <v>1</v>
      </c>
      <c r="L10" s="182">
        <v>4.6584574831491581E-2</v>
      </c>
    </row>
    <row r="11" spans="2:13" s="139" customFormat="1">
      <c r="B11" s="184" t="s">
        <v>236</v>
      </c>
      <c r="C11" s="180"/>
      <c r="D11" s="180"/>
      <c r="E11" s="180"/>
      <c r="F11" s="180"/>
      <c r="G11" s="180"/>
      <c r="H11" s="180"/>
      <c r="I11" s="180"/>
      <c r="J11" s="181">
        <v>26692.264060000001</v>
      </c>
      <c r="K11" s="182">
        <v>1</v>
      </c>
      <c r="L11" s="182">
        <v>4.6584574831491581E-2</v>
      </c>
    </row>
    <row r="12" spans="2:13" s="140" customFormat="1">
      <c r="B12" s="178" t="s">
        <v>43</v>
      </c>
      <c r="C12" s="166"/>
      <c r="D12" s="166"/>
      <c r="E12" s="166"/>
      <c r="F12" s="166"/>
      <c r="G12" s="166"/>
      <c r="H12" s="166"/>
      <c r="I12" s="166"/>
      <c r="J12" s="170">
        <v>21907.84</v>
      </c>
      <c r="K12" s="171">
        <v>0.8207561543207661</v>
      </c>
      <c r="L12" s="171">
        <v>3.823457648936298E-2</v>
      </c>
    </row>
    <row r="13" spans="2:13" s="140" customFormat="1">
      <c r="B13" s="169" t="s">
        <v>1344</v>
      </c>
      <c r="C13" s="168" t="s">
        <v>1345</v>
      </c>
      <c r="D13" s="168">
        <v>10</v>
      </c>
      <c r="E13" s="168" t="s">
        <v>1386</v>
      </c>
      <c r="F13" s="168" t="s">
        <v>1385</v>
      </c>
      <c r="G13" s="174" t="s">
        <v>169</v>
      </c>
      <c r="H13" s="175">
        <v>0</v>
      </c>
      <c r="I13" s="175">
        <v>0</v>
      </c>
      <c r="J13" s="172">
        <v>21907.84</v>
      </c>
      <c r="K13" s="173">
        <v>0.8207561543207661</v>
      </c>
      <c r="L13" s="173">
        <v>3.823457648936298E-2</v>
      </c>
    </row>
    <row r="14" spans="2:13" s="140" customFormat="1">
      <c r="B14" s="167"/>
      <c r="C14" s="168"/>
      <c r="D14" s="168"/>
      <c r="E14" s="168"/>
      <c r="F14" s="168"/>
      <c r="G14" s="168"/>
      <c r="H14" s="168"/>
      <c r="I14" s="168"/>
      <c r="J14" s="168"/>
      <c r="K14" s="173"/>
      <c r="L14" s="168"/>
    </row>
    <row r="15" spans="2:13" s="140" customFormat="1">
      <c r="B15" s="178" t="s">
        <v>44</v>
      </c>
      <c r="C15" s="166"/>
      <c r="D15" s="166"/>
      <c r="E15" s="166"/>
      <c r="F15" s="166"/>
      <c r="G15" s="166"/>
      <c r="H15" s="166"/>
      <c r="I15" s="166"/>
      <c r="J15" s="170">
        <v>2938.1218400000002</v>
      </c>
      <c r="K15" s="171">
        <v>0.11007390880726961</v>
      </c>
      <c r="L15" s="171">
        <v>5.1277462418270314E-3</v>
      </c>
    </row>
    <row r="16" spans="2:13" s="140" customFormat="1">
      <c r="B16" s="169" t="s">
        <v>1344</v>
      </c>
      <c r="C16" s="168" t="s">
        <v>1346</v>
      </c>
      <c r="D16" s="168">
        <v>10</v>
      </c>
      <c r="E16" s="168" t="s">
        <v>1386</v>
      </c>
      <c r="F16" s="168" t="s">
        <v>1385</v>
      </c>
      <c r="G16" s="174" t="s">
        <v>175</v>
      </c>
      <c r="H16" s="175">
        <v>0</v>
      </c>
      <c r="I16" s="175">
        <v>0</v>
      </c>
      <c r="J16" s="172">
        <v>-1.8679999999999999E-2</v>
      </c>
      <c r="K16" s="173">
        <v>-6.998282333042377E-7</v>
      </c>
      <c r="L16" s="173">
        <v>-3.2601200703551806E-8</v>
      </c>
    </row>
    <row r="17" spans="2:12" s="140" customFormat="1">
      <c r="B17" s="169" t="s">
        <v>1344</v>
      </c>
      <c r="C17" s="168" t="s">
        <v>1347</v>
      </c>
      <c r="D17" s="168">
        <v>10</v>
      </c>
      <c r="E17" s="168" t="s">
        <v>1386</v>
      </c>
      <c r="F17" s="168" t="s">
        <v>1385</v>
      </c>
      <c r="G17" s="174" t="s">
        <v>171</v>
      </c>
      <c r="H17" s="175">
        <v>0</v>
      </c>
      <c r="I17" s="175">
        <v>0</v>
      </c>
      <c r="J17" s="172">
        <v>264.56972999999999</v>
      </c>
      <c r="K17" s="173">
        <v>9.9118504674346446E-3</v>
      </c>
      <c r="L17" s="173">
        <v>4.6173933981876402E-4</v>
      </c>
    </row>
    <row r="18" spans="2:12" s="140" customFormat="1">
      <c r="B18" s="169" t="s">
        <v>1344</v>
      </c>
      <c r="C18" s="168" t="s">
        <v>1348</v>
      </c>
      <c r="D18" s="168">
        <v>10</v>
      </c>
      <c r="E18" s="168" t="s">
        <v>1386</v>
      </c>
      <c r="F18" s="168" t="s">
        <v>1385</v>
      </c>
      <c r="G18" s="174" t="s">
        <v>170</v>
      </c>
      <c r="H18" s="175">
        <v>0</v>
      </c>
      <c r="I18" s="175">
        <v>0</v>
      </c>
      <c r="J18" s="172">
        <v>9.4</v>
      </c>
      <c r="K18" s="173">
        <v>3.5216195894324597E-4</v>
      </c>
      <c r="L18" s="173">
        <v>1.6405315129196307E-5</v>
      </c>
    </row>
    <row r="19" spans="2:12" s="140" customFormat="1">
      <c r="B19" s="169" t="s">
        <v>1344</v>
      </c>
      <c r="C19" s="168" t="s">
        <v>1349</v>
      </c>
      <c r="D19" s="168">
        <v>10</v>
      </c>
      <c r="E19" s="168" t="s">
        <v>1386</v>
      </c>
      <c r="F19" s="168" t="s">
        <v>1385</v>
      </c>
      <c r="G19" s="174" t="s">
        <v>178</v>
      </c>
      <c r="H19" s="175">
        <v>0</v>
      </c>
      <c r="I19" s="175">
        <v>0</v>
      </c>
      <c r="J19" s="172">
        <v>301.51</v>
      </c>
      <c r="K19" s="173">
        <v>1.129578215329554E-2</v>
      </c>
      <c r="L19" s="173">
        <v>5.2620920900042323E-4</v>
      </c>
    </row>
    <row r="20" spans="2:12" s="140" customFormat="1">
      <c r="B20" s="169" t="s">
        <v>1344</v>
      </c>
      <c r="C20" s="168" t="s">
        <v>1350</v>
      </c>
      <c r="D20" s="168">
        <v>10</v>
      </c>
      <c r="E20" s="168" t="s">
        <v>1386</v>
      </c>
      <c r="F20" s="168" t="s">
        <v>1385</v>
      </c>
      <c r="G20" s="174" t="s">
        <v>168</v>
      </c>
      <c r="H20" s="175">
        <v>0</v>
      </c>
      <c r="I20" s="175">
        <v>0</v>
      </c>
      <c r="J20" s="172">
        <v>2348.8200000000002</v>
      </c>
      <c r="K20" s="173">
        <v>8.7996282170752657E-2</v>
      </c>
      <c r="L20" s="173">
        <v>4.099269391676476E-3</v>
      </c>
    </row>
    <row r="21" spans="2:12" s="140" customFormat="1">
      <c r="B21" s="169" t="s">
        <v>1344</v>
      </c>
      <c r="C21" s="168" t="s">
        <v>1351</v>
      </c>
      <c r="D21" s="168">
        <v>10</v>
      </c>
      <c r="E21" s="168" t="s">
        <v>1386</v>
      </c>
      <c r="F21" s="168" t="s">
        <v>1385</v>
      </c>
      <c r="G21" s="174" t="s">
        <v>173</v>
      </c>
      <c r="H21" s="175">
        <v>0</v>
      </c>
      <c r="I21" s="175">
        <v>0</v>
      </c>
      <c r="J21" s="172">
        <v>10.78</v>
      </c>
      <c r="K21" s="173">
        <v>4.0386233163916926E-4</v>
      </c>
      <c r="L21" s="173">
        <v>1.8813755009865552E-5</v>
      </c>
    </row>
    <row r="22" spans="2:12" s="140" customFormat="1">
      <c r="B22" s="169" t="s">
        <v>1344</v>
      </c>
      <c r="C22" s="168" t="s">
        <v>1352</v>
      </c>
      <c r="D22" s="168">
        <v>10</v>
      </c>
      <c r="E22" s="168" t="s">
        <v>1386</v>
      </c>
      <c r="F22" s="168" t="s">
        <v>1385</v>
      </c>
      <c r="G22" s="174" t="s">
        <v>176</v>
      </c>
      <c r="H22" s="175">
        <v>0</v>
      </c>
      <c r="I22" s="175">
        <v>0</v>
      </c>
      <c r="J22" s="172">
        <v>3.0607899999999999</v>
      </c>
      <c r="K22" s="173">
        <v>1.1466955343764869E-4</v>
      </c>
      <c r="L22" s="173">
        <v>5.3418323930098683E-6</v>
      </c>
    </row>
    <row r="23" spans="2:12" s="140" customFormat="1">
      <c r="B23" s="167"/>
      <c r="C23" s="168"/>
      <c r="D23" s="168"/>
      <c r="E23" s="168"/>
      <c r="F23" s="168"/>
      <c r="G23" s="168"/>
      <c r="H23" s="168"/>
      <c r="I23" s="168"/>
      <c r="J23" s="168"/>
      <c r="K23" s="173"/>
      <c r="L23" s="168"/>
    </row>
    <row r="24" spans="2:12" s="140" customFormat="1">
      <c r="B24" s="179" t="s">
        <v>45</v>
      </c>
      <c r="C24" s="180"/>
      <c r="D24" s="180"/>
      <c r="E24" s="180"/>
      <c r="F24" s="180"/>
      <c r="G24" s="180"/>
      <c r="H24" s="180"/>
      <c r="I24" s="180"/>
      <c r="J24" s="181">
        <v>1846.30222</v>
      </c>
      <c r="K24" s="182">
        <v>6.9169936871964238E-2</v>
      </c>
      <c r="L24" s="182">
        <v>3.2222521003015666E-3</v>
      </c>
    </row>
    <row r="25" spans="2:12" s="140" customFormat="1">
      <c r="B25" s="169" t="s">
        <v>1353</v>
      </c>
      <c r="C25" s="168" t="s">
        <v>1354</v>
      </c>
      <c r="D25" s="168">
        <v>10</v>
      </c>
      <c r="E25" s="168" t="s">
        <v>1386</v>
      </c>
      <c r="F25" s="168" t="s">
        <v>1385</v>
      </c>
      <c r="G25" s="174" t="s">
        <v>168</v>
      </c>
      <c r="H25" s="173">
        <v>0</v>
      </c>
      <c r="I25" s="173">
        <v>0</v>
      </c>
      <c r="J25" s="172">
        <v>1846.30222</v>
      </c>
      <c r="K25" s="173">
        <v>6.9169936871964238E-2</v>
      </c>
      <c r="L25" s="173">
        <v>3.2222521003015666E-3</v>
      </c>
    </row>
    <row r="26" spans="2:12" s="139" customFormat="1">
      <c r="B26" s="167"/>
      <c r="C26" s="168"/>
      <c r="D26" s="168"/>
      <c r="E26" s="168"/>
      <c r="F26" s="168"/>
      <c r="G26" s="168"/>
      <c r="H26" s="168"/>
      <c r="I26" s="168"/>
      <c r="J26" s="168"/>
      <c r="K26" s="173"/>
      <c r="L26" s="168"/>
    </row>
    <row r="27" spans="2:12" s="140" customFormat="1"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</row>
    <row r="28" spans="2:12" s="140" customFormat="1"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</row>
    <row r="29" spans="2:12">
      <c r="B29" s="176" t="s">
        <v>254</v>
      </c>
      <c r="C29" s="177"/>
      <c r="D29" s="177"/>
      <c r="E29" s="177"/>
      <c r="F29" s="177"/>
      <c r="G29" s="177"/>
      <c r="H29" s="177"/>
      <c r="I29" s="177"/>
      <c r="J29" s="177"/>
      <c r="K29" s="177"/>
      <c r="L29" s="177"/>
    </row>
    <row r="30" spans="2:12">
      <c r="B30" s="176" t="s">
        <v>118</v>
      </c>
      <c r="C30" s="177"/>
      <c r="D30" s="177"/>
      <c r="E30" s="177"/>
      <c r="F30" s="177"/>
      <c r="G30" s="177"/>
      <c r="H30" s="177"/>
      <c r="I30" s="177"/>
      <c r="J30" s="177"/>
      <c r="K30" s="177"/>
      <c r="L30" s="177"/>
    </row>
    <row r="31" spans="2:12">
      <c r="B31" s="176" t="s">
        <v>239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</row>
    <row r="32" spans="2:12">
      <c r="B32" s="176" t="s">
        <v>249</v>
      </c>
      <c r="C32" s="177"/>
      <c r="D32" s="177"/>
      <c r="E32" s="177"/>
      <c r="F32" s="177"/>
      <c r="G32" s="177"/>
      <c r="H32" s="177"/>
      <c r="I32" s="177"/>
      <c r="J32" s="177"/>
      <c r="K32" s="177"/>
      <c r="L32" s="177"/>
    </row>
    <row r="33" spans="2:12"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</row>
    <row r="34" spans="2:12"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</row>
    <row r="35" spans="2:12"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</row>
    <row r="36" spans="2:12"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</row>
    <row r="37" spans="2:12"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</row>
    <row r="38" spans="2:12"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</row>
    <row r="39" spans="2:12">
      <c r="B39" s="177"/>
      <c r="C39" s="177"/>
      <c r="D39" s="177"/>
      <c r="E39" s="177"/>
      <c r="F39" s="177"/>
      <c r="G39" s="177"/>
      <c r="H39" s="177"/>
      <c r="I39" s="177"/>
      <c r="J39" s="177"/>
      <c r="K39" s="177"/>
      <c r="L39" s="177"/>
    </row>
    <row r="40" spans="2:12"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</row>
    <row r="41" spans="2:12"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</row>
    <row r="42" spans="2:12"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</row>
    <row r="43" spans="2:12"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</row>
    <row r="44" spans="2:12"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</row>
    <row r="45" spans="2:12"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</row>
    <row r="46" spans="2:12"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</row>
    <row r="47" spans="2:12"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</row>
    <row r="48" spans="2:12"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</row>
    <row r="49" spans="2:12"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</row>
    <row r="50" spans="2:12"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</row>
    <row r="51" spans="2:12"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</row>
    <row r="52" spans="2:12"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177"/>
    </row>
    <row r="53" spans="2:12">
      <c r="B53" s="177"/>
      <c r="C53" s="177"/>
      <c r="D53" s="177"/>
      <c r="E53" s="177"/>
      <c r="F53" s="177"/>
      <c r="G53" s="177"/>
      <c r="H53" s="177"/>
      <c r="I53" s="177"/>
      <c r="J53" s="177"/>
      <c r="K53" s="177"/>
      <c r="L53" s="177"/>
    </row>
    <row r="54" spans="2:12">
      <c r="B54" s="177"/>
      <c r="C54" s="177"/>
      <c r="D54" s="177"/>
      <c r="E54" s="177"/>
      <c r="F54" s="177"/>
      <c r="G54" s="177"/>
      <c r="H54" s="177"/>
      <c r="I54" s="177"/>
      <c r="J54" s="177"/>
      <c r="K54" s="177"/>
      <c r="L54" s="177"/>
    </row>
    <row r="55" spans="2:12"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</row>
    <row r="56" spans="2:12"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</row>
    <row r="57" spans="2:12"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</row>
    <row r="58" spans="2:12"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</row>
    <row r="59" spans="2:12"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</row>
    <row r="60" spans="2:12"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</row>
    <row r="61" spans="2:12"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</row>
    <row r="62" spans="2:12"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</row>
    <row r="63" spans="2:12"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</row>
    <row r="64" spans="2:12"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</row>
    <row r="65" spans="2:12"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</row>
    <row r="66" spans="2:12"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</row>
    <row r="67" spans="2:12"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</row>
    <row r="68" spans="2:12"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</row>
    <row r="69" spans="2:12"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</row>
    <row r="70" spans="2:12"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</row>
    <row r="71" spans="2:12"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</row>
    <row r="72" spans="2:12"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</row>
    <row r="73" spans="2:12"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</row>
    <row r="74" spans="2:12"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</row>
    <row r="75" spans="2:12"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</row>
    <row r="76" spans="2:12"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</row>
    <row r="77" spans="2:12">
      <c r="B77" s="177"/>
      <c r="C77" s="177"/>
      <c r="D77" s="177"/>
      <c r="E77" s="177"/>
      <c r="F77" s="177"/>
      <c r="G77" s="177"/>
      <c r="H77" s="177"/>
      <c r="I77" s="177"/>
      <c r="J77" s="177"/>
      <c r="K77" s="177"/>
      <c r="L77" s="177"/>
    </row>
    <row r="78" spans="2:12"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</row>
    <row r="79" spans="2:12">
      <c r="B79" s="177"/>
      <c r="C79" s="177"/>
      <c r="D79" s="177"/>
      <c r="E79" s="177"/>
      <c r="F79" s="177"/>
      <c r="G79" s="177"/>
      <c r="H79" s="177"/>
      <c r="I79" s="177"/>
      <c r="J79" s="177"/>
      <c r="K79" s="177"/>
      <c r="L79" s="177"/>
    </row>
    <row r="80" spans="2:12"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</row>
    <row r="81" spans="2:12"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</row>
    <row r="82" spans="2:12"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</row>
    <row r="83" spans="2:12"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</row>
    <row r="84" spans="2:12"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</row>
    <row r="85" spans="2:12"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</row>
    <row r="86" spans="2:12"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</row>
    <row r="87" spans="2:12"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</row>
    <row r="88" spans="2:12"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</row>
    <row r="89" spans="2:12">
      <c r="B89" s="177"/>
      <c r="C89" s="177"/>
      <c r="D89" s="177"/>
      <c r="E89" s="177"/>
      <c r="F89" s="177"/>
      <c r="G89" s="177"/>
      <c r="H89" s="177"/>
      <c r="I89" s="177"/>
      <c r="J89" s="177"/>
      <c r="K89" s="177"/>
      <c r="L89" s="177"/>
    </row>
    <row r="90" spans="2:12"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</row>
    <row r="91" spans="2:12"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</row>
    <row r="92" spans="2:12"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</row>
    <row r="93" spans="2:12"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</row>
    <row r="94" spans="2:12"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</row>
    <row r="95" spans="2:12">
      <c r="B95" s="177"/>
      <c r="C95" s="177"/>
      <c r="D95" s="177"/>
      <c r="E95" s="177"/>
      <c r="F95" s="177"/>
      <c r="G95" s="177"/>
      <c r="H95" s="177"/>
      <c r="I95" s="177"/>
      <c r="J95" s="177"/>
      <c r="K95" s="177"/>
      <c r="L95" s="177"/>
    </row>
    <row r="96" spans="2:12">
      <c r="B96" s="177"/>
      <c r="C96" s="177"/>
      <c r="D96" s="177"/>
      <c r="E96" s="177"/>
      <c r="F96" s="177"/>
      <c r="G96" s="177"/>
      <c r="H96" s="177"/>
      <c r="I96" s="177"/>
      <c r="J96" s="177"/>
      <c r="K96" s="177"/>
      <c r="L96" s="177"/>
    </row>
    <row r="97" spans="2:12">
      <c r="B97" s="177"/>
      <c r="C97" s="177"/>
      <c r="D97" s="177"/>
      <c r="E97" s="177"/>
      <c r="F97" s="177"/>
      <c r="G97" s="177"/>
      <c r="H97" s="177"/>
      <c r="I97" s="177"/>
      <c r="J97" s="177"/>
      <c r="K97" s="177"/>
      <c r="L97" s="177"/>
    </row>
    <row r="98" spans="2:12"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</row>
    <row r="99" spans="2:12"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</row>
    <row r="100" spans="2:12"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</row>
    <row r="101" spans="2:12"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</row>
    <row r="102" spans="2:12">
      <c r="B102" s="177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</row>
    <row r="103" spans="2:12">
      <c r="B103" s="177"/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</row>
    <row r="104" spans="2:12"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</row>
    <row r="105" spans="2:12"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</row>
    <row r="106" spans="2:12"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</row>
    <row r="107" spans="2:12"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</row>
    <row r="108" spans="2:12">
      <c r="B108" s="177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</row>
    <row r="109" spans="2:12"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</row>
    <row r="110" spans="2:12"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</row>
    <row r="111" spans="2:12"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</row>
    <row r="112" spans="2:12"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</row>
    <row r="113" spans="2:12">
      <c r="B113" s="177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</row>
    <row r="114" spans="2:12">
      <c r="B114" s="177"/>
      <c r="C114" s="177"/>
      <c r="D114" s="177"/>
      <c r="E114" s="177"/>
      <c r="F114" s="177"/>
      <c r="G114" s="177"/>
      <c r="H114" s="177"/>
      <c r="I114" s="177"/>
      <c r="J114" s="177"/>
      <c r="K114" s="177"/>
      <c r="L114" s="177"/>
    </row>
    <row r="115" spans="2:12">
      <c r="B115" s="177"/>
      <c r="C115" s="177"/>
      <c r="D115" s="177"/>
      <c r="E115" s="177"/>
      <c r="F115" s="177"/>
      <c r="G115" s="177"/>
      <c r="H115" s="177"/>
      <c r="I115" s="177"/>
      <c r="J115" s="177"/>
      <c r="K115" s="177"/>
      <c r="L115" s="177"/>
    </row>
    <row r="116" spans="2:12">
      <c r="B116" s="177"/>
      <c r="C116" s="177"/>
      <c r="D116" s="177"/>
      <c r="E116" s="177"/>
      <c r="F116" s="177"/>
      <c r="G116" s="177"/>
      <c r="H116" s="177"/>
      <c r="I116" s="177"/>
      <c r="J116" s="177"/>
      <c r="K116" s="177"/>
      <c r="L116" s="177"/>
    </row>
    <row r="117" spans="2:12"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</row>
    <row r="118" spans="2:12"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</row>
    <row r="119" spans="2:12"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</row>
    <row r="120" spans="2:12"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</row>
    <row r="121" spans="2:12">
      <c r="B121" s="17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</row>
    <row r="122" spans="2:12"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</row>
    <row r="123" spans="2:12"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</row>
    <row r="124" spans="2:12"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</row>
    <row r="125" spans="2:12"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</row>
    <row r="126" spans="2:12">
      <c r="B126" s="155"/>
      <c r="C126" s="155"/>
      <c r="D126" s="156"/>
      <c r="E126" s="155"/>
      <c r="F126" s="155"/>
      <c r="G126" s="155"/>
      <c r="H126" s="155"/>
      <c r="I126" s="155"/>
      <c r="J126" s="155"/>
      <c r="K126" s="155"/>
      <c r="L126" s="155"/>
    </row>
    <row r="127" spans="2:12">
      <c r="B127" s="155"/>
      <c r="C127" s="155"/>
      <c r="D127" s="156"/>
      <c r="E127" s="155"/>
      <c r="F127" s="155"/>
      <c r="G127" s="155"/>
      <c r="H127" s="155"/>
      <c r="I127" s="155"/>
      <c r="J127" s="155"/>
      <c r="K127" s="155"/>
      <c r="L127" s="155"/>
    </row>
    <row r="128" spans="2:12">
      <c r="B128" s="155"/>
      <c r="C128" s="155"/>
      <c r="D128" s="156"/>
      <c r="E128" s="155"/>
      <c r="F128" s="155"/>
      <c r="G128" s="155"/>
      <c r="H128" s="155"/>
      <c r="I128" s="155"/>
      <c r="J128" s="155"/>
      <c r="K128" s="155"/>
      <c r="L128" s="155"/>
    </row>
    <row r="129" spans="4:4">
      <c r="D129" s="156"/>
    </row>
    <row r="130" spans="4:4">
      <c r="D130" s="156"/>
    </row>
    <row r="131" spans="4:4">
      <c r="D131" s="156"/>
    </row>
    <row r="132" spans="4:4">
      <c r="D132" s="156"/>
    </row>
    <row r="133" spans="4:4">
      <c r="D133" s="156"/>
    </row>
    <row r="134" spans="4:4">
      <c r="D134" s="156"/>
    </row>
    <row r="135" spans="4:4">
      <c r="D135" s="156"/>
    </row>
    <row r="136" spans="4:4">
      <c r="D136" s="156"/>
    </row>
    <row r="137" spans="4:4">
      <c r="D137" s="156"/>
    </row>
    <row r="138" spans="4:4">
      <c r="D138" s="156"/>
    </row>
    <row r="139" spans="4:4">
      <c r="D139" s="156"/>
    </row>
    <row r="140" spans="4:4">
      <c r="D140" s="156"/>
    </row>
    <row r="141" spans="4:4">
      <c r="D141" s="156"/>
    </row>
    <row r="142" spans="4:4">
      <c r="D142" s="156"/>
    </row>
    <row r="143" spans="4:4">
      <c r="D143" s="156"/>
    </row>
    <row r="144" spans="4:4">
      <c r="D144" s="156"/>
    </row>
    <row r="145" spans="4:4">
      <c r="D145" s="156"/>
    </row>
    <row r="146" spans="4:4">
      <c r="D146" s="156"/>
    </row>
    <row r="147" spans="4:4">
      <c r="D147" s="156"/>
    </row>
    <row r="148" spans="4:4">
      <c r="D148" s="156"/>
    </row>
    <row r="149" spans="4:4">
      <c r="D149" s="156"/>
    </row>
    <row r="150" spans="4:4">
      <c r="D150" s="156"/>
    </row>
    <row r="151" spans="4:4">
      <c r="D151" s="156"/>
    </row>
    <row r="152" spans="4:4">
      <c r="D152" s="156"/>
    </row>
    <row r="153" spans="4:4">
      <c r="D153" s="156"/>
    </row>
    <row r="154" spans="4:4">
      <c r="D154" s="156"/>
    </row>
    <row r="155" spans="4:4">
      <c r="D155" s="156"/>
    </row>
    <row r="156" spans="4:4">
      <c r="D156" s="156"/>
    </row>
    <row r="157" spans="4:4">
      <c r="D157" s="156"/>
    </row>
    <row r="158" spans="4:4">
      <c r="D158" s="156"/>
    </row>
    <row r="159" spans="4:4">
      <c r="D159" s="156"/>
    </row>
    <row r="160" spans="4:4">
      <c r="D160" s="156"/>
    </row>
    <row r="161" spans="4:4">
      <c r="D161" s="156"/>
    </row>
    <row r="162" spans="4:4">
      <c r="D162" s="156"/>
    </row>
    <row r="163" spans="4:4">
      <c r="D163" s="156"/>
    </row>
    <row r="164" spans="4:4">
      <c r="D164" s="156"/>
    </row>
    <row r="165" spans="4:4">
      <c r="D165" s="156"/>
    </row>
    <row r="166" spans="4:4">
      <c r="D166" s="156"/>
    </row>
    <row r="167" spans="4:4">
      <c r="D167" s="156"/>
    </row>
    <row r="168" spans="4:4">
      <c r="D168" s="156"/>
    </row>
    <row r="169" spans="4:4">
      <c r="D169" s="156"/>
    </row>
    <row r="170" spans="4:4">
      <c r="D170" s="156"/>
    </row>
    <row r="171" spans="4:4">
      <c r="D171" s="156"/>
    </row>
    <row r="172" spans="4:4">
      <c r="D172" s="156"/>
    </row>
    <row r="173" spans="4:4">
      <c r="D173" s="156"/>
    </row>
    <row r="174" spans="4:4">
      <c r="D174" s="156"/>
    </row>
    <row r="175" spans="4:4">
      <c r="D175" s="156"/>
    </row>
    <row r="176" spans="4:4">
      <c r="D176" s="156"/>
    </row>
    <row r="177" spans="4:4">
      <c r="D177" s="156"/>
    </row>
    <row r="178" spans="4:4">
      <c r="D178" s="156"/>
    </row>
    <row r="179" spans="4:4">
      <c r="D179" s="156"/>
    </row>
    <row r="180" spans="4:4">
      <c r="D180" s="156"/>
    </row>
    <row r="181" spans="4:4">
      <c r="D181" s="156"/>
    </row>
    <row r="182" spans="4:4">
      <c r="D182" s="156"/>
    </row>
    <row r="183" spans="4:4">
      <c r="D183" s="156"/>
    </row>
    <row r="184" spans="4:4">
      <c r="D184" s="156"/>
    </row>
    <row r="185" spans="4:4">
      <c r="D185" s="156"/>
    </row>
    <row r="186" spans="4:4">
      <c r="D186" s="156"/>
    </row>
    <row r="187" spans="4:4">
      <c r="D187" s="156"/>
    </row>
    <row r="188" spans="4:4">
      <c r="D188" s="156"/>
    </row>
    <row r="189" spans="4:4">
      <c r="D189" s="156"/>
    </row>
    <row r="190" spans="4:4">
      <c r="D190" s="156"/>
    </row>
    <row r="191" spans="4:4">
      <c r="D191" s="156"/>
    </row>
    <row r="192" spans="4:4">
      <c r="D192" s="156"/>
    </row>
    <row r="193" spans="4:4">
      <c r="D193" s="156"/>
    </row>
    <row r="194" spans="4:4">
      <c r="D194" s="156"/>
    </row>
    <row r="195" spans="4:4">
      <c r="D195" s="156"/>
    </row>
    <row r="196" spans="4:4">
      <c r="D196" s="156"/>
    </row>
    <row r="197" spans="4:4">
      <c r="D197" s="156"/>
    </row>
    <row r="198" spans="4:4">
      <c r="D198" s="156"/>
    </row>
    <row r="199" spans="4:4">
      <c r="D199" s="156"/>
    </row>
    <row r="200" spans="4:4">
      <c r="D200" s="156"/>
    </row>
    <row r="201" spans="4:4">
      <c r="D201" s="156"/>
    </row>
    <row r="202" spans="4:4">
      <c r="D202" s="156"/>
    </row>
    <row r="203" spans="4:4">
      <c r="D203" s="156"/>
    </row>
    <row r="204" spans="4:4">
      <c r="D204" s="156"/>
    </row>
    <row r="205" spans="4:4">
      <c r="D205" s="156"/>
    </row>
    <row r="206" spans="4:4">
      <c r="D206" s="156"/>
    </row>
    <row r="207" spans="4:4">
      <c r="D207" s="156"/>
    </row>
    <row r="208" spans="4:4">
      <c r="D208" s="156"/>
    </row>
    <row r="209" spans="4:4">
      <c r="D209" s="156"/>
    </row>
    <row r="210" spans="4:4">
      <c r="D210" s="156"/>
    </row>
    <row r="211" spans="4:4">
      <c r="D211" s="156"/>
    </row>
    <row r="212" spans="4:4">
      <c r="D212" s="156"/>
    </row>
    <row r="213" spans="4:4">
      <c r="D213" s="156"/>
    </row>
    <row r="214" spans="4:4">
      <c r="D214" s="156"/>
    </row>
    <row r="215" spans="4:4">
      <c r="D215" s="156"/>
    </row>
    <row r="216" spans="4:4">
      <c r="D216" s="156"/>
    </row>
    <row r="217" spans="4:4">
      <c r="D217" s="156"/>
    </row>
    <row r="218" spans="4:4">
      <c r="D218" s="156"/>
    </row>
    <row r="219" spans="4:4">
      <c r="D219" s="156"/>
    </row>
    <row r="220" spans="4:4">
      <c r="D220" s="156"/>
    </row>
    <row r="221" spans="4:4">
      <c r="D221" s="156"/>
    </row>
    <row r="222" spans="4:4">
      <c r="D222" s="156"/>
    </row>
    <row r="223" spans="4:4">
      <c r="D223" s="156"/>
    </row>
    <row r="224" spans="4:4">
      <c r="D224" s="156"/>
    </row>
    <row r="225" spans="4:4">
      <c r="D225" s="156"/>
    </row>
    <row r="226" spans="4:4">
      <c r="D226" s="156"/>
    </row>
    <row r="227" spans="4:4">
      <c r="D227" s="156"/>
    </row>
    <row r="228" spans="4:4">
      <c r="D228" s="156"/>
    </row>
    <row r="229" spans="4:4">
      <c r="D229" s="156"/>
    </row>
    <row r="230" spans="4:4">
      <c r="D230" s="156"/>
    </row>
    <row r="231" spans="4:4">
      <c r="D231" s="156"/>
    </row>
    <row r="232" spans="4:4">
      <c r="D232" s="156"/>
    </row>
    <row r="233" spans="4:4">
      <c r="D233" s="156"/>
    </row>
    <row r="234" spans="4:4">
      <c r="D234" s="156"/>
    </row>
    <row r="235" spans="4:4">
      <c r="D235" s="156"/>
    </row>
    <row r="236" spans="4:4">
      <c r="D236" s="156"/>
    </row>
    <row r="237" spans="4:4">
      <c r="D237" s="156"/>
    </row>
    <row r="238" spans="4:4">
      <c r="D238" s="156"/>
    </row>
    <row r="239" spans="4:4">
      <c r="D239" s="156"/>
    </row>
    <row r="240" spans="4:4">
      <c r="D240" s="156"/>
    </row>
    <row r="241" spans="4:4">
      <c r="D241" s="156"/>
    </row>
    <row r="242" spans="4:4">
      <c r="D242" s="156"/>
    </row>
    <row r="243" spans="4:4">
      <c r="D243" s="156"/>
    </row>
    <row r="244" spans="4:4">
      <c r="D244" s="156"/>
    </row>
    <row r="245" spans="4:4">
      <c r="D245" s="156"/>
    </row>
    <row r="246" spans="4:4">
      <c r="D246" s="156"/>
    </row>
    <row r="247" spans="4:4">
      <c r="D247" s="156"/>
    </row>
    <row r="248" spans="4:4">
      <c r="D248" s="156"/>
    </row>
    <row r="249" spans="4:4">
      <c r="D249" s="156"/>
    </row>
    <row r="250" spans="4:4">
      <c r="D250" s="156"/>
    </row>
    <row r="251" spans="4:4">
      <c r="D251" s="156"/>
    </row>
    <row r="252" spans="4:4">
      <c r="D252" s="156"/>
    </row>
    <row r="253" spans="4:4">
      <c r="D253" s="156"/>
    </row>
    <row r="254" spans="4:4">
      <c r="D254" s="156"/>
    </row>
    <row r="255" spans="4:4">
      <c r="D255" s="156"/>
    </row>
    <row r="256" spans="4:4">
      <c r="D256" s="156"/>
    </row>
    <row r="257" spans="4:4">
      <c r="D257" s="156"/>
    </row>
    <row r="258" spans="4:4">
      <c r="D258" s="156"/>
    </row>
    <row r="259" spans="4:4">
      <c r="D259" s="156"/>
    </row>
    <row r="260" spans="4:4">
      <c r="D260" s="156"/>
    </row>
    <row r="261" spans="4:4">
      <c r="D261" s="156"/>
    </row>
    <row r="262" spans="4:4">
      <c r="D262" s="156"/>
    </row>
    <row r="263" spans="4:4">
      <c r="D263" s="156"/>
    </row>
    <row r="264" spans="4:4">
      <c r="D264" s="156"/>
    </row>
    <row r="265" spans="4:4">
      <c r="D265" s="156"/>
    </row>
    <row r="266" spans="4:4">
      <c r="D266" s="156"/>
    </row>
    <row r="267" spans="4:4">
      <c r="D267" s="156"/>
    </row>
    <row r="268" spans="4:4">
      <c r="D268" s="156"/>
    </row>
    <row r="269" spans="4:4">
      <c r="D269" s="156"/>
    </row>
    <row r="270" spans="4:4">
      <c r="D270" s="156"/>
    </row>
    <row r="271" spans="4:4">
      <c r="D271" s="156"/>
    </row>
    <row r="272" spans="4:4">
      <c r="D272" s="156"/>
    </row>
    <row r="273" spans="4:4">
      <c r="D273" s="156"/>
    </row>
    <row r="274" spans="4:4">
      <c r="D274" s="156"/>
    </row>
    <row r="275" spans="4:4">
      <c r="D275" s="156"/>
    </row>
    <row r="276" spans="4:4">
      <c r="D276" s="156"/>
    </row>
    <row r="277" spans="4:4">
      <c r="D277" s="156"/>
    </row>
    <row r="278" spans="4:4">
      <c r="D278" s="156"/>
    </row>
    <row r="279" spans="4:4">
      <c r="D279" s="156"/>
    </row>
    <row r="280" spans="4:4">
      <c r="D280" s="156"/>
    </row>
    <row r="281" spans="4:4">
      <c r="D281" s="156"/>
    </row>
    <row r="282" spans="4:4">
      <c r="D282" s="156"/>
    </row>
    <row r="283" spans="4:4">
      <c r="D283" s="156"/>
    </row>
    <row r="284" spans="4:4">
      <c r="D284" s="156"/>
    </row>
    <row r="285" spans="4:4">
      <c r="D285" s="156"/>
    </row>
    <row r="286" spans="4:4">
      <c r="D286" s="156"/>
    </row>
    <row r="287" spans="4:4">
      <c r="D287" s="156"/>
    </row>
    <row r="288" spans="4:4">
      <c r="D288" s="156"/>
    </row>
    <row r="289" spans="4:4">
      <c r="D289" s="156"/>
    </row>
    <row r="290" spans="4:4">
      <c r="D290" s="156"/>
    </row>
    <row r="291" spans="4:4">
      <c r="D291" s="156"/>
    </row>
    <row r="292" spans="4:4">
      <c r="D292" s="156"/>
    </row>
    <row r="293" spans="4:4">
      <c r="D293" s="156"/>
    </row>
    <row r="294" spans="4:4">
      <c r="D294" s="156"/>
    </row>
    <row r="295" spans="4:4">
      <c r="D295" s="156"/>
    </row>
    <row r="296" spans="4:4">
      <c r="D296" s="156"/>
    </row>
    <row r="297" spans="4:4">
      <c r="D297" s="156"/>
    </row>
    <row r="298" spans="4:4">
      <c r="D298" s="156"/>
    </row>
    <row r="299" spans="4:4">
      <c r="D299" s="156"/>
    </row>
    <row r="300" spans="4:4">
      <c r="D300" s="156"/>
    </row>
    <row r="301" spans="4:4">
      <c r="D301" s="156"/>
    </row>
    <row r="302" spans="4:4">
      <c r="D302" s="156"/>
    </row>
    <row r="303" spans="4:4">
      <c r="D303" s="156"/>
    </row>
    <row r="304" spans="4:4">
      <c r="D304" s="156"/>
    </row>
    <row r="305" spans="4:4">
      <c r="D305" s="156"/>
    </row>
    <row r="306" spans="4:4">
      <c r="D306" s="156"/>
    </row>
    <row r="307" spans="4:4">
      <c r="D307" s="156"/>
    </row>
    <row r="308" spans="4:4">
      <c r="D308" s="156"/>
    </row>
    <row r="309" spans="4:4">
      <c r="D309" s="156"/>
    </row>
    <row r="310" spans="4:4">
      <c r="D310" s="156"/>
    </row>
    <row r="311" spans="4:4">
      <c r="D311" s="156"/>
    </row>
    <row r="312" spans="4:4">
      <c r="D312" s="156"/>
    </row>
    <row r="313" spans="4:4">
      <c r="D313" s="156"/>
    </row>
    <row r="314" spans="4:4">
      <c r="D314" s="156"/>
    </row>
    <row r="315" spans="4:4">
      <c r="D315" s="156"/>
    </row>
    <row r="316" spans="4:4">
      <c r="D316" s="156"/>
    </row>
    <row r="317" spans="4:4">
      <c r="D317" s="156"/>
    </row>
    <row r="318" spans="4:4">
      <c r="D318" s="156"/>
    </row>
    <row r="319" spans="4:4">
      <c r="D319" s="156"/>
    </row>
    <row r="320" spans="4:4">
      <c r="D320" s="156"/>
    </row>
    <row r="321" spans="4:4">
      <c r="D321" s="156"/>
    </row>
    <row r="322" spans="4:4">
      <c r="D322" s="156"/>
    </row>
    <row r="323" spans="4:4">
      <c r="D323" s="156"/>
    </row>
    <row r="324" spans="4:4">
      <c r="D324" s="156"/>
    </row>
    <row r="325" spans="4:4">
      <c r="D325" s="156"/>
    </row>
    <row r="326" spans="4:4">
      <c r="D326" s="156"/>
    </row>
    <row r="327" spans="4:4">
      <c r="D327" s="156"/>
    </row>
    <row r="328" spans="4:4">
      <c r="D328" s="156"/>
    </row>
    <row r="329" spans="4:4">
      <c r="D329" s="156"/>
    </row>
    <row r="330" spans="4:4">
      <c r="D330" s="156"/>
    </row>
    <row r="331" spans="4:4">
      <c r="D331" s="156"/>
    </row>
    <row r="332" spans="4:4">
      <c r="D332" s="156"/>
    </row>
    <row r="333" spans="4:4">
      <c r="D333" s="156"/>
    </row>
    <row r="334" spans="4:4">
      <c r="D334" s="156"/>
    </row>
    <row r="335" spans="4:4">
      <c r="D335" s="156"/>
    </row>
    <row r="336" spans="4:4">
      <c r="D336" s="156"/>
    </row>
    <row r="337" spans="4:4">
      <c r="D337" s="156"/>
    </row>
    <row r="338" spans="4:4">
      <c r="D338" s="156"/>
    </row>
    <row r="339" spans="4:4">
      <c r="D339" s="156"/>
    </row>
    <row r="340" spans="4:4">
      <c r="D340" s="156"/>
    </row>
    <row r="341" spans="4:4">
      <c r="D341" s="156"/>
    </row>
    <row r="342" spans="4:4">
      <c r="D342" s="156"/>
    </row>
    <row r="343" spans="4:4">
      <c r="D343" s="156"/>
    </row>
    <row r="344" spans="4:4">
      <c r="D344" s="156"/>
    </row>
    <row r="345" spans="4:4">
      <c r="D345" s="156"/>
    </row>
    <row r="346" spans="4:4">
      <c r="D346" s="156"/>
    </row>
    <row r="347" spans="4:4">
      <c r="D347" s="156"/>
    </row>
    <row r="348" spans="4:4">
      <c r="D348" s="156"/>
    </row>
    <row r="349" spans="4:4">
      <c r="D349" s="156"/>
    </row>
    <row r="350" spans="4:4">
      <c r="D350" s="156"/>
    </row>
    <row r="351" spans="4:4">
      <c r="D351" s="156"/>
    </row>
    <row r="352" spans="4:4">
      <c r="D352" s="156"/>
    </row>
    <row r="353" spans="4:4">
      <c r="D353" s="156"/>
    </row>
    <row r="354" spans="4:4">
      <c r="D354" s="156"/>
    </row>
    <row r="355" spans="4:4">
      <c r="D355" s="156"/>
    </row>
    <row r="356" spans="4:4">
      <c r="D356" s="156"/>
    </row>
    <row r="357" spans="4:4">
      <c r="D357" s="156"/>
    </row>
    <row r="358" spans="4:4">
      <c r="D358" s="156"/>
    </row>
    <row r="359" spans="4:4">
      <c r="D359" s="156"/>
    </row>
    <row r="360" spans="4:4">
      <c r="D360" s="156"/>
    </row>
    <row r="361" spans="4:4">
      <c r="D361" s="156"/>
    </row>
    <row r="362" spans="4:4">
      <c r="D362" s="156"/>
    </row>
    <row r="363" spans="4:4">
      <c r="D363" s="156"/>
    </row>
    <row r="364" spans="4:4">
      <c r="D364" s="156"/>
    </row>
    <row r="365" spans="4:4">
      <c r="D365" s="156"/>
    </row>
    <row r="366" spans="4:4">
      <c r="D366" s="156"/>
    </row>
    <row r="367" spans="4:4">
      <c r="D367" s="156"/>
    </row>
    <row r="368" spans="4:4">
      <c r="D368" s="156"/>
    </row>
    <row r="369" spans="4:4">
      <c r="D369" s="156"/>
    </row>
    <row r="370" spans="4:4">
      <c r="D370" s="156"/>
    </row>
    <row r="371" spans="4:4">
      <c r="D371" s="156"/>
    </row>
    <row r="372" spans="4:4">
      <c r="D372" s="156"/>
    </row>
    <row r="373" spans="4:4">
      <c r="D373" s="156"/>
    </row>
    <row r="374" spans="4:4">
      <c r="D374" s="156"/>
    </row>
    <row r="375" spans="4:4">
      <c r="D375" s="156"/>
    </row>
    <row r="376" spans="4:4">
      <c r="D376" s="156"/>
    </row>
    <row r="377" spans="4:4">
      <c r="D377" s="156"/>
    </row>
    <row r="378" spans="4:4">
      <c r="D378" s="156"/>
    </row>
    <row r="379" spans="4:4">
      <c r="D379" s="156"/>
    </row>
    <row r="380" spans="4:4">
      <c r="D380" s="156"/>
    </row>
    <row r="381" spans="4:4">
      <c r="D381" s="156"/>
    </row>
    <row r="382" spans="4:4">
      <c r="D382" s="156"/>
    </row>
    <row r="383" spans="4:4">
      <c r="D383" s="156"/>
    </row>
    <row r="384" spans="4:4">
      <c r="D384" s="156"/>
    </row>
    <row r="385" spans="4:4">
      <c r="D385" s="156"/>
    </row>
    <row r="386" spans="4:4">
      <c r="D386" s="156"/>
    </row>
    <row r="387" spans="4:4">
      <c r="D387" s="156"/>
    </row>
    <row r="388" spans="4:4">
      <c r="D388" s="156"/>
    </row>
    <row r="389" spans="4:4">
      <c r="D389" s="156"/>
    </row>
    <row r="390" spans="4:4">
      <c r="D390" s="156"/>
    </row>
    <row r="391" spans="4:4">
      <c r="D391" s="156"/>
    </row>
    <row r="392" spans="4:4">
      <c r="D392" s="156"/>
    </row>
    <row r="393" spans="4:4">
      <c r="D393" s="156"/>
    </row>
    <row r="394" spans="4:4">
      <c r="D394" s="156"/>
    </row>
    <row r="395" spans="4:4">
      <c r="D395" s="156"/>
    </row>
    <row r="396" spans="4:4">
      <c r="D396" s="156"/>
    </row>
    <row r="397" spans="4:4">
      <c r="D397" s="156"/>
    </row>
    <row r="398" spans="4:4">
      <c r="D398" s="156"/>
    </row>
    <row r="399" spans="4:4">
      <c r="D399" s="156"/>
    </row>
    <row r="400" spans="4:4">
      <c r="D400" s="156"/>
    </row>
    <row r="401" spans="4:4">
      <c r="D401" s="156"/>
    </row>
    <row r="402" spans="4:4">
      <c r="D402" s="156"/>
    </row>
    <row r="403" spans="4:4">
      <c r="D403" s="156"/>
    </row>
    <row r="404" spans="4:4">
      <c r="D404" s="156"/>
    </row>
    <row r="405" spans="4:4">
      <c r="D405" s="156"/>
    </row>
    <row r="406" spans="4:4">
      <c r="D406" s="156"/>
    </row>
    <row r="407" spans="4:4">
      <c r="D407" s="156"/>
    </row>
    <row r="408" spans="4:4">
      <c r="D408" s="156"/>
    </row>
    <row r="409" spans="4:4">
      <c r="D409" s="156"/>
    </row>
    <row r="410" spans="4:4">
      <c r="D410" s="156"/>
    </row>
    <row r="411" spans="4:4">
      <c r="D411" s="156"/>
    </row>
    <row r="412" spans="4:4">
      <c r="D412" s="156"/>
    </row>
    <row r="413" spans="4:4">
      <c r="D413" s="156"/>
    </row>
    <row r="414" spans="4:4">
      <c r="D414" s="156"/>
    </row>
    <row r="415" spans="4:4">
      <c r="D415" s="156"/>
    </row>
    <row r="416" spans="4:4">
      <c r="D416" s="156"/>
    </row>
    <row r="417" spans="4:4">
      <c r="D417" s="156"/>
    </row>
    <row r="418" spans="4:4">
      <c r="D418" s="156"/>
    </row>
    <row r="419" spans="4:4">
      <c r="D419" s="156"/>
    </row>
    <row r="420" spans="4:4">
      <c r="D420" s="156"/>
    </row>
    <row r="421" spans="4:4">
      <c r="D421" s="156"/>
    </row>
    <row r="422" spans="4:4">
      <c r="D422" s="156"/>
    </row>
    <row r="423" spans="4:4">
      <c r="D423" s="156"/>
    </row>
    <row r="424" spans="4:4">
      <c r="D424" s="156"/>
    </row>
    <row r="425" spans="4:4">
      <c r="D425" s="156"/>
    </row>
    <row r="426" spans="4:4">
      <c r="D426" s="156"/>
    </row>
    <row r="427" spans="4:4">
      <c r="D427" s="156"/>
    </row>
    <row r="428" spans="4:4">
      <c r="D428" s="156"/>
    </row>
    <row r="429" spans="4:4">
      <c r="D429" s="156"/>
    </row>
    <row r="430" spans="4:4">
      <c r="D430" s="156"/>
    </row>
    <row r="431" spans="4:4">
      <c r="D431" s="156"/>
    </row>
    <row r="432" spans="4:4">
      <c r="D432" s="156"/>
    </row>
    <row r="433" spans="4:4">
      <c r="D433" s="156"/>
    </row>
    <row r="434" spans="4:4">
      <c r="D434" s="156"/>
    </row>
    <row r="435" spans="4:4">
      <c r="D435" s="156"/>
    </row>
    <row r="436" spans="4:4">
      <c r="D436" s="156"/>
    </row>
    <row r="437" spans="4:4">
      <c r="D437" s="156"/>
    </row>
    <row r="438" spans="4:4">
      <c r="D438" s="156"/>
    </row>
    <row r="439" spans="4:4">
      <c r="D439" s="156"/>
    </row>
    <row r="440" spans="4:4">
      <c r="D440" s="156"/>
    </row>
    <row r="441" spans="4:4">
      <c r="D441" s="156"/>
    </row>
    <row r="442" spans="4:4">
      <c r="D442" s="156"/>
    </row>
    <row r="443" spans="4:4">
      <c r="D443" s="156"/>
    </row>
    <row r="444" spans="4:4">
      <c r="D444" s="156"/>
    </row>
    <row r="445" spans="4:4">
      <c r="D445" s="156"/>
    </row>
    <row r="446" spans="4:4">
      <c r="D446" s="156"/>
    </row>
    <row r="447" spans="4:4">
      <c r="D447" s="156"/>
    </row>
    <row r="448" spans="4:4">
      <c r="D448" s="156"/>
    </row>
    <row r="449" spans="4:4">
      <c r="D449" s="156"/>
    </row>
    <row r="450" spans="4:4">
      <c r="D450" s="156"/>
    </row>
    <row r="451" spans="4:4">
      <c r="D451" s="156"/>
    </row>
    <row r="452" spans="4:4">
      <c r="D452" s="156"/>
    </row>
    <row r="453" spans="4:4">
      <c r="D453" s="156"/>
    </row>
    <row r="454" spans="4:4">
      <c r="D454" s="156"/>
    </row>
    <row r="455" spans="4:4">
      <c r="D455" s="156"/>
    </row>
    <row r="456" spans="4:4">
      <c r="D456" s="156"/>
    </row>
    <row r="457" spans="4:4">
      <c r="D457" s="156"/>
    </row>
    <row r="458" spans="4:4">
      <c r="D458" s="156"/>
    </row>
    <row r="459" spans="4:4">
      <c r="D459" s="156"/>
    </row>
    <row r="460" spans="4:4">
      <c r="D460" s="156"/>
    </row>
    <row r="461" spans="4:4">
      <c r="D461" s="156"/>
    </row>
    <row r="462" spans="4:4">
      <c r="D462" s="156"/>
    </row>
    <row r="463" spans="4:4">
      <c r="D463" s="156"/>
    </row>
    <row r="464" spans="4:4">
      <c r="D464" s="156"/>
    </row>
    <row r="465" spans="4:4">
      <c r="D465" s="156"/>
    </row>
    <row r="466" spans="4:4">
      <c r="D466" s="156"/>
    </row>
    <row r="467" spans="4:4">
      <c r="D467" s="156"/>
    </row>
    <row r="468" spans="4:4">
      <c r="D468" s="156"/>
    </row>
    <row r="469" spans="4:4">
      <c r="D469" s="156"/>
    </row>
    <row r="470" spans="4:4">
      <c r="D470" s="156"/>
    </row>
    <row r="471" spans="4:4">
      <c r="D471" s="156"/>
    </row>
    <row r="472" spans="4:4">
      <c r="D472" s="156"/>
    </row>
    <row r="473" spans="4:4">
      <c r="D473" s="156"/>
    </row>
    <row r="474" spans="4:4">
      <c r="D474" s="156"/>
    </row>
    <row r="475" spans="4:4">
      <c r="D475" s="156"/>
    </row>
    <row r="476" spans="4:4">
      <c r="D476" s="156"/>
    </row>
    <row r="477" spans="4:4">
      <c r="D477" s="156"/>
    </row>
    <row r="478" spans="4:4">
      <c r="D478" s="156"/>
    </row>
    <row r="479" spans="4:4">
      <c r="D479" s="156"/>
    </row>
    <row r="480" spans="4:4">
      <c r="D480" s="156"/>
    </row>
    <row r="481" spans="4:4">
      <c r="D481" s="156"/>
    </row>
    <row r="482" spans="4:4">
      <c r="D482" s="156"/>
    </row>
    <row r="483" spans="4:4">
      <c r="D483" s="156"/>
    </row>
    <row r="484" spans="4:4">
      <c r="D484" s="156"/>
    </row>
    <row r="485" spans="4:4">
      <c r="D485" s="156"/>
    </row>
    <row r="486" spans="4:4">
      <c r="D486" s="156"/>
    </row>
    <row r="487" spans="4:4">
      <c r="D487" s="156"/>
    </row>
    <row r="488" spans="4:4">
      <c r="D488" s="156"/>
    </row>
    <row r="489" spans="4:4">
      <c r="D489" s="156"/>
    </row>
    <row r="490" spans="4:4">
      <c r="D490" s="156"/>
    </row>
    <row r="491" spans="4:4">
      <c r="D491" s="156"/>
    </row>
    <row r="492" spans="4:4">
      <c r="D492" s="156"/>
    </row>
    <row r="493" spans="4:4">
      <c r="D493" s="156"/>
    </row>
    <row r="494" spans="4:4">
      <c r="D494" s="156"/>
    </row>
    <row r="495" spans="4:4">
      <c r="D495" s="156"/>
    </row>
    <row r="496" spans="4:4">
      <c r="D496" s="156"/>
    </row>
    <row r="497" spans="4:5">
      <c r="D497" s="156"/>
      <c r="E497" s="155"/>
    </row>
    <row r="498" spans="4:5">
      <c r="D498" s="156"/>
      <c r="E498" s="155"/>
    </row>
    <row r="499" spans="4:5">
      <c r="D499" s="156"/>
      <c r="E499" s="155"/>
    </row>
    <row r="500" spans="4:5">
      <c r="D500" s="156"/>
      <c r="E500" s="155"/>
    </row>
    <row r="501" spans="4:5">
      <c r="D501" s="156"/>
      <c r="E501" s="155"/>
    </row>
    <row r="502" spans="4:5">
      <c r="D502" s="156"/>
      <c r="E502" s="155"/>
    </row>
    <row r="503" spans="4:5">
      <c r="D503" s="156"/>
      <c r="E503" s="155"/>
    </row>
    <row r="504" spans="4:5">
      <c r="D504" s="156"/>
      <c r="E504" s="155"/>
    </row>
    <row r="505" spans="4:5">
      <c r="D505" s="156"/>
      <c r="E505" s="155"/>
    </row>
    <row r="506" spans="4:5">
      <c r="D506" s="156"/>
      <c r="E506" s="155"/>
    </row>
    <row r="507" spans="4:5">
      <c r="D507" s="156"/>
      <c r="E507" s="155"/>
    </row>
    <row r="508" spans="4:5">
      <c r="D508" s="156"/>
      <c r="E508" s="155"/>
    </row>
    <row r="509" spans="4:5">
      <c r="D509" s="156"/>
      <c r="E509" s="155"/>
    </row>
    <row r="510" spans="4:5">
      <c r="D510" s="156"/>
      <c r="E510" s="155"/>
    </row>
    <row r="511" spans="4:5">
      <c r="D511" s="156"/>
      <c r="E511" s="155"/>
    </row>
    <row r="512" spans="4:5">
      <c r="D512" s="155"/>
      <c r="E512" s="157"/>
    </row>
    <row r="513" spans="4:5">
      <c r="D513" s="1"/>
    </row>
    <row r="514" spans="4:5">
      <c r="E514" s="2"/>
    </row>
  </sheetData>
  <mergeCells count="1">
    <mergeCell ref="B6:L6"/>
  </mergeCells>
  <phoneticPr fontId="4" type="noConversion"/>
  <dataValidations count="1">
    <dataValidation allowBlank="1" showInputMessage="1" showErrorMessage="1" sqref="E10 B33:B3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B11" sqref="B11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184</v>
      </c>
      <c r="C1" s="76" t="s" vm="1">
        <v>255</v>
      </c>
    </row>
    <row r="2" spans="2:18">
      <c r="B2" s="56" t="s">
        <v>183</v>
      </c>
      <c r="C2" s="76" t="s">
        <v>256</v>
      </c>
    </row>
    <row r="3" spans="2:18">
      <c r="B3" s="56" t="s">
        <v>185</v>
      </c>
      <c r="C3" s="76" t="s">
        <v>257</v>
      </c>
    </row>
    <row r="4" spans="2:18">
      <c r="B4" s="56" t="s">
        <v>186</v>
      </c>
      <c r="C4" s="76">
        <v>8802</v>
      </c>
    </row>
    <row r="6" spans="2:18" ht="26.25" customHeight="1">
      <c r="B6" s="199" t="s">
        <v>225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1"/>
    </row>
    <row r="7" spans="2:18" s="3" customFormat="1" ht="78.75">
      <c r="B7" s="22" t="s">
        <v>122</v>
      </c>
      <c r="C7" s="30" t="s">
        <v>47</v>
      </c>
      <c r="D7" s="30" t="s">
        <v>66</v>
      </c>
      <c r="E7" s="30" t="s">
        <v>15</v>
      </c>
      <c r="F7" s="30" t="s">
        <v>67</v>
      </c>
      <c r="G7" s="30" t="s">
        <v>108</v>
      </c>
      <c r="H7" s="30" t="s">
        <v>18</v>
      </c>
      <c r="I7" s="30" t="s">
        <v>107</v>
      </c>
      <c r="J7" s="30" t="s">
        <v>17</v>
      </c>
      <c r="K7" s="30" t="s">
        <v>222</v>
      </c>
      <c r="L7" s="30" t="s">
        <v>241</v>
      </c>
      <c r="M7" s="30" t="s">
        <v>223</v>
      </c>
      <c r="N7" s="30" t="s">
        <v>60</v>
      </c>
      <c r="O7" s="30" t="s">
        <v>187</v>
      </c>
      <c r="P7" s="31" t="s">
        <v>189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250</v>
      </c>
      <c r="M8" s="32" t="s">
        <v>244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254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118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7" t="s">
        <v>249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6:B23 B13:B1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B11" sqref="B11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184</v>
      </c>
      <c r="C1" s="76" t="s" vm="1">
        <v>255</v>
      </c>
    </row>
    <row r="2" spans="2:18">
      <c r="B2" s="56" t="s">
        <v>183</v>
      </c>
      <c r="C2" s="76" t="s">
        <v>256</v>
      </c>
    </row>
    <row r="3" spans="2:18">
      <c r="B3" s="56" t="s">
        <v>185</v>
      </c>
      <c r="C3" s="76" t="s">
        <v>257</v>
      </c>
    </row>
    <row r="4" spans="2:18">
      <c r="B4" s="56" t="s">
        <v>186</v>
      </c>
      <c r="C4" s="76">
        <v>8802</v>
      </c>
    </row>
    <row r="6" spans="2:18" ht="26.25" customHeight="1">
      <c r="B6" s="199" t="s">
        <v>227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1"/>
    </row>
    <row r="7" spans="2:18" s="3" customFormat="1" ht="78.75">
      <c r="B7" s="22" t="s">
        <v>122</v>
      </c>
      <c r="C7" s="30" t="s">
        <v>47</v>
      </c>
      <c r="D7" s="30" t="s">
        <v>66</v>
      </c>
      <c r="E7" s="30" t="s">
        <v>15</v>
      </c>
      <c r="F7" s="30" t="s">
        <v>67</v>
      </c>
      <c r="G7" s="30" t="s">
        <v>108</v>
      </c>
      <c r="H7" s="30" t="s">
        <v>18</v>
      </c>
      <c r="I7" s="30" t="s">
        <v>107</v>
      </c>
      <c r="J7" s="30" t="s">
        <v>17</v>
      </c>
      <c r="K7" s="30" t="s">
        <v>222</v>
      </c>
      <c r="L7" s="30" t="s">
        <v>241</v>
      </c>
      <c r="M7" s="30" t="s">
        <v>223</v>
      </c>
      <c r="N7" s="30" t="s">
        <v>60</v>
      </c>
      <c r="O7" s="30" t="s">
        <v>187</v>
      </c>
      <c r="P7" s="31" t="s">
        <v>189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250</v>
      </c>
      <c r="M8" s="32" t="s">
        <v>244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254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118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7" t="s">
        <v>249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6:B23 B13:B1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3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184</v>
      </c>
      <c r="C1" s="76" t="s" vm="1">
        <v>255</v>
      </c>
    </row>
    <row r="2" spans="2:52">
      <c r="B2" s="56" t="s">
        <v>183</v>
      </c>
      <c r="C2" s="76" t="s">
        <v>256</v>
      </c>
    </row>
    <row r="3" spans="2:52">
      <c r="B3" s="56" t="s">
        <v>185</v>
      </c>
      <c r="C3" s="76" t="s">
        <v>257</v>
      </c>
    </row>
    <row r="4" spans="2:52">
      <c r="B4" s="56" t="s">
        <v>186</v>
      </c>
      <c r="C4" s="76">
        <v>8802</v>
      </c>
    </row>
    <row r="6" spans="2:52" ht="21.75" customHeight="1">
      <c r="B6" s="190" t="s">
        <v>214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2"/>
    </row>
    <row r="7" spans="2:52" ht="27.75" customHeight="1">
      <c r="B7" s="193" t="s">
        <v>92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5"/>
      <c r="AT7" s="3"/>
      <c r="AU7" s="3"/>
    </row>
    <row r="8" spans="2:52" s="3" customFormat="1" ht="55.5" customHeight="1">
      <c r="B8" s="22" t="s">
        <v>121</v>
      </c>
      <c r="C8" s="30" t="s">
        <v>47</v>
      </c>
      <c r="D8" s="30" t="s">
        <v>125</v>
      </c>
      <c r="E8" s="30" t="s">
        <v>15</v>
      </c>
      <c r="F8" s="30" t="s">
        <v>67</v>
      </c>
      <c r="G8" s="30" t="s">
        <v>108</v>
      </c>
      <c r="H8" s="30" t="s">
        <v>18</v>
      </c>
      <c r="I8" s="30" t="s">
        <v>107</v>
      </c>
      <c r="J8" s="30" t="s">
        <v>17</v>
      </c>
      <c r="K8" s="30" t="s">
        <v>19</v>
      </c>
      <c r="L8" s="30" t="s">
        <v>241</v>
      </c>
      <c r="M8" s="30" t="s">
        <v>240</v>
      </c>
      <c r="N8" s="30" t="s">
        <v>63</v>
      </c>
      <c r="O8" s="30" t="s">
        <v>243</v>
      </c>
      <c r="P8" s="30" t="s">
        <v>187</v>
      </c>
      <c r="Q8" s="71" t="s">
        <v>189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250</v>
      </c>
      <c r="M9" s="32"/>
      <c r="N9" s="32" t="s">
        <v>251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119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38" customFormat="1" ht="18" customHeight="1">
      <c r="B11" s="77" t="s">
        <v>28</v>
      </c>
      <c r="C11" s="78"/>
      <c r="D11" s="78"/>
      <c r="E11" s="78"/>
      <c r="F11" s="78"/>
      <c r="G11" s="78"/>
      <c r="H11" s="86">
        <v>4.246080350230419</v>
      </c>
      <c r="I11" s="78"/>
      <c r="J11" s="78"/>
      <c r="K11" s="87">
        <v>4.5049238837922521E-3</v>
      </c>
      <c r="L11" s="86"/>
      <c r="M11" s="88"/>
      <c r="N11" s="86">
        <v>107918.55299999999</v>
      </c>
      <c r="O11" s="78"/>
      <c r="P11" s="87">
        <v>1</v>
      </c>
      <c r="Q11" s="87">
        <f>N11/'סכום נכסי הקרן'!$C$42</f>
        <v>0.18834445428211416</v>
      </c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T11" s="140"/>
      <c r="AU11" s="140"/>
      <c r="AV11" s="142"/>
      <c r="AZ11" s="140"/>
    </row>
    <row r="12" spans="2:52" s="140" customFormat="1" ht="22.5" customHeight="1">
      <c r="B12" s="79" t="s">
        <v>236</v>
      </c>
      <c r="C12" s="80"/>
      <c r="D12" s="80"/>
      <c r="E12" s="80"/>
      <c r="F12" s="80"/>
      <c r="G12" s="80"/>
      <c r="H12" s="89">
        <v>4.246080350230419</v>
      </c>
      <c r="I12" s="80"/>
      <c r="J12" s="80"/>
      <c r="K12" s="90">
        <v>4.5049238837922521E-3</v>
      </c>
      <c r="L12" s="89"/>
      <c r="M12" s="91"/>
      <c r="N12" s="89">
        <v>107918.55299999999</v>
      </c>
      <c r="O12" s="80"/>
      <c r="P12" s="90">
        <v>1</v>
      </c>
      <c r="Q12" s="90">
        <f>N12/'סכום נכסי הקרן'!$C$42</f>
        <v>0.18834445428211416</v>
      </c>
      <c r="AV12" s="138"/>
    </row>
    <row r="13" spans="2:52" s="139" customFormat="1">
      <c r="B13" s="121" t="s">
        <v>26</v>
      </c>
      <c r="C13" s="122"/>
      <c r="D13" s="122"/>
      <c r="E13" s="122"/>
      <c r="F13" s="122"/>
      <c r="G13" s="122"/>
      <c r="H13" s="123">
        <v>4.9261089034821053</v>
      </c>
      <c r="I13" s="122"/>
      <c r="J13" s="122"/>
      <c r="K13" s="124">
        <v>3.874455476529981E-3</v>
      </c>
      <c r="L13" s="123"/>
      <c r="M13" s="127"/>
      <c r="N13" s="123">
        <v>40968.797450000005</v>
      </c>
      <c r="O13" s="122"/>
      <c r="P13" s="124">
        <v>0.37962700862010273</v>
      </c>
      <c r="Q13" s="124">
        <f>N13/'סכום נכסי הקרן'!$C$42</f>
        <v>7.1500641769304693E-2</v>
      </c>
    </row>
    <row r="14" spans="2:52" s="140" customFormat="1">
      <c r="B14" s="83" t="s">
        <v>25</v>
      </c>
      <c r="C14" s="80"/>
      <c r="D14" s="80"/>
      <c r="E14" s="80"/>
      <c r="F14" s="80"/>
      <c r="G14" s="80"/>
      <c r="H14" s="89">
        <v>4.9261089034821053</v>
      </c>
      <c r="I14" s="80"/>
      <c r="J14" s="80"/>
      <c r="K14" s="90">
        <v>3.874455476529981E-3</v>
      </c>
      <c r="L14" s="89"/>
      <c r="M14" s="91"/>
      <c r="N14" s="89">
        <v>40968.797450000005</v>
      </c>
      <c r="O14" s="80"/>
      <c r="P14" s="90">
        <v>0.37962700862010273</v>
      </c>
      <c r="Q14" s="90">
        <f>N14/'סכום נכסי הקרן'!$C$42</f>
        <v>7.1500641769304693E-2</v>
      </c>
    </row>
    <row r="15" spans="2:52" s="140" customFormat="1">
      <c r="B15" s="84" t="s">
        <v>258</v>
      </c>
      <c r="C15" s="82" t="s">
        <v>259</v>
      </c>
      <c r="D15" s="95" t="s">
        <v>126</v>
      </c>
      <c r="E15" s="82" t="s">
        <v>260</v>
      </c>
      <c r="F15" s="82"/>
      <c r="G15" s="82"/>
      <c r="H15" s="92">
        <v>3.62</v>
      </c>
      <c r="I15" s="95" t="s">
        <v>169</v>
      </c>
      <c r="J15" s="96">
        <v>0.04</v>
      </c>
      <c r="K15" s="93">
        <v>-5.9999999999999995E-4</v>
      </c>
      <c r="L15" s="92">
        <v>2172000</v>
      </c>
      <c r="M15" s="94">
        <v>150.27000000000001</v>
      </c>
      <c r="N15" s="92">
        <v>3263.8643500000003</v>
      </c>
      <c r="O15" s="93">
        <v>1.3969815807464038E-4</v>
      </c>
      <c r="P15" s="93">
        <v>3.0243774209982234E-2</v>
      </c>
      <c r="Q15" s="93">
        <f>N15/'סכום נכסי הקרן'!$C$42</f>
        <v>5.6962471490105823E-3</v>
      </c>
    </row>
    <row r="16" spans="2:52" s="140" customFormat="1" ht="20.25">
      <c r="B16" s="84" t="s">
        <v>261</v>
      </c>
      <c r="C16" s="82" t="s">
        <v>262</v>
      </c>
      <c r="D16" s="95" t="s">
        <v>126</v>
      </c>
      <c r="E16" s="82" t="s">
        <v>260</v>
      </c>
      <c r="F16" s="82"/>
      <c r="G16" s="82"/>
      <c r="H16" s="92">
        <v>6.17</v>
      </c>
      <c r="I16" s="95" t="s">
        <v>169</v>
      </c>
      <c r="J16" s="96">
        <v>0.04</v>
      </c>
      <c r="K16" s="93">
        <v>1.8E-3</v>
      </c>
      <c r="L16" s="92">
        <v>1112800</v>
      </c>
      <c r="M16" s="94">
        <v>154.94</v>
      </c>
      <c r="N16" s="92">
        <v>1724.1723400000001</v>
      </c>
      <c r="O16" s="93">
        <v>1.0525624807633992E-4</v>
      </c>
      <c r="P16" s="93">
        <v>1.5976607284569507E-2</v>
      </c>
      <c r="Q16" s="93">
        <f>N16/'סכום נכסי הקרן'!$C$42</f>
        <v>3.0091053802918937E-3</v>
      </c>
      <c r="AT16" s="138"/>
    </row>
    <row r="17" spans="2:47" s="140" customFormat="1" ht="20.25">
      <c r="B17" s="84" t="s">
        <v>263</v>
      </c>
      <c r="C17" s="82" t="s">
        <v>264</v>
      </c>
      <c r="D17" s="95" t="s">
        <v>126</v>
      </c>
      <c r="E17" s="82" t="s">
        <v>260</v>
      </c>
      <c r="F17" s="82"/>
      <c r="G17" s="82"/>
      <c r="H17" s="92">
        <v>9.34</v>
      </c>
      <c r="I17" s="95" t="s">
        <v>169</v>
      </c>
      <c r="J17" s="96">
        <v>7.4999999999999997E-3</v>
      </c>
      <c r="K17" s="93">
        <v>4.7000000000000011E-3</v>
      </c>
      <c r="L17" s="92">
        <v>543000</v>
      </c>
      <c r="M17" s="94">
        <v>102.96</v>
      </c>
      <c r="N17" s="92">
        <v>559.07285000000002</v>
      </c>
      <c r="O17" s="93">
        <v>1.4954409705659761E-4</v>
      </c>
      <c r="P17" s="93">
        <v>5.1805072849707328E-3</v>
      </c>
      <c r="Q17" s="93">
        <f>N17/'סכום נכסי הקרן'!$C$42</f>
        <v>9.7571981749232947E-4</v>
      </c>
      <c r="AU17" s="138"/>
    </row>
    <row r="18" spans="2:47" s="140" customFormat="1">
      <c r="B18" s="84" t="s">
        <v>265</v>
      </c>
      <c r="C18" s="82" t="s">
        <v>266</v>
      </c>
      <c r="D18" s="95" t="s">
        <v>126</v>
      </c>
      <c r="E18" s="82" t="s">
        <v>260</v>
      </c>
      <c r="F18" s="82"/>
      <c r="G18" s="82"/>
      <c r="H18" s="92">
        <v>14.459999999999997</v>
      </c>
      <c r="I18" s="95" t="s">
        <v>169</v>
      </c>
      <c r="J18" s="96">
        <v>0.04</v>
      </c>
      <c r="K18" s="93">
        <v>9.5999999999999992E-3</v>
      </c>
      <c r="L18" s="92">
        <v>3621507</v>
      </c>
      <c r="M18" s="94">
        <v>180.38</v>
      </c>
      <c r="N18" s="92">
        <v>6532.4742000000006</v>
      </c>
      <c r="O18" s="93">
        <v>2.2325210399983282E-4</v>
      </c>
      <c r="P18" s="93">
        <v>6.0531521396510954E-2</v>
      </c>
      <c r="Q18" s="93">
        <f>N18/'סכום נכסי הקרן'!$C$42</f>
        <v>1.1400776364291973E-2</v>
      </c>
      <c r="AT18" s="142"/>
    </row>
    <row r="19" spans="2:47" s="140" customFormat="1">
      <c r="B19" s="84" t="s">
        <v>267</v>
      </c>
      <c r="C19" s="82" t="s">
        <v>268</v>
      </c>
      <c r="D19" s="95" t="s">
        <v>126</v>
      </c>
      <c r="E19" s="82" t="s">
        <v>260</v>
      </c>
      <c r="F19" s="82"/>
      <c r="G19" s="82"/>
      <c r="H19" s="92">
        <v>18.7</v>
      </c>
      <c r="I19" s="95" t="s">
        <v>169</v>
      </c>
      <c r="J19" s="96">
        <v>2.75E-2</v>
      </c>
      <c r="K19" s="93">
        <v>1.2199999999999999E-2</v>
      </c>
      <c r="L19" s="92">
        <v>401000</v>
      </c>
      <c r="M19" s="94">
        <v>139.9</v>
      </c>
      <c r="N19" s="92">
        <v>560.99898999999994</v>
      </c>
      <c r="O19" s="93">
        <v>2.2687325598256573E-5</v>
      </c>
      <c r="P19" s="93">
        <v>5.1983553745387967E-3</v>
      </c>
      <c r="Q19" s="93">
        <f>N19/'סכום נכסי הקרן'!$C$42</f>
        <v>9.7908140618200483E-4</v>
      </c>
      <c r="AU19" s="142"/>
    </row>
    <row r="20" spans="2:47" s="140" customFormat="1">
      <c r="B20" s="84" t="s">
        <v>269</v>
      </c>
      <c r="C20" s="82" t="s">
        <v>270</v>
      </c>
      <c r="D20" s="95" t="s">
        <v>126</v>
      </c>
      <c r="E20" s="82" t="s">
        <v>260</v>
      </c>
      <c r="F20" s="82"/>
      <c r="G20" s="82"/>
      <c r="H20" s="92">
        <v>5.76</v>
      </c>
      <c r="I20" s="95" t="s">
        <v>169</v>
      </c>
      <c r="J20" s="96">
        <v>1.7500000000000002E-2</v>
      </c>
      <c r="K20" s="93">
        <v>5.0000000000000001E-4</v>
      </c>
      <c r="L20" s="92">
        <v>234750</v>
      </c>
      <c r="M20" s="94">
        <v>111.02</v>
      </c>
      <c r="N20" s="92">
        <v>260.61946999999998</v>
      </c>
      <c r="O20" s="93">
        <v>1.6933466444686175E-5</v>
      </c>
      <c r="P20" s="93">
        <v>2.4149644593548249E-3</v>
      </c>
      <c r="Q20" s="93">
        <f>N20/'סכום נכסי הקרן'!$C$42</f>
        <v>4.5484516320788536E-4</v>
      </c>
    </row>
    <row r="21" spans="2:47" s="140" customFormat="1">
      <c r="B21" s="84" t="s">
        <v>271</v>
      </c>
      <c r="C21" s="82" t="s">
        <v>272</v>
      </c>
      <c r="D21" s="95" t="s">
        <v>126</v>
      </c>
      <c r="E21" s="82" t="s">
        <v>260</v>
      </c>
      <c r="F21" s="82"/>
      <c r="G21" s="82"/>
      <c r="H21" s="92">
        <v>2</v>
      </c>
      <c r="I21" s="95" t="s">
        <v>169</v>
      </c>
      <c r="J21" s="96">
        <v>0.03</v>
      </c>
      <c r="K21" s="93">
        <v>1E-4</v>
      </c>
      <c r="L21" s="92">
        <v>6319534</v>
      </c>
      <c r="M21" s="94">
        <v>118.91</v>
      </c>
      <c r="N21" s="92">
        <v>7514.5574100000003</v>
      </c>
      <c r="O21" s="93">
        <v>4.1222617308683433E-4</v>
      </c>
      <c r="P21" s="93">
        <v>6.963174728630768E-2</v>
      </c>
      <c r="Q21" s="93">
        <f>N21/'סכום נכסי הקרן'!$C$42</f>
        <v>1.3114753443349704E-2</v>
      </c>
    </row>
    <row r="22" spans="2:47" s="140" customFormat="1">
      <c r="B22" s="84" t="s">
        <v>273</v>
      </c>
      <c r="C22" s="82" t="s">
        <v>274</v>
      </c>
      <c r="D22" s="95" t="s">
        <v>126</v>
      </c>
      <c r="E22" s="82" t="s">
        <v>260</v>
      </c>
      <c r="F22" s="82"/>
      <c r="G22" s="82"/>
      <c r="H22" s="92">
        <v>3.0799999999999996</v>
      </c>
      <c r="I22" s="95" t="s">
        <v>169</v>
      </c>
      <c r="J22" s="96">
        <v>1E-3</v>
      </c>
      <c r="K22" s="93">
        <v>-1.1999999999999999E-3</v>
      </c>
      <c r="L22" s="92">
        <v>10601599</v>
      </c>
      <c r="M22" s="94">
        <v>100.68</v>
      </c>
      <c r="N22" s="92">
        <v>10673.689829999999</v>
      </c>
      <c r="O22" s="93">
        <v>8.2982282510802902E-4</v>
      </c>
      <c r="P22" s="93">
        <v>9.8905049533049252E-2</v>
      </c>
      <c r="Q22" s="93">
        <f>N22/'סכום נכסי הקרן'!$C$42</f>
        <v>1.862821758004763E-2</v>
      </c>
    </row>
    <row r="23" spans="2:47" s="140" customFormat="1">
      <c r="B23" s="84" t="s">
        <v>275</v>
      </c>
      <c r="C23" s="82" t="s">
        <v>276</v>
      </c>
      <c r="D23" s="95" t="s">
        <v>126</v>
      </c>
      <c r="E23" s="82" t="s">
        <v>260</v>
      </c>
      <c r="F23" s="82"/>
      <c r="G23" s="82"/>
      <c r="H23" s="92">
        <v>0.57999999999999996</v>
      </c>
      <c r="I23" s="95" t="s">
        <v>169</v>
      </c>
      <c r="J23" s="96">
        <v>3.5000000000000003E-2</v>
      </c>
      <c r="K23" s="93">
        <v>1.5399999999999999E-2</v>
      </c>
      <c r="L23" s="92">
        <v>5458729</v>
      </c>
      <c r="M23" s="94">
        <v>119.38</v>
      </c>
      <c r="N23" s="92">
        <v>6516.63087</v>
      </c>
      <c r="O23" s="93">
        <v>2.7744392891898583E-4</v>
      </c>
      <c r="P23" s="93">
        <v>6.0384713182727728E-2</v>
      </c>
      <c r="Q23" s="93">
        <f>N23/'סכום נכסי הקרן'!$C$42</f>
        <v>1.1373125851382839E-2</v>
      </c>
    </row>
    <row r="24" spans="2:47" s="140" customFormat="1">
      <c r="B24" s="84" t="s">
        <v>277</v>
      </c>
      <c r="C24" s="82" t="s">
        <v>278</v>
      </c>
      <c r="D24" s="95" t="s">
        <v>126</v>
      </c>
      <c r="E24" s="82" t="s">
        <v>260</v>
      </c>
      <c r="F24" s="82"/>
      <c r="G24" s="82"/>
      <c r="H24" s="92">
        <v>4.76</v>
      </c>
      <c r="I24" s="95" t="s">
        <v>169</v>
      </c>
      <c r="J24" s="96">
        <v>2.75E-2</v>
      </c>
      <c r="K24" s="93">
        <v>-8.9999999999999998E-4</v>
      </c>
      <c r="L24" s="92">
        <v>2867500</v>
      </c>
      <c r="M24" s="94">
        <v>117.27</v>
      </c>
      <c r="N24" s="92">
        <v>3362.7171400000002</v>
      </c>
      <c r="O24" s="93">
        <v>1.7682123092982254E-4</v>
      </c>
      <c r="P24" s="93">
        <v>3.115976860809096E-2</v>
      </c>
      <c r="Q24" s="93">
        <f>N24/'סכום נכסי הקרן'!$C$42</f>
        <v>5.8687696140478441E-3</v>
      </c>
    </row>
    <row r="25" spans="2:47" s="140" customFormat="1">
      <c r="B25" s="85"/>
      <c r="C25" s="82"/>
      <c r="D25" s="82"/>
      <c r="E25" s="82"/>
      <c r="F25" s="82"/>
      <c r="G25" s="82"/>
      <c r="H25" s="82"/>
      <c r="I25" s="82"/>
      <c r="J25" s="82"/>
      <c r="K25" s="93"/>
      <c r="L25" s="92"/>
      <c r="M25" s="94"/>
      <c r="N25" s="82"/>
      <c r="O25" s="82"/>
      <c r="P25" s="93"/>
      <c r="Q25" s="82"/>
    </row>
    <row r="26" spans="2:47" s="139" customFormat="1">
      <c r="B26" s="121" t="s">
        <v>48</v>
      </c>
      <c r="C26" s="122"/>
      <c r="D26" s="122"/>
      <c r="E26" s="122"/>
      <c r="F26" s="122"/>
      <c r="G26" s="122"/>
      <c r="H26" s="123">
        <v>3.8299481055416646</v>
      </c>
      <c r="I26" s="122"/>
      <c r="J26" s="122"/>
      <c r="K26" s="124">
        <v>4.8907286154684102E-3</v>
      </c>
      <c r="L26" s="123"/>
      <c r="M26" s="127"/>
      <c r="N26" s="123">
        <v>66949.755550000002</v>
      </c>
      <c r="O26" s="122"/>
      <c r="P26" s="124">
        <v>0.62037299137989754</v>
      </c>
      <c r="Q26" s="124">
        <f>N26/'סכום נכסי הקרן'!$C$42</f>
        <v>0.11684381251280951</v>
      </c>
    </row>
    <row r="27" spans="2:47" s="140" customFormat="1">
      <c r="B27" s="83" t="s">
        <v>23</v>
      </c>
      <c r="C27" s="80"/>
      <c r="D27" s="80"/>
      <c r="E27" s="80"/>
      <c r="F27" s="80"/>
      <c r="G27" s="80"/>
      <c r="H27" s="89">
        <v>0.72521097788030719</v>
      </c>
      <c r="I27" s="80"/>
      <c r="J27" s="80"/>
      <c r="K27" s="90">
        <v>8.1871886963736404E-4</v>
      </c>
      <c r="L27" s="89"/>
      <c r="M27" s="91"/>
      <c r="N27" s="89">
        <v>21147.761999999999</v>
      </c>
      <c r="O27" s="80"/>
      <c r="P27" s="90">
        <v>0.19596039246374997</v>
      </c>
      <c r="Q27" s="90">
        <f>N27/'סכום נכסי הקרן'!$C$42</f>
        <v>3.6908053179493909E-2</v>
      </c>
    </row>
    <row r="28" spans="2:47" s="140" customFormat="1">
      <c r="B28" s="84" t="s">
        <v>279</v>
      </c>
      <c r="C28" s="82" t="s">
        <v>280</v>
      </c>
      <c r="D28" s="95" t="s">
        <v>126</v>
      </c>
      <c r="E28" s="82" t="s">
        <v>260</v>
      </c>
      <c r="F28" s="82"/>
      <c r="G28" s="82"/>
      <c r="H28" s="92">
        <v>0.35</v>
      </c>
      <c r="I28" s="95" t="s">
        <v>169</v>
      </c>
      <c r="J28" s="96">
        <v>0</v>
      </c>
      <c r="K28" s="93">
        <v>1.1000000000000001E-3</v>
      </c>
      <c r="L28" s="92">
        <v>2700000</v>
      </c>
      <c r="M28" s="94">
        <v>99.96</v>
      </c>
      <c r="N28" s="92">
        <v>2698.92</v>
      </c>
      <c r="O28" s="93">
        <v>3.8571428571428573E-4</v>
      </c>
      <c r="P28" s="93">
        <v>2.5008860154008924E-2</v>
      </c>
      <c r="Q28" s="93">
        <f>N28/'סכום נכסי הקרן'!$C$42</f>
        <v>4.7102801179245207E-3</v>
      </c>
    </row>
    <row r="29" spans="2:47" s="140" customFormat="1">
      <c r="B29" s="84" t="s">
        <v>281</v>
      </c>
      <c r="C29" s="82" t="s">
        <v>282</v>
      </c>
      <c r="D29" s="95" t="s">
        <v>126</v>
      </c>
      <c r="E29" s="82" t="s">
        <v>260</v>
      </c>
      <c r="F29" s="82"/>
      <c r="G29" s="82"/>
      <c r="H29" s="92">
        <v>0.57999999999999996</v>
      </c>
      <c r="I29" s="95" t="s">
        <v>169</v>
      </c>
      <c r="J29" s="96">
        <v>0</v>
      </c>
      <c r="K29" s="93">
        <v>8.9999999999999998E-4</v>
      </c>
      <c r="L29" s="92">
        <v>2700000</v>
      </c>
      <c r="M29" s="94">
        <v>99.95</v>
      </c>
      <c r="N29" s="92">
        <v>2698.65</v>
      </c>
      <c r="O29" s="93">
        <v>3.8571428571428573E-4</v>
      </c>
      <c r="P29" s="93">
        <v>2.5006358267238817E-2</v>
      </c>
      <c r="Q29" s="93">
        <f>N29/'סכום נכסי הקרן'!$C$42</f>
        <v>4.7098089014261293E-3</v>
      </c>
    </row>
    <row r="30" spans="2:47" s="140" customFormat="1">
      <c r="B30" s="84" t="s">
        <v>283</v>
      </c>
      <c r="C30" s="82" t="s">
        <v>284</v>
      </c>
      <c r="D30" s="95" t="s">
        <v>126</v>
      </c>
      <c r="E30" s="82" t="s">
        <v>260</v>
      </c>
      <c r="F30" s="82"/>
      <c r="G30" s="82"/>
      <c r="H30" s="92">
        <v>0.68</v>
      </c>
      <c r="I30" s="95" t="s">
        <v>169</v>
      </c>
      <c r="J30" s="96">
        <v>0</v>
      </c>
      <c r="K30" s="93">
        <v>7.000000000000001E-4</v>
      </c>
      <c r="L30" s="92">
        <v>2700000</v>
      </c>
      <c r="M30" s="94">
        <v>99.95</v>
      </c>
      <c r="N30" s="92">
        <v>2698.65</v>
      </c>
      <c r="O30" s="93">
        <v>3.8571428571428573E-4</v>
      </c>
      <c r="P30" s="93">
        <v>2.5006358267238817E-2</v>
      </c>
      <c r="Q30" s="93">
        <f>N30/'סכום נכסי הקרן'!$C$42</f>
        <v>4.7098089014261293E-3</v>
      </c>
    </row>
    <row r="31" spans="2:47" s="140" customFormat="1">
      <c r="B31" s="84" t="s">
        <v>285</v>
      </c>
      <c r="C31" s="82" t="s">
        <v>286</v>
      </c>
      <c r="D31" s="95" t="s">
        <v>126</v>
      </c>
      <c r="E31" s="82" t="s">
        <v>260</v>
      </c>
      <c r="F31" s="82"/>
      <c r="G31" s="82"/>
      <c r="H31" s="92">
        <v>0.76</v>
      </c>
      <c r="I31" s="95" t="s">
        <v>169</v>
      </c>
      <c r="J31" s="96">
        <v>0</v>
      </c>
      <c r="K31" s="93">
        <v>8.9999999999999998E-4</v>
      </c>
      <c r="L31" s="92">
        <v>2700000</v>
      </c>
      <c r="M31" s="94">
        <v>99.93</v>
      </c>
      <c r="N31" s="92">
        <v>2698.11</v>
      </c>
      <c r="O31" s="93">
        <v>3.8571428571428573E-4</v>
      </c>
      <c r="P31" s="93">
        <v>2.5001354493698599E-2</v>
      </c>
      <c r="Q31" s="93">
        <f>N31/'סכום נכסי הקרן'!$C$42</f>
        <v>4.7088664684293456E-3</v>
      </c>
    </row>
    <row r="32" spans="2:47" s="140" customFormat="1">
      <c r="B32" s="84" t="s">
        <v>287</v>
      </c>
      <c r="C32" s="82" t="s">
        <v>288</v>
      </c>
      <c r="D32" s="95" t="s">
        <v>126</v>
      </c>
      <c r="E32" s="82" t="s">
        <v>260</v>
      </c>
      <c r="F32" s="82"/>
      <c r="G32" s="82"/>
      <c r="H32" s="92">
        <v>0.85</v>
      </c>
      <c r="I32" s="95" t="s">
        <v>169</v>
      </c>
      <c r="J32" s="96">
        <v>0</v>
      </c>
      <c r="K32" s="93">
        <v>7.000000000000001E-4</v>
      </c>
      <c r="L32" s="92">
        <v>8600000</v>
      </c>
      <c r="M32" s="94">
        <v>99.94</v>
      </c>
      <c r="N32" s="92">
        <v>8594.84</v>
      </c>
      <c r="O32" s="93">
        <v>1.2285714285714285E-3</v>
      </c>
      <c r="P32" s="93">
        <v>7.9641912915566992E-2</v>
      </c>
      <c r="Q32" s="93">
        <f>N32/'סכום נכסי הקרן'!$C$42</f>
        <v>1.5000112626066125E-2</v>
      </c>
    </row>
    <row r="33" spans="2:17" s="140" customFormat="1">
      <c r="B33" s="84" t="s">
        <v>289</v>
      </c>
      <c r="C33" s="82" t="s">
        <v>290</v>
      </c>
      <c r="D33" s="95" t="s">
        <v>126</v>
      </c>
      <c r="E33" s="82" t="s">
        <v>260</v>
      </c>
      <c r="F33" s="82"/>
      <c r="G33" s="82"/>
      <c r="H33" s="92">
        <v>0.93</v>
      </c>
      <c r="I33" s="95" t="s">
        <v>169</v>
      </c>
      <c r="J33" s="96">
        <v>0</v>
      </c>
      <c r="K33" s="93">
        <v>8.9999999999999998E-4</v>
      </c>
      <c r="L33" s="92">
        <v>1760000</v>
      </c>
      <c r="M33" s="94">
        <v>99.92</v>
      </c>
      <c r="N33" s="92">
        <v>1758.5920000000001</v>
      </c>
      <c r="O33" s="93">
        <v>2.5142857142857145E-4</v>
      </c>
      <c r="P33" s="93">
        <v>1.6295548365997833E-2</v>
      </c>
      <c r="Q33" s="93">
        <f>N33/'סכום נכסי הקרן'!$C$42</f>
        <v>3.0691761642216587E-3</v>
      </c>
    </row>
    <row r="34" spans="2:17" s="140" customFormat="1">
      <c r="B34" s="85"/>
      <c r="C34" s="82"/>
      <c r="D34" s="82"/>
      <c r="E34" s="82"/>
      <c r="F34" s="82"/>
      <c r="G34" s="82"/>
      <c r="H34" s="82"/>
      <c r="I34" s="82"/>
      <c r="J34" s="82"/>
      <c r="K34" s="93"/>
      <c r="L34" s="92"/>
      <c r="M34" s="94"/>
      <c r="N34" s="82"/>
      <c r="O34" s="82"/>
      <c r="P34" s="93"/>
      <c r="Q34" s="82"/>
    </row>
    <row r="35" spans="2:17" s="140" customFormat="1">
      <c r="B35" s="83" t="s">
        <v>24</v>
      </c>
      <c r="C35" s="80"/>
      <c r="D35" s="80"/>
      <c r="E35" s="80"/>
      <c r="F35" s="80"/>
      <c r="G35" s="80"/>
      <c r="H35" s="89">
        <v>6.159166092257589</v>
      </c>
      <c r="I35" s="80"/>
      <c r="J35" s="80"/>
      <c r="K35" s="90">
        <v>1.072544471340512E-2</v>
      </c>
      <c r="L35" s="89"/>
      <c r="M35" s="91"/>
      <c r="N35" s="89">
        <v>26110.413170000003</v>
      </c>
      <c r="O35" s="80"/>
      <c r="P35" s="90">
        <v>0.24194554545222643</v>
      </c>
      <c r="Q35" s="90">
        <f>N35/'סכום נכסי הקרן'!$C$42</f>
        <v>4.5569101724188037E-2</v>
      </c>
    </row>
    <row r="36" spans="2:17" s="140" customFormat="1">
      <c r="B36" s="84" t="s">
        <v>297</v>
      </c>
      <c r="C36" s="82" t="s">
        <v>298</v>
      </c>
      <c r="D36" s="95" t="s">
        <v>126</v>
      </c>
      <c r="E36" s="82" t="s">
        <v>260</v>
      </c>
      <c r="F36" s="82"/>
      <c r="G36" s="82"/>
      <c r="H36" s="92">
        <v>1.36</v>
      </c>
      <c r="I36" s="95" t="s">
        <v>169</v>
      </c>
      <c r="J36" s="96">
        <v>0.06</v>
      </c>
      <c r="K36" s="93">
        <v>8.9999999999999998E-4</v>
      </c>
      <c r="L36" s="92">
        <v>800000</v>
      </c>
      <c r="M36" s="94">
        <v>111.86</v>
      </c>
      <c r="N36" s="92">
        <v>894.87999000000002</v>
      </c>
      <c r="O36" s="93">
        <v>4.3648354238456981E-5</v>
      </c>
      <c r="P36" s="93">
        <v>8.292179288208211E-3</v>
      </c>
      <c r="Q36" s="93">
        <f>N36/'סכום נכסי הקרן'!$C$42</f>
        <v>1.5617859828470256E-3</v>
      </c>
    </row>
    <row r="37" spans="2:17" s="140" customFormat="1">
      <c r="B37" s="84" t="s">
        <v>299</v>
      </c>
      <c r="C37" s="82" t="s">
        <v>300</v>
      </c>
      <c r="D37" s="95" t="s">
        <v>126</v>
      </c>
      <c r="E37" s="82" t="s">
        <v>260</v>
      </c>
      <c r="F37" s="82"/>
      <c r="G37" s="82"/>
      <c r="H37" s="92">
        <v>7.22</v>
      </c>
      <c r="I37" s="95" t="s">
        <v>169</v>
      </c>
      <c r="J37" s="96">
        <v>6.25E-2</v>
      </c>
      <c r="K37" s="93">
        <v>1.5700000000000002E-2</v>
      </c>
      <c r="L37" s="92">
        <v>1</v>
      </c>
      <c r="M37" s="94">
        <v>145.02000000000001</v>
      </c>
      <c r="N37" s="92">
        <v>1.4499999999999999E-3</v>
      </c>
      <c r="O37" s="93">
        <v>5.8276229912547777E-11</v>
      </c>
      <c r="P37" s="93">
        <v>1.3436058580214656E-8</v>
      </c>
      <c r="Q37" s="93">
        <f>N37/'סכום נכסי הקרן'!$C$42</f>
        <v>2.5306071209930471E-9</v>
      </c>
    </row>
    <row r="38" spans="2:17" s="140" customFormat="1">
      <c r="B38" s="84" t="s">
        <v>301</v>
      </c>
      <c r="C38" s="82" t="s">
        <v>302</v>
      </c>
      <c r="D38" s="95" t="s">
        <v>126</v>
      </c>
      <c r="E38" s="82" t="s">
        <v>260</v>
      </c>
      <c r="F38" s="82"/>
      <c r="G38" s="82"/>
      <c r="H38" s="92">
        <v>5.85</v>
      </c>
      <c r="I38" s="95" t="s">
        <v>169</v>
      </c>
      <c r="J38" s="96">
        <v>3.7499999999999999E-2</v>
      </c>
      <c r="K38" s="93">
        <v>1.15E-2</v>
      </c>
      <c r="L38" s="92">
        <v>2489900</v>
      </c>
      <c r="M38" s="94">
        <v>118.05</v>
      </c>
      <c r="N38" s="92">
        <v>2939.3268700000003</v>
      </c>
      <c r="O38" s="93">
        <v>1.6177865426201217E-4</v>
      </c>
      <c r="P38" s="93">
        <v>2.7236529663254478E-2</v>
      </c>
      <c r="Q38" s="93">
        <f>N38/'סכום נכסי הקרן'!$C$42</f>
        <v>5.1298493159642796E-3</v>
      </c>
    </row>
    <row r="39" spans="2:17" s="140" customFormat="1">
      <c r="B39" s="84" t="s">
        <v>303</v>
      </c>
      <c r="C39" s="82" t="s">
        <v>304</v>
      </c>
      <c r="D39" s="95" t="s">
        <v>126</v>
      </c>
      <c r="E39" s="82" t="s">
        <v>260</v>
      </c>
      <c r="F39" s="82"/>
      <c r="G39" s="82"/>
      <c r="H39" s="92">
        <v>1.6399999999999997</v>
      </c>
      <c r="I39" s="95" t="s">
        <v>169</v>
      </c>
      <c r="J39" s="96">
        <v>2.2499999999999999E-2</v>
      </c>
      <c r="K39" s="93">
        <v>1.2999999999999999E-3</v>
      </c>
      <c r="L39" s="92">
        <v>2138741</v>
      </c>
      <c r="M39" s="94">
        <v>104.29</v>
      </c>
      <c r="N39" s="92">
        <v>2230.4929700000002</v>
      </c>
      <c r="O39" s="93">
        <v>1.1555181321885889E-4</v>
      </c>
      <c r="P39" s="93">
        <v>2.0668299453570328E-2</v>
      </c>
      <c r="Q39" s="93">
        <f>N39/'סכום נכסי הקרן'!$C$42</f>
        <v>3.8927595815220219E-3</v>
      </c>
    </row>
    <row r="40" spans="2:17" s="140" customFormat="1">
      <c r="B40" s="84" t="s">
        <v>305</v>
      </c>
      <c r="C40" s="82" t="s">
        <v>306</v>
      </c>
      <c r="D40" s="95" t="s">
        <v>126</v>
      </c>
      <c r="E40" s="82" t="s">
        <v>260</v>
      </c>
      <c r="F40" s="82"/>
      <c r="G40" s="82"/>
      <c r="H40" s="92">
        <v>1.08</v>
      </c>
      <c r="I40" s="95" t="s">
        <v>169</v>
      </c>
      <c r="J40" s="96">
        <v>5.0000000000000001E-3</v>
      </c>
      <c r="K40" s="93">
        <v>1E-3</v>
      </c>
      <c r="L40" s="92">
        <v>5264400</v>
      </c>
      <c r="M40" s="94">
        <v>100.89</v>
      </c>
      <c r="N40" s="92">
        <v>5311.2533800000001</v>
      </c>
      <c r="O40" s="93">
        <v>3.4486282524958729E-4</v>
      </c>
      <c r="P40" s="93">
        <v>4.9215387274512482E-2</v>
      </c>
      <c r="Q40" s="93">
        <f>N40/'סכום נכסי הקרן'!$C$42</f>
        <v>9.2694452585009596E-3</v>
      </c>
    </row>
    <row r="41" spans="2:17" s="140" customFormat="1">
      <c r="B41" s="84" t="s">
        <v>307</v>
      </c>
      <c r="C41" s="82" t="s">
        <v>308</v>
      </c>
      <c r="D41" s="95" t="s">
        <v>126</v>
      </c>
      <c r="E41" s="82" t="s">
        <v>260</v>
      </c>
      <c r="F41" s="82"/>
      <c r="G41" s="82"/>
      <c r="H41" s="92">
        <v>0.33</v>
      </c>
      <c r="I41" s="95" t="s">
        <v>169</v>
      </c>
      <c r="J41" s="96">
        <v>0.04</v>
      </c>
      <c r="K41" s="93">
        <v>1.2000000000000003E-3</v>
      </c>
      <c r="L41" s="92">
        <v>1310450</v>
      </c>
      <c r="M41" s="94">
        <v>103.96</v>
      </c>
      <c r="N41" s="92">
        <v>1362.3438799999999</v>
      </c>
      <c r="O41" s="93">
        <v>8.6285562234471644E-5</v>
      </c>
      <c r="P41" s="93">
        <v>1.2623815295225466E-2</v>
      </c>
      <c r="Q41" s="93">
        <f>N41/'סכום נכסי הקרן'!$C$42</f>
        <v>2.3776256027374463E-3</v>
      </c>
    </row>
    <row r="42" spans="2:17" s="140" customFormat="1">
      <c r="B42" s="84" t="s">
        <v>309</v>
      </c>
      <c r="C42" s="82" t="s">
        <v>310</v>
      </c>
      <c r="D42" s="95" t="s">
        <v>126</v>
      </c>
      <c r="E42" s="82" t="s">
        <v>260</v>
      </c>
      <c r="F42" s="82"/>
      <c r="G42" s="82"/>
      <c r="H42" s="92">
        <v>3.8999999999999995</v>
      </c>
      <c r="I42" s="95" t="s">
        <v>169</v>
      </c>
      <c r="J42" s="96">
        <v>5.5E-2</v>
      </c>
      <c r="K42" s="93">
        <v>6.1000000000000013E-3</v>
      </c>
      <c r="L42" s="92">
        <v>150000</v>
      </c>
      <c r="M42" s="94">
        <v>124.52</v>
      </c>
      <c r="N42" s="92">
        <v>186.77999</v>
      </c>
      <c r="O42" s="93">
        <v>8.3531469984777869E-6</v>
      </c>
      <c r="P42" s="93">
        <v>1.7307495774151087E-3</v>
      </c>
      <c r="Q42" s="93">
        <f>N42/'סכום נכסי הקרן'!$C$42</f>
        <v>3.2597708465724836E-4</v>
      </c>
    </row>
    <row r="43" spans="2:17" s="140" customFormat="1">
      <c r="B43" s="84" t="s">
        <v>311</v>
      </c>
      <c r="C43" s="82" t="s">
        <v>312</v>
      </c>
      <c r="D43" s="95" t="s">
        <v>126</v>
      </c>
      <c r="E43" s="82" t="s">
        <v>260</v>
      </c>
      <c r="F43" s="82"/>
      <c r="G43" s="82"/>
      <c r="H43" s="92">
        <v>15.42</v>
      </c>
      <c r="I43" s="95" t="s">
        <v>169</v>
      </c>
      <c r="J43" s="96">
        <v>5.5E-2</v>
      </c>
      <c r="K43" s="93">
        <v>2.8599999999999993E-2</v>
      </c>
      <c r="L43" s="92">
        <v>4635653</v>
      </c>
      <c r="M43" s="94">
        <v>149.41999999999999</v>
      </c>
      <c r="N43" s="92">
        <v>6926.5929000000006</v>
      </c>
      <c r="O43" s="93">
        <v>2.6124264326562871E-4</v>
      </c>
      <c r="P43" s="93">
        <v>6.4183522734964776E-2</v>
      </c>
      <c r="Q43" s="93">
        <f>N43/'סכום נכסי הקרן'!$C$42</f>
        <v>1.2088610563420608E-2</v>
      </c>
    </row>
    <row r="44" spans="2:17" s="140" customFormat="1">
      <c r="B44" s="84" t="s">
        <v>313</v>
      </c>
      <c r="C44" s="82" t="s">
        <v>314</v>
      </c>
      <c r="D44" s="95" t="s">
        <v>126</v>
      </c>
      <c r="E44" s="82" t="s">
        <v>260</v>
      </c>
      <c r="F44" s="82"/>
      <c r="G44" s="82"/>
      <c r="H44" s="92">
        <v>4.9800000000000004</v>
      </c>
      <c r="I44" s="95" t="s">
        <v>169</v>
      </c>
      <c r="J44" s="96">
        <v>4.2500000000000003E-2</v>
      </c>
      <c r="K44" s="93">
        <v>8.8999999999999999E-3</v>
      </c>
      <c r="L44" s="92">
        <v>1708689</v>
      </c>
      <c r="M44" s="94">
        <v>120.1</v>
      </c>
      <c r="N44" s="92">
        <v>2052.1354200000001</v>
      </c>
      <c r="O44" s="93">
        <v>9.2609169450376413E-5</v>
      </c>
      <c r="P44" s="93">
        <v>1.9015594288036834E-2</v>
      </c>
      <c r="Q44" s="93">
        <f>N44/'סכום נכסי הקרן'!$C$42</f>
        <v>3.5814817290303847E-3</v>
      </c>
    </row>
    <row r="45" spans="2:17" s="140" customFormat="1">
      <c r="B45" s="84" t="s">
        <v>315</v>
      </c>
      <c r="C45" s="82" t="s">
        <v>316</v>
      </c>
      <c r="D45" s="95" t="s">
        <v>126</v>
      </c>
      <c r="E45" s="82" t="s">
        <v>260</v>
      </c>
      <c r="F45" s="82"/>
      <c r="G45" s="82"/>
      <c r="H45" s="92">
        <v>3.5199999999999996</v>
      </c>
      <c r="I45" s="95" t="s">
        <v>169</v>
      </c>
      <c r="J45" s="96">
        <v>0.01</v>
      </c>
      <c r="K45" s="93">
        <v>4.3E-3</v>
      </c>
      <c r="L45" s="92">
        <v>4104855</v>
      </c>
      <c r="M45" s="94">
        <v>102.43</v>
      </c>
      <c r="N45" s="92">
        <v>4204.6031600000006</v>
      </c>
      <c r="O45" s="93">
        <v>3.1162747866472057E-4</v>
      </c>
      <c r="P45" s="93">
        <v>3.8960892665045287E-2</v>
      </c>
      <c r="Q45" s="93">
        <f>N45/'סכום נכסי הקרן'!$C$42</f>
        <v>7.3380680673419798E-3</v>
      </c>
    </row>
    <row r="46" spans="2:17" s="140" customFormat="1">
      <c r="B46" s="84" t="s">
        <v>317</v>
      </c>
      <c r="C46" s="82" t="s">
        <v>318</v>
      </c>
      <c r="D46" s="95" t="s">
        <v>126</v>
      </c>
      <c r="E46" s="82" t="s">
        <v>260</v>
      </c>
      <c r="F46" s="82"/>
      <c r="G46" s="82"/>
      <c r="H46" s="92">
        <v>7.46</v>
      </c>
      <c r="I46" s="95" t="s">
        <v>169</v>
      </c>
      <c r="J46" s="96">
        <v>1.7500000000000002E-2</v>
      </c>
      <c r="K46" s="93">
        <v>1.49E-2</v>
      </c>
      <c r="L46" s="92">
        <v>331</v>
      </c>
      <c r="M46" s="94">
        <v>102.09</v>
      </c>
      <c r="N46" s="92">
        <v>0.33792</v>
      </c>
      <c r="O46" s="93">
        <v>2.0808231962877611E-8</v>
      </c>
      <c r="P46" s="93">
        <v>3.1312502865007839E-6</v>
      </c>
      <c r="Q46" s="93">
        <f>N46/'סכום נכסי הקרן'!$C$42</f>
        <v>5.8975362643170376E-7</v>
      </c>
    </row>
    <row r="47" spans="2:17" s="140" customFormat="1">
      <c r="B47" s="84" t="s">
        <v>319</v>
      </c>
      <c r="C47" s="82" t="s">
        <v>320</v>
      </c>
      <c r="D47" s="95" t="s">
        <v>126</v>
      </c>
      <c r="E47" s="82" t="s">
        <v>260</v>
      </c>
      <c r="F47" s="82"/>
      <c r="G47" s="82"/>
      <c r="H47" s="92">
        <v>2.1999999999999997</v>
      </c>
      <c r="I47" s="95" t="s">
        <v>169</v>
      </c>
      <c r="J47" s="96">
        <v>0.05</v>
      </c>
      <c r="K47" s="93">
        <v>2.2000000000000001E-3</v>
      </c>
      <c r="L47" s="92">
        <v>1455</v>
      </c>
      <c r="M47" s="94">
        <v>114.45</v>
      </c>
      <c r="N47" s="92">
        <v>1.6652400000000001</v>
      </c>
      <c r="O47" s="93">
        <v>7.8609683740545899E-8</v>
      </c>
      <c r="P47" s="93">
        <v>1.5430525648356313E-5</v>
      </c>
      <c r="Q47" s="93">
        <f>N47/'סכום נכסי הקרן'!$C$42</f>
        <v>2.9062539325258357E-6</v>
      </c>
    </row>
    <row r="48" spans="2:17" s="140" customFormat="1">
      <c r="B48" s="143"/>
    </row>
    <row r="49" spans="2:17" s="140" customFormat="1">
      <c r="B49" s="83" t="s">
        <v>1401</v>
      </c>
      <c r="C49" s="80"/>
      <c r="D49" s="80"/>
      <c r="E49" s="80"/>
      <c r="F49" s="80"/>
      <c r="G49" s="80"/>
      <c r="H49" s="89">
        <v>4.0758094208231341</v>
      </c>
      <c r="I49" s="80"/>
      <c r="J49" s="80"/>
      <c r="K49" s="90">
        <v>1.5272121377593562E-3</v>
      </c>
      <c r="L49" s="89"/>
      <c r="M49" s="91"/>
      <c r="N49" s="89">
        <v>19691.580380000003</v>
      </c>
      <c r="O49" s="80"/>
      <c r="P49" s="90">
        <v>0.18246705346392111</v>
      </c>
      <c r="Q49" s="90">
        <f>N49/'סכום נכסי הקרן'!$C$42</f>
        <v>3.4366657609127577E-2</v>
      </c>
    </row>
    <row r="50" spans="2:17" s="140" customFormat="1">
      <c r="B50" s="84" t="s">
        <v>291</v>
      </c>
      <c r="C50" s="82" t="s">
        <v>292</v>
      </c>
      <c r="D50" s="95" t="s">
        <v>126</v>
      </c>
      <c r="E50" s="82" t="s">
        <v>260</v>
      </c>
      <c r="F50" s="82"/>
      <c r="G50" s="82"/>
      <c r="H50" s="92">
        <v>4.16</v>
      </c>
      <c r="I50" s="95" t="s">
        <v>169</v>
      </c>
      <c r="J50" s="96">
        <v>1E-3</v>
      </c>
      <c r="K50" s="93">
        <v>1.6000000000000001E-3</v>
      </c>
      <c r="L50" s="92">
        <v>12300000</v>
      </c>
      <c r="M50" s="94">
        <v>99.74</v>
      </c>
      <c r="N50" s="92">
        <v>12268.020130000001</v>
      </c>
      <c r="O50" s="93">
        <v>8.7740009937609001E-4</v>
      </c>
      <c r="P50" s="93">
        <v>0.11367850836547079</v>
      </c>
      <c r="Q50" s="93">
        <f>N50/'סכום נכסי הקרן'!$C$42</f>
        <v>2.1410716621699345E-2</v>
      </c>
    </row>
    <row r="51" spans="2:17" s="140" customFormat="1">
      <c r="B51" s="84" t="s">
        <v>293</v>
      </c>
      <c r="C51" s="82" t="s">
        <v>294</v>
      </c>
      <c r="D51" s="95" t="s">
        <v>126</v>
      </c>
      <c r="E51" s="82" t="s">
        <v>260</v>
      </c>
      <c r="F51" s="82"/>
      <c r="G51" s="82"/>
      <c r="H51" s="92">
        <v>2.66</v>
      </c>
      <c r="I51" s="95" t="s">
        <v>169</v>
      </c>
      <c r="J51" s="96">
        <v>1E-3</v>
      </c>
      <c r="K51" s="93">
        <v>1.2999999999999999E-3</v>
      </c>
      <c r="L51" s="92">
        <v>5841882</v>
      </c>
      <c r="M51" s="94">
        <v>99.9</v>
      </c>
      <c r="N51" s="92">
        <v>5836.04018</v>
      </c>
      <c r="O51" s="93">
        <v>3.1708387669286475E-4</v>
      </c>
      <c r="P51" s="93">
        <v>5.4078191541356201E-2</v>
      </c>
      <c r="Q51" s="93">
        <f>N51/'סכום נכסי הקרן'!$C$42</f>
        <v>1.0185327474420375E-2</v>
      </c>
    </row>
    <row r="52" spans="2:17" s="140" customFormat="1">
      <c r="B52" s="84" t="s">
        <v>295</v>
      </c>
      <c r="C52" s="82" t="s">
        <v>296</v>
      </c>
      <c r="D52" s="95" t="s">
        <v>126</v>
      </c>
      <c r="E52" s="82" t="s">
        <v>260</v>
      </c>
      <c r="F52" s="82"/>
      <c r="G52" s="82"/>
      <c r="H52" s="92">
        <v>8.6300000000000008</v>
      </c>
      <c r="I52" s="95" t="s">
        <v>169</v>
      </c>
      <c r="J52" s="96">
        <v>1E-3</v>
      </c>
      <c r="K52" s="93">
        <v>1.8E-3</v>
      </c>
      <c r="L52" s="92">
        <v>1600000</v>
      </c>
      <c r="M52" s="94">
        <v>99.22</v>
      </c>
      <c r="N52" s="92">
        <v>1587.52007</v>
      </c>
      <c r="O52" s="93">
        <v>2.188782489740082E-3</v>
      </c>
      <c r="P52" s="93">
        <v>1.471035355709412E-2</v>
      </c>
      <c r="Q52" s="93">
        <f>N52/'סכום נכסי הקרן'!$C$42</f>
        <v>2.7706135130078488E-3</v>
      </c>
    </row>
    <row r="53" spans="2:17">
      <c r="B53" s="196"/>
      <c r="C53" s="196"/>
      <c r="D53" s="196"/>
    </row>
    <row r="54" spans="2:17">
      <c r="C54" s="1"/>
      <c r="D54" s="1"/>
    </row>
    <row r="55" spans="2:17">
      <c r="C55" s="1"/>
      <c r="D55" s="1"/>
    </row>
    <row r="56" spans="2:17">
      <c r="B56" s="97" t="s">
        <v>254</v>
      </c>
      <c r="C56" s="1"/>
      <c r="D56" s="1"/>
    </row>
    <row r="57" spans="2:17">
      <c r="B57" s="97" t="s">
        <v>118</v>
      </c>
      <c r="C57" s="1"/>
      <c r="D57" s="1"/>
    </row>
    <row r="58" spans="2:17">
      <c r="B58" s="97" t="s">
        <v>239</v>
      </c>
      <c r="C58" s="1"/>
      <c r="D58" s="1"/>
    </row>
    <row r="59" spans="2:17">
      <c r="B59" s="97" t="s">
        <v>249</v>
      </c>
      <c r="C59" s="1"/>
      <c r="D59" s="1"/>
    </row>
    <row r="60" spans="2:17">
      <c r="B60" s="99"/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</sheetData>
  <mergeCells count="3">
    <mergeCell ref="B6:Q6"/>
    <mergeCell ref="B7:Q7"/>
    <mergeCell ref="B53:D53"/>
  </mergeCells>
  <phoneticPr fontId="4" type="noConversion"/>
  <dataValidations count="1">
    <dataValidation allowBlank="1" showInputMessage="1" showErrorMessage="1" sqref="E53:AF1048576 C5:C29 B1:B30 D1:D29 AG1:AI27 B61:B1048576 B53:B55 C54:D1048576 B58:B59 A53:A1048576 A1:A34 E1:AF34 AJ1:XFD34 AG31:AI34 B31:D34 AG35:XFD1048576 A35:AF52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B12" sqref="B12:B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184</v>
      </c>
      <c r="C1" s="76" t="s" vm="1">
        <v>255</v>
      </c>
    </row>
    <row r="2" spans="2:67">
      <c r="B2" s="56" t="s">
        <v>183</v>
      </c>
      <c r="C2" s="76" t="s">
        <v>256</v>
      </c>
    </row>
    <row r="3" spans="2:67">
      <c r="B3" s="56" t="s">
        <v>185</v>
      </c>
      <c r="C3" s="76" t="s">
        <v>257</v>
      </c>
    </row>
    <row r="4" spans="2:67">
      <c r="B4" s="56" t="s">
        <v>186</v>
      </c>
      <c r="C4" s="76">
        <v>8802</v>
      </c>
    </row>
    <row r="6" spans="2:67" ht="26.25" customHeight="1">
      <c r="B6" s="193" t="s">
        <v>214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8"/>
      <c r="BO6" s="3"/>
    </row>
    <row r="7" spans="2:67" ht="26.25" customHeight="1">
      <c r="B7" s="193" t="s">
        <v>93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8"/>
      <c r="AZ7" s="43"/>
      <c r="BJ7" s="3"/>
      <c r="BO7" s="3"/>
    </row>
    <row r="8" spans="2:67" s="3" customFormat="1" ht="78.75">
      <c r="B8" s="37" t="s">
        <v>121</v>
      </c>
      <c r="C8" s="13" t="s">
        <v>47</v>
      </c>
      <c r="D8" s="13" t="s">
        <v>125</v>
      </c>
      <c r="E8" s="13" t="s">
        <v>230</v>
      </c>
      <c r="F8" s="13" t="s">
        <v>123</v>
      </c>
      <c r="G8" s="13" t="s">
        <v>66</v>
      </c>
      <c r="H8" s="13" t="s">
        <v>15</v>
      </c>
      <c r="I8" s="13" t="s">
        <v>67</v>
      </c>
      <c r="J8" s="13" t="s">
        <v>108</v>
      </c>
      <c r="K8" s="13" t="s">
        <v>18</v>
      </c>
      <c r="L8" s="13" t="s">
        <v>107</v>
      </c>
      <c r="M8" s="13" t="s">
        <v>17</v>
      </c>
      <c r="N8" s="13" t="s">
        <v>19</v>
      </c>
      <c r="O8" s="13" t="s">
        <v>241</v>
      </c>
      <c r="P8" s="13" t="s">
        <v>240</v>
      </c>
      <c r="Q8" s="13" t="s">
        <v>63</v>
      </c>
      <c r="R8" s="13" t="s">
        <v>60</v>
      </c>
      <c r="S8" s="13" t="s">
        <v>187</v>
      </c>
      <c r="T8" s="38" t="s">
        <v>189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250</v>
      </c>
      <c r="P9" s="16"/>
      <c r="Q9" s="16" t="s">
        <v>244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119</v>
      </c>
      <c r="R10" s="19" t="s">
        <v>120</v>
      </c>
      <c r="S10" s="45" t="s">
        <v>190</v>
      </c>
      <c r="T10" s="72" t="s">
        <v>231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254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118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239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249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E830"/>
  <sheetViews>
    <sheetView rightToLeft="1" topLeftCell="F1" workbookViewId="0">
      <pane ySplit="10" topLeftCell="A11" activePane="bottomLeft" state="frozen"/>
      <selection activeCell="F1" sqref="F1"/>
      <selection pane="bottomLeft" activeCell="F11" sqref="A11:XFD11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8.710937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11.85546875" style="1" bestFit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7">
      <c r="B1" s="56" t="s">
        <v>184</v>
      </c>
      <c r="C1" s="76" t="s" vm="1">
        <v>255</v>
      </c>
    </row>
    <row r="2" spans="2:57">
      <c r="B2" s="56" t="s">
        <v>183</v>
      </c>
      <c r="C2" s="76" t="s">
        <v>256</v>
      </c>
    </row>
    <row r="3" spans="2:57">
      <c r="B3" s="56" t="s">
        <v>185</v>
      </c>
      <c r="C3" s="76" t="s">
        <v>257</v>
      </c>
    </row>
    <row r="4" spans="2:57">
      <c r="B4" s="56" t="s">
        <v>186</v>
      </c>
      <c r="C4" s="76">
        <v>8802</v>
      </c>
    </row>
    <row r="6" spans="2:57" ht="26.25" customHeight="1">
      <c r="B6" s="199" t="s">
        <v>214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1"/>
    </row>
    <row r="7" spans="2:57" ht="26.25" customHeight="1">
      <c r="B7" s="199" t="s">
        <v>94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1"/>
      <c r="BE7" s="3"/>
    </row>
    <row r="8" spans="2:57" s="3" customFormat="1" ht="78.75">
      <c r="B8" s="22" t="s">
        <v>121</v>
      </c>
      <c r="C8" s="30" t="s">
        <v>47</v>
      </c>
      <c r="D8" s="30" t="s">
        <v>125</v>
      </c>
      <c r="E8" s="30" t="s">
        <v>230</v>
      </c>
      <c r="F8" s="30" t="s">
        <v>123</v>
      </c>
      <c r="G8" s="30" t="s">
        <v>66</v>
      </c>
      <c r="H8" s="30" t="s">
        <v>15</v>
      </c>
      <c r="I8" s="30" t="s">
        <v>67</v>
      </c>
      <c r="J8" s="30" t="s">
        <v>108</v>
      </c>
      <c r="K8" s="30" t="s">
        <v>18</v>
      </c>
      <c r="L8" s="30" t="s">
        <v>107</v>
      </c>
      <c r="M8" s="30" t="s">
        <v>17</v>
      </c>
      <c r="N8" s="30" t="s">
        <v>19</v>
      </c>
      <c r="O8" s="13" t="s">
        <v>241</v>
      </c>
      <c r="P8" s="30" t="s">
        <v>240</v>
      </c>
      <c r="Q8" s="30" t="s">
        <v>248</v>
      </c>
      <c r="R8" s="30" t="s">
        <v>63</v>
      </c>
      <c r="S8" s="13" t="s">
        <v>60</v>
      </c>
      <c r="T8" s="30" t="s">
        <v>187</v>
      </c>
      <c r="U8" s="30" t="s">
        <v>189</v>
      </c>
      <c r="BA8" s="1"/>
      <c r="BB8" s="1"/>
    </row>
    <row r="9" spans="2:57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250</v>
      </c>
      <c r="P9" s="32"/>
      <c r="Q9" s="16" t="s">
        <v>244</v>
      </c>
      <c r="R9" s="32" t="s">
        <v>244</v>
      </c>
      <c r="S9" s="16" t="s">
        <v>20</v>
      </c>
      <c r="T9" s="32" t="s">
        <v>244</v>
      </c>
      <c r="U9" s="17" t="s">
        <v>20</v>
      </c>
      <c r="AZ9" s="1"/>
      <c r="BA9" s="1"/>
      <c r="BB9" s="1"/>
      <c r="BE9" s="4"/>
    </row>
    <row r="10" spans="2:57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119</v>
      </c>
      <c r="R10" s="19" t="s">
        <v>120</v>
      </c>
      <c r="S10" s="19" t="s">
        <v>190</v>
      </c>
      <c r="T10" s="20" t="s">
        <v>231</v>
      </c>
      <c r="U10" s="20" t="s">
        <v>252</v>
      </c>
      <c r="AZ10" s="1"/>
      <c r="BA10" s="3"/>
      <c r="BB10" s="1"/>
    </row>
    <row r="11" spans="2:57" s="138" customFormat="1" ht="18" customHeight="1">
      <c r="B11" s="77" t="s">
        <v>35</v>
      </c>
      <c r="C11" s="78"/>
      <c r="D11" s="78"/>
      <c r="E11" s="78"/>
      <c r="F11" s="78"/>
      <c r="G11" s="78"/>
      <c r="H11" s="78"/>
      <c r="I11" s="78"/>
      <c r="J11" s="78"/>
      <c r="K11" s="86">
        <v>4.2893492015837271</v>
      </c>
      <c r="L11" s="78"/>
      <c r="M11" s="78"/>
      <c r="N11" s="101">
        <v>1.0333612837573447E-2</v>
      </c>
      <c r="O11" s="86"/>
      <c r="P11" s="88"/>
      <c r="Q11" s="86">
        <f>Q12</f>
        <v>92.970359999999999</v>
      </c>
      <c r="R11" s="86">
        <v>76397.844899999938</v>
      </c>
      <c r="S11" s="78"/>
      <c r="T11" s="87">
        <v>1</v>
      </c>
      <c r="U11" s="87">
        <f>R11/'סכום נכסי הקרן'!$C$42</f>
        <v>0.13333305540169807</v>
      </c>
      <c r="AZ11" s="140"/>
      <c r="BA11" s="142"/>
      <c r="BB11" s="140"/>
      <c r="BE11" s="140"/>
    </row>
    <row r="12" spans="2:57" s="140" customFormat="1">
      <c r="B12" s="79" t="s">
        <v>236</v>
      </c>
      <c r="C12" s="80"/>
      <c r="D12" s="80"/>
      <c r="E12" s="80"/>
      <c r="F12" s="80"/>
      <c r="G12" s="80"/>
      <c r="H12" s="80"/>
      <c r="I12" s="80"/>
      <c r="J12" s="80"/>
      <c r="K12" s="89">
        <v>4.2893492015837271</v>
      </c>
      <c r="L12" s="80"/>
      <c r="M12" s="80"/>
      <c r="N12" s="102">
        <v>1.0333612837573447E-2</v>
      </c>
      <c r="O12" s="89"/>
      <c r="P12" s="91"/>
      <c r="Q12" s="89">
        <f>Q13+Q89</f>
        <v>92.970359999999999</v>
      </c>
      <c r="R12" s="89">
        <v>76397.844899999938</v>
      </c>
      <c r="S12" s="80"/>
      <c r="T12" s="90">
        <v>1</v>
      </c>
      <c r="U12" s="90">
        <f>R12/'סכום נכסי הקרן'!$C$42</f>
        <v>0.13333305540169807</v>
      </c>
      <c r="BA12" s="142"/>
    </row>
    <row r="13" spans="2:57" s="140" customFormat="1" ht="20.25">
      <c r="B13" s="100" t="s">
        <v>34</v>
      </c>
      <c r="C13" s="80"/>
      <c r="D13" s="80"/>
      <c r="E13" s="80"/>
      <c r="F13" s="80"/>
      <c r="G13" s="80"/>
      <c r="H13" s="80"/>
      <c r="I13" s="80"/>
      <c r="J13" s="80"/>
      <c r="K13" s="89">
        <v>4.4704075445797953</v>
      </c>
      <c r="L13" s="80"/>
      <c r="M13" s="80"/>
      <c r="N13" s="102">
        <v>9.0080944343022256E-3</v>
      </c>
      <c r="O13" s="89"/>
      <c r="P13" s="91"/>
      <c r="Q13" s="89">
        <f>SUM(Q14:Q87)</f>
        <v>49.48686</v>
      </c>
      <c r="R13" s="89">
        <v>55354.497229999972</v>
      </c>
      <c r="S13" s="80"/>
      <c r="T13" s="90">
        <v>0.72455574240943044</v>
      </c>
      <c r="U13" s="90">
        <f>R13/'סכום נכסי הקרן'!$C$42</f>
        <v>9.6607230944295061E-2</v>
      </c>
      <c r="BA13" s="138"/>
    </row>
    <row r="14" spans="2:57" s="140" customFormat="1">
      <c r="B14" s="85" t="s">
        <v>321</v>
      </c>
      <c r="C14" s="82" t="s">
        <v>322</v>
      </c>
      <c r="D14" s="95" t="s">
        <v>126</v>
      </c>
      <c r="E14" s="95" t="s">
        <v>323</v>
      </c>
      <c r="F14" s="82" t="s">
        <v>324</v>
      </c>
      <c r="G14" s="95" t="s">
        <v>325</v>
      </c>
      <c r="H14" s="82" t="s">
        <v>1386</v>
      </c>
      <c r="I14" s="82" t="s">
        <v>166</v>
      </c>
      <c r="J14" s="82"/>
      <c r="K14" s="92">
        <v>2.7299999999999995</v>
      </c>
      <c r="L14" s="95" t="s">
        <v>169</v>
      </c>
      <c r="M14" s="96">
        <v>5.8999999999999999E-3</v>
      </c>
      <c r="N14" s="96">
        <v>2.6999999999999997E-3</v>
      </c>
      <c r="O14" s="92">
        <v>1223901</v>
      </c>
      <c r="P14" s="94">
        <v>100.22</v>
      </c>
      <c r="Q14" s="82"/>
      <c r="R14" s="92">
        <v>1226.5935900000002</v>
      </c>
      <c r="S14" s="93">
        <v>2.2927433113076044E-4</v>
      </c>
      <c r="T14" s="93">
        <v>1.6055342812425343E-2</v>
      </c>
      <c r="U14" s="93">
        <f>R14/'סכום נכסי הקרן'!$C$42</f>
        <v>2.1407079127023633E-3</v>
      </c>
    </row>
    <row r="15" spans="2:57" s="140" customFormat="1">
      <c r="B15" s="85" t="s">
        <v>326</v>
      </c>
      <c r="C15" s="82" t="s">
        <v>327</v>
      </c>
      <c r="D15" s="95" t="s">
        <v>126</v>
      </c>
      <c r="E15" s="95" t="s">
        <v>323</v>
      </c>
      <c r="F15" s="82" t="s">
        <v>328</v>
      </c>
      <c r="G15" s="95" t="s">
        <v>325</v>
      </c>
      <c r="H15" s="82" t="s">
        <v>1386</v>
      </c>
      <c r="I15" s="82" t="s">
        <v>166</v>
      </c>
      <c r="J15" s="82"/>
      <c r="K15" s="92">
        <v>3.63</v>
      </c>
      <c r="L15" s="95" t="s">
        <v>169</v>
      </c>
      <c r="M15" s="96">
        <v>0.04</v>
      </c>
      <c r="N15" s="96">
        <v>3.7000000000000006E-3</v>
      </c>
      <c r="O15" s="92">
        <v>1867487</v>
      </c>
      <c r="P15" s="94">
        <v>115.02</v>
      </c>
      <c r="Q15" s="82"/>
      <c r="R15" s="92">
        <v>2147.9835899999998</v>
      </c>
      <c r="S15" s="93">
        <v>9.0142907067446187E-4</v>
      </c>
      <c r="T15" s="93">
        <v>2.8115761548137618E-2</v>
      </c>
      <c r="U15" s="93">
        <f>R15/'סכום נכסי הקרן'!$C$42</f>
        <v>3.7487603921587649E-3</v>
      </c>
    </row>
    <row r="16" spans="2:57" s="140" customFormat="1">
      <c r="B16" s="85" t="s">
        <v>329</v>
      </c>
      <c r="C16" s="82" t="s">
        <v>330</v>
      </c>
      <c r="D16" s="95" t="s">
        <v>126</v>
      </c>
      <c r="E16" s="95" t="s">
        <v>323</v>
      </c>
      <c r="F16" s="82" t="s">
        <v>328</v>
      </c>
      <c r="G16" s="95" t="s">
        <v>325</v>
      </c>
      <c r="H16" s="82" t="s">
        <v>1386</v>
      </c>
      <c r="I16" s="82" t="s">
        <v>166</v>
      </c>
      <c r="J16" s="82"/>
      <c r="K16" s="92">
        <v>4.8899999999999997</v>
      </c>
      <c r="L16" s="95" t="s">
        <v>169</v>
      </c>
      <c r="M16" s="96">
        <v>9.8999999999999991E-3</v>
      </c>
      <c r="N16" s="96">
        <v>5.0000000000000001E-3</v>
      </c>
      <c r="O16" s="92">
        <v>4464344</v>
      </c>
      <c r="P16" s="94">
        <v>102.34</v>
      </c>
      <c r="Q16" s="82"/>
      <c r="R16" s="92">
        <v>4568.8097900000002</v>
      </c>
      <c r="S16" s="93">
        <v>1.4812643129739332E-3</v>
      </c>
      <c r="T16" s="93">
        <v>5.9802862187805041E-2</v>
      </c>
      <c r="U16" s="93">
        <f>R16/'סכום נכסי הקרן'!$C$42</f>
        <v>7.9736983372667245E-3</v>
      </c>
    </row>
    <row r="17" spans="2:52" s="140" customFormat="1" ht="20.25">
      <c r="B17" s="85" t="s">
        <v>331</v>
      </c>
      <c r="C17" s="82" t="s">
        <v>332</v>
      </c>
      <c r="D17" s="95" t="s">
        <v>126</v>
      </c>
      <c r="E17" s="95" t="s">
        <v>323</v>
      </c>
      <c r="F17" s="82" t="s">
        <v>328</v>
      </c>
      <c r="G17" s="95" t="s">
        <v>325</v>
      </c>
      <c r="H17" s="82" t="s">
        <v>1386</v>
      </c>
      <c r="I17" s="82" t="s">
        <v>166</v>
      </c>
      <c r="J17" s="82"/>
      <c r="K17" s="82">
        <v>6.82</v>
      </c>
      <c r="L17" s="95" t="s">
        <v>169</v>
      </c>
      <c r="M17" s="96">
        <v>8.6E-3</v>
      </c>
      <c r="N17" s="93">
        <v>9.1999999999999998E-3</v>
      </c>
      <c r="O17" s="92">
        <v>925000</v>
      </c>
      <c r="P17" s="94">
        <v>99.6</v>
      </c>
      <c r="Q17" s="82"/>
      <c r="R17" s="92">
        <v>921.29998000000001</v>
      </c>
      <c r="S17" s="144">
        <v>3.6980015999353951E-4</v>
      </c>
      <c r="T17" s="93">
        <v>1.2059240430223193E-2</v>
      </c>
      <c r="U17" s="93">
        <f>R17/'סכום נכסי הקרן'!$C$42</f>
        <v>1.6078953723853461E-3</v>
      </c>
      <c r="AZ17" s="138"/>
    </row>
    <row r="18" spans="2:52" s="140" customFormat="1">
      <c r="B18" s="85" t="s">
        <v>333</v>
      </c>
      <c r="C18" s="82" t="s">
        <v>334</v>
      </c>
      <c r="D18" s="95" t="s">
        <v>126</v>
      </c>
      <c r="E18" s="95" t="s">
        <v>323</v>
      </c>
      <c r="F18" s="82" t="s">
        <v>328</v>
      </c>
      <c r="G18" s="95" t="s">
        <v>325</v>
      </c>
      <c r="H18" s="82" t="s">
        <v>1386</v>
      </c>
      <c r="I18" s="82" t="s">
        <v>166</v>
      </c>
      <c r="J18" s="82"/>
      <c r="K18" s="92">
        <v>12.09</v>
      </c>
      <c r="L18" s="95" t="s">
        <v>169</v>
      </c>
      <c r="M18" s="96">
        <v>1.04E-2</v>
      </c>
      <c r="N18" s="96">
        <v>9.5000000000000015E-3</v>
      </c>
      <c r="O18" s="92">
        <v>440760</v>
      </c>
      <c r="P18" s="94">
        <v>99.45</v>
      </c>
      <c r="Q18" s="82"/>
      <c r="R18" s="92">
        <v>438.33580000000001</v>
      </c>
      <c r="S18" s="93">
        <v>9.2614149734193435E-4</v>
      </c>
      <c r="T18" s="93">
        <v>5.7375414263812615E-3</v>
      </c>
      <c r="U18" s="93">
        <f>R18/'סכום נכסי הקרן'!$C$42</f>
        <v>7.650039288732305E-4</v>
      </c>
    </row>
    <row r="19" spans="2:52" s="140" customFormat="1">
      <c r="B19" s="85" t="s">
        <v>335</v>
      </c>
      <c r="C19" s="82" t="s">
        <v>336</v>
      </c>
      <c r="D19" s="95" t="s">
        <v>126</v>
      </c>
      <c r="E19" s="95" t="s">
        <v>323</v>
      </c>
      <c r="F19" s="82" t="s">
        <v>328</v>
      </c>
      <c r="G19" s="95" t="s">
        <v>325</v>
      </c>
      <c r="H19" s="82" t="s">
        <v>1386</v>
      </c>
      <c r="I19" s="82" t="s">
        <v>166</v>
      </c>
      <c r="J19" s="82"/>
      <c r="K19" s="92">
        <v>1.28</v>
      </c>
      <c r="L19" s="95" t="s">
        <v>169</v>
      </c>
      <c r="M19" s="96">
        <v>2.58E-2</v>
      </c>
      <c r="N19" s="96">
        <v>7.4999999999999997E-3</v>
      </c>
      <c r="O19" s="92">
        <v>154292</v>
      </c>
      <c r="P19" s="94">
        <v>106.49</v>
      </c>
      <c r="Q19" s="82"/>
      <c r="R19" s="92">
        <v>164.30555999999999</v>
      </c>
      <c r="S19" s="93">
        <v>5.665025082712553E-5</v>
      </c>
      <c r="T19" s="93">
        <v>2.150657001058941E-3</v>
      </c>
      <c r="U19" s="93">
        <f>R19/'סכום נכסי הקרן'!$C$42</f>
        <v>2.8675366907224162E-4</v>
      </c>
      <c r="AZ19" s="142"/>
    </row>
    <row r="20" spans="2:52" s="140" customFormat="1">
      <c r="B20" s="85" t="s">
        <v>337</v>
      </c>
      <c r="C20" s="82" t="s">
        <v>338</v>
      </c>
      <c r="D20" s="95" t="s">
        <v>126</v>
      </c>
      <c r="E20" s="95" t="s">
        <v>323</v>
      </c>
      <c r="F20" s="82" t="s">
        <v>328</v>
      </c>
      <c r="G20" s="95" t="s">
        <v>325</v>
      </c>
      <c r="H20" s="82" t="s">
        <v>1386</v>
      </c>
      <c r="I20" s="82" t="s">
        <v>166</v>
      </c>
      <c r="J20" s="82"/>
      <c r="K20" s="92">
        <v>2.3200000000000003</v>
      </c>
      <c r="L20" s="95" t="s">
        <v>169</v>
      </c>
      <c r="M20" s="96">
        <v>6.4000000000000003E-3</v>
      </c>
      <c r="N20" s="96">
        <v>3.5999999999999995E-3</v>
      </c>
      <c r="O20" s="92">
        <v>246630</v>
      </c>
      <c r="P20" s="94">
        <v>100.07</v>
      </c>
      <c r="Q20" s="82"/>
      <c r="R20" s="92">
        <v>246.80262999999999</v>
      </c>
      <c r="S20" s="93">
        <v>7.8292876881490869E-5</v>
      </c>
      <c r="T20" s="93">
        <v>3.2304920423219972E-3</v>
      </c>
      <c r="U20" s="93">
        <f>R20/'סכום נכסי הקרן'!$C$42</f>
        <v>4.3073137445366361E-4</v>
      </c>
    </row>
    <row r="21" spans="2:52" s="140" customFormat="1">
      <c r="B21" s="85" t="s">
        <v>339</v>
      </c>
      <c r="C21" s="82" t="s">
        <v>340</v>
      </c>
      <c r="D21" s="95" t="s">
        <v>126</v>
      </c>
      <c r="E21" s="95" t="s">
        <v>323</v>
      </c>
      <c r="F21" s="82" t="s">
        <v>341</v>
      </c>
      <c r="G21" s="95" t="s">
        <v>325</v>
      </c>
      <c r="H21" s="82" t="s">
        <v>1386</v>
      </c>
      <c r="I21" s="82" t="s">
        <v>166</v>
      </c>
      <c r="J21" s="82"/>
      <c r="K21" s="92">
        <v>4.41</v>
      </c>
      <c r="L21" s="95" t="s">
        <v>169</v>
      </c>
      <c r="M21" s="96">
        <v>0.05</v>
      </c>
      <c r="N21" s="96">
        <v>4.5000000000000005E-3</v>
      </c>
      <c r="O21" s="92">
        <v>2093279</v>
      </c>
      <c r="P21" s="94">
        <v>125.31</v>
      </c>
      <c r="Q21" s="82"/>
      <c r="R21" s="92">
        <v>2623.0880000000002</v>
      </c>
      <c r="S21" s="93">
        <v>6.6419417141794646E-4</v>
      </c>
      <c r="T21" s="93">
        <v>3.4334581079262912E-2</v>
      </c>
      <c r="U21" s="93">
        <f>R21/'סכום נכסי הקרן'!$C$42</f>
        <v>4.577934601235456E-3</v>
      </c>
    </row>
    <row r="22" spans="2:52" s="140" customFormat="1">
      <c r="B22" s="85" t="s">
        <v>342</v>
      </c>
      <c r="C22" s="82" t="s">
        <v>343</v>
      </c>
      <c r="D22" s="95" t="s">
        <v>126</v>
      </c>
      <c r="E22" s="95" t="s">
        <v>323</v>
      </c>
      <c r="F22" s="82" t="s">
        <v>341</v>
      </c>
      <c r="G22" s="95" t="s">
        <v>325</v>
      </c>
      <c r="H22" s="82" t="s">
        <v>1386</v>
      </c>
      <c r="I22" s="82" t="s">
        <v>166</v>
      </c>
      <c r="J22" s="82"/>
      <c r="K22" s="92">
        <v>2.96</v>
      </c>
      <c r="L22" s="95" t="s">
        <v>169</v>
      </c>
      <c r="M22" s="96">
        <v>6.9999999999999993E-3</v>
      </c>
      <c r="N22" s="96">
        <v>2.5999999999999999E-3</v>
      </c>
      <c r="O22" s="92">
        <v>1650944.31</v>
      </c>
      <c r="P22" s="94">
        <v>102.29</v>
      </c>
      <c r="Q22" s="82"/>
      <c r="R22" s="92">
        <v>1688.7510199999999</v>
      </c>
      <c r="S22" s="93">
        <v>3.870166265405342E-4</v>
      </c>
      <c r="T22" s="93">
        <v>2.2104694474176213E-2</v>
      </c>
      <c r="U22" s="93">
        <f>R22/'סכום נכסי הקרן'!$C$42</f>
        <v>2.9472864529629461E-3</v>
      </c>
    </row>
    <row r="23" spans="2:52" s="140" customFormat="1">
      <c r="B23" s="85" t="s">
        <v>344</v>
      </c>
      <c r="C23" s="82" t="s">
        <v>345</v>
      </c>
      <c r="D23" s="95" t="s">
        <v>126</v>
      </c>
      <c r="E23" s="95" t="s">
        <v>323</v>
      </c>
      <c r="F23" s="82" t="s">
        <v>346</v>
      </c>
      <c r="G23" s="95" t="s">
        <v>325</v>
      </c>
      <c r="H23" s="82" t="s">
        <v>1387</v>
      </c>
      <c r="I23" s="82" t="s">
        <v>166</v>
      </c>
      <c r="J23" s="82"/>
      <c r="K23" s="92">
        <v>2.4699999999999998</v>
      </c>
      <c r="L23" s="95" t="s">
        <v>169</v>
      </c>
      <c r="M23" s="96">
        <v>8.0000000000000002E-3</v>
      </c>
      <c r="N23" s="96">
        <v>3.7000000000000002E-3</v>
      </c>
      <c r="O23" s="92">
        <v>1902358</v>
      </c>
      <c r="P23" s="94">
        <v>102.08</v>
      </c>
      <c r="Q23" s="82"/>
      <c r="R23" s="92">
        <v>1941.9271000000001</v>
      </c>
      <c r="S23" s="93">
        <v>2.9514971917956991E-3</v>
      </c>
      <c r="T23" s="93">
        <v>2.5418610990164223E-2</v>
      </c>
      <c r="U23" s="93">
        <f>R23/'סכום נכסי הקרן'!$C$42</f>
        <v>3.3891410673857775E-3</v>
      </c>
    </row>
    <row r="24" spans="2:52" s="140" customFormat="1">
      <c r="B24" s="85" t="s">
        <v>347</v>
      </c>
      <c r="C24" s="82" t="s">
        <v>348</v>
      </c>
      <c r="D24" s="95" t="s">
        <v>126</v>
      </c>
      <c r="E24" s="95" t="s">
        <v>323</v>
      </c>
      <c r="F24" s="82" t="s">
        <v>324</v>
      </c>
      <c r="G24" s="95" t="s">
        <v>325</v>
      </c>
      <c r="H24" s="82" t="s">
        <v>1387</v>
      </c>
      <c r="I24" s="82" t="s">
        <v>166</v>
      </c>
      <c r="J24" s="82"/>
      <c r="K24" s="92">
        <v>2.93</v>
      </c>
      <c r="L24" s="95" t="s">
        <v>169</v>
      </c>
      <c r="M24" s="96">
        <v>3.4000000000000002E-2</v>
      </c>
      <c r="N24" s="96">
        <v>3.2999999999999995E-3</v>
      </c>
      <c r="O24" s="92">
        <v>3595712</v>
      </c>
      <c r="P24" s="94">
        <v>115.04</v>
      </c>
      <c r="Q24" s="82"/>
      <c r="R24" s="92">
        <v>4136.5071099999996</v>
      </c>
      <c r="S24" s="93">
        <v>1.9220748952957245E-3</v>
      </c>
      <c r="T24" s="93">
        <v>5.4144290528279064E-2</v>
      </c>
      <c r="U24" s="93">
        <f>R24/'סכום נכסי הקרן'!$C$42</f>
        <v>7.2192236886926683E-3</v>
      </c>
    </row>
    <row r="25" spans="2:52" s="140" customFormat="1">
      <c r="B25" s="85" t="s">
        <v>349</v>
      </c>
      <c r="C25" s="82" t="s">
        <v>350</v>
      </c>
      <c r="D25" s="95" t="s">
        <v>126</v>
      </c>
      <c r="E25" s="95" t="s">
        <v>323</v>
      </c>
      <c r="F25" s="82" t="s">
        <v>328</v>
      </c>
      <c r="G25" s="95" t="s">
        <v>325</v>
      </c>
      <c r="H25" s="82" t="s">
        <v>1387</v>
      </c>
      <c r="I25" s="82" t="s">
        <v>166</v>
      </c>
      <c r="J25" s="82"/>
      <c r="K25" s="92">
        <v>1.94</v>
      </c>
      <c r="L25" s="95" t="s">
        <v>169</v>
      </c>
      <c r="M25" s="96">
        <v>0.03</v>
      </c>
      <c r="N25" s="96">
        <v>5.3E-3</v>
      </c>
      <c r="O25" s="92">
        <v>443184</v>
      </c>
      <c r="P25" s="94">
        <v>110.73</v>
      </c>
      <c r="Q25" s="82"/>
      <c r="R25" s="92">
        <v>490.73763000000002</v>
      </c>
      <c r="S25" s="93">
        <v>9.2330000000000005E-4</v>
      </c>
      <c r="T25" s="93">
        <v>6.4234486017550009E-3</v>
      </c>
      <c r="U25" s="93">
        <f>R25/'סכום נכסי הקרן'!$C$42</f>
        <v>8.5645802828775955E-4</v>
      </c>
    </row>
    <row r="26" spans="2:52" s="140" customFormat="1">
      <c r="B26" s="85" t="s">
        <v>351</v>
      </c>
      <c r="C26" s="82" t="s">
        <v>352</v>
      </c>
      <c r="D26" s="95" t="s">
        <v>126</v>
      </c>
      <c r="E26" s="95" t="s">
        <v>323</v>
      </c>
      <c r="F26" s="82" t="s">
        <v>353</v>
      </c>
      <c r="G26" s="95" t="s">
        <v>354</v>
      </c>
      <c r="H26" s="82" t="s">
        <v>1387</v>
      </c>
      <c r="I26" s="82" t="s">
        <v>1385</v>
      </c>
      <c r="J26" s="82"/>
      <c r="K26" s="92">
        <v>3.95</v>
      </c>
      <c r="L26" s="95" t="s">
        <v>169</v>
      </c>
      <c r="M26" s="96">
        <v>6.5000000000000006E-3</v>
      </c>
      <c r="N26" s="96">
        <v>5.3E-3</v>
      </c>
      <c r="O26" s="92">
        <v>687446</v>
      </c>
      <c r="P26" s="94">
        <v>99.48</v>
      </c>
      <c r="Q26" s="92">
        <v>2.2342</v>
      </c>
      <c r="R26" s="92">
        <v>686.10547999999994</v>
      </c>
      <c r="S26" s="93">
        <v>5.6921484079114413E-4</v>
      </c>
      <c r="T26" s="93">
        <v>8.9806915482769142E-3</v>
      </c>
      <c r="U26" s="93">
        <f>R26/'סכום נכסי הקרן'!$C$42</f>
        <v>1.1974230437519673E-3</v>
      </c>
    </row>
    <row r="27" spans="2:52" s="140" customFormat="1">
      <c r="B27" s="85" t="s">
        <v>355</v>
      </c>
      <c r="C27" s="82" t="s">
        <v>356</v>
      </c>
      <c r="D27" s="95" t="s">
        <v>126</v>
      </c>
      <c r="E27" s="95" t="s">
        <v>323</v>
      </c>
      <c r="F27" s="82" t="s">
        <v>353</v>
      </c>
      <c r="G27" s="95" t="s">
        <v>354</v>
      </c>
      <c r="H27" s="82" t="s">
        <v>1387</v>
      </c>
      <c r="I27" s="82" t="s">
        <v>166</v>
      </c>
      <c r="J27" s="82"/>
      <c r="K27" s="92">
        <v>6.41</v>
      </c>
      <c r="L27" s="95" t="s">
        <v>169</v>
      </c>
      <c r="M27" s="96">
        <v>1.34E-2</v>
      </c>
      <c r="N27" s="96">
        <v>1.1800000000000001E-2</v>
      </c>
      <c r="O27" s="92">
        <v>3059448</v>
      </c>
      <c r="P27" s="94">
        <v>101.65</v>
      </c>
      <c r="Q27" s="82"/>
      <c r="R27" s="92">
        <v>3109.9287599999998</v>
      </c>
      <c r="S27" s="93">
        <v>9.6277571114286673E-4</v>
      </c>
      <c r="T27" s="93">
        <v>4.0707022090357453E-2</v>
      </c>
      <c r="U27" s="93">
        <f>R27/'סכום נכסי הקרן'!$C$42</f>
        <v>5.4275916316117775E-3</v>
      </c>
    </row>
    <row r="28" spans="2:52" s="140" customFormat="1">
      <c r="B28" s="85" t="s">
        <v>357</v>
      </c>
      <c r="C28" s="82" t="s">
        <v>358</v>
      </c>
      <c r="D28" s="95" t="s">
        <v>126</v>
      </c>
      <c r="E28" s="95" t="s">
        <v>323</v>
      </c>
      <c r="F28" s="82" t="s">
        <v>341</v>
      </c>
      <c r="G28" s="95" t="s">
        <v>325</v>
      </c>
      <c r="H28" s="82" t="s">
        <v>1387</v>
      </c>
      <c r="I28" s="82" t="s">
        <v>166</v>
      </c>
      <c r="J28" s="82"/>
      <c r="K28" s="92">
        <v>1.9400000000000002</v>
      </c>
      <c r="L28" s="95" t="s">
        <v>169</v>
      </c>
      <c r="M28" s="96">
        <v>4.0999999999999995E-2</v>
      </c>
      <c r="N28" s="96">
        <v>6.3E-3</v>
      </c>
      <c r="O28" s="92">
        <v>1655979.2</v>
      </c>
      <c r="P28" s="94">
        <v>130.86000000000001</v>
      </c>
      <c r="Q28" s="82"/>
      <c r="R28" s="92">
        <v>2167.0143199999998</v>
      </c>
      <c r="S28" s="93">
        <v>5.3136791478086449E-4</v>
      </c>
      <c r="T28" s="93">
        <v>2.8364861899396347E-2</v>
      </c>
      <c r="U28" s="93">
        <f>R28/'סכום נכסי הקרן'!$C$42</f>
        <v>3.7819737030937279E-3</v>
      </c>
    </row>
    <row r="29" spans="2:52" s="140" customFormat="1">
      <c r="B29" s="85" t="s">
        <v>359</v>
      </c>
      <c r="C29" s="82" t="s">
        <v>360</v>
      </c>
      <c r="D29" s="95" t="s">
        <v>126</v>
      </c>
      <c r="E29" s="95" t="s">
        <v>323</v>
      </c>
      <c r="F29" s="82" t="s">
        <v>341</v>
      </c>
      <c r="G29" s="95" t="s">
        <v>325</v>
      </c>
      <c r="H29" s="82" t="s">
        <v>1387</v>
      </c>
      <c r="I29" s="82" t="s">
        <v>166</v>
      </c>
      <c r="J29" s="82"/>
      <c r="K29" s="92">
        <v>3.46</v>
      </c>
      <c r="L29" s="95" t="s">
        <v>169</v>
      </c>
      <c r="M29" s="96">
        <v>0.04</v>
      </c>
      <c r="N29" s="96">
        <v>4.7000000000000011E-3</v>
      </c>
      <c r="O29" s="92">
        <v>850000</v>
      </c>
      <c r="P29" s="94">
        <v>119.78</v>
      </c>
      <c r="Q29" s="82"/>
      <c r="R29" s="92">
        <v>1018.1300200000001</v>
      </c>
      <c r="S29" s="93">
        <v>2.9263271323887608E-4</v>
      </c>
      <c r="T29" s="93">
        <v>1.3326685082971508E-2</v>
      </c>
      <c r="U29" s="93">
        <f>R29/'סכום נכסי הקרן'!$C$42</f>
        <v>1.7768876404888232E-3</v>
      </c>
    </row>
    <row r="30" spans="2:52" s="140" customFormat="1">
      <c r="B30" s="85" t="s">
        <v>361</v>
      </c>
      <c r="C30" s="82" t="s">
        <v>362</v>
      </c>
      <c r="D30" s="95" t="s">
        <v>126</v>
      </c>
      <c r="E30" s="95" t="s">
        <v>323</v>
      </c>
      <c r="F30" s="82" t="s">
        <v>363</v>
      </c>
      <c r="G30" s="95" t="s">
        <v>354</v>
      </c>
      <c r="H30" s="82" t="s">
        <v>1388</v>
      </c>
      <c r="I30" s="82" t="s">
        <v>1385</v>
      </c>
      <c r="J30" s="82"/>
      <c r="K30" s="92">
        <v>6.3</v>
      </c>
      <c r="L30" s="95" t="s">
        <v>169</v>
      </c>
      <c r="M30" s="96">
        <v>2.3399999999999997E-2</v>
      </c>
      <c r="N30" s="96">
        <v>1.3199999999999998E-2</v>
      </c>
      <c r="O30" s="92">
        <v>1410876.15</v>
      </c>
      <c r="P30" s="94">
        <v>106.65</v>
      </c>
      <c r="Q30" s="82"/>
      <c r="R30" s="92">
        <v>1504.6993600000001</v>
      </c>
      <c r="S30" s="93">
        <v>8.2063295985875721E-4</v>
      </c>
      <c r="T30" s="93">
        <v>1.9695573376049529E-2</v>
      </c>
      <c r="U30" s="93">
        <f>R30/'סכום נכסי הקרן'!$C$42</f>
        <v>2.6260709761170213E-3</v>
      </c>
    </row>
    <row r="31" spans="2:52" s="140" customFormat="1">
      <c r="B31" s="85" t="s">
        <v>365</v>
      </c>
      <c r="C31" s="82" t="s">
        <v>366</v>
      </c>
      <c r="D31" s="95" t="s">
        <v>126</v>
      </c>
      <c r="E31" s="95" t="s">
        <v>323</v>
      </c>
      <c r="F31" s="82" t="s">
        <v>363</v>
      </c>
      <c r="G31" s="95" t="s">
        <v>354</v>
      </c>
      <c r="H31" s="82" t="s">
        <v>1388</v>
      </c>
      <c r="I31" s="82" t="s">
        <v>1385</v>
      </c>
      <c r="J31" s="82"/>
      <c r="K31" s="92">
        <v>2.78</v>
      </c>
      <c r="L31" s="95" t="s">
        <v>169</v>
      </c>
      <c r="M31" s="96">
        <v>0.03</v>
      </c>
      <c r="N31" s="96">
        <v>6.0000000000000001E-3</v>
      </c>
      <c r="O31" s="92">
        <v>514752.23</v>
      </c>
      <c r="P31" s="94">
        <v>107.4</v>
      </c>
      <c r="Q31" s="82"/>
      <c r="R31" s="92">
        <v>552.84391000000005</v>
      </c>
      <c r="S31" s="93">
        <v>7.7800716004709151E-4</v>
      </c>
      <c r="T31" s="93">
        <v>7.2363809571282878E-3</v>
      </c>
      <c r="U31" s="93">
        <f>R31/'סכום נכסי הקרן'!$C$42</f>
        <v>9.6484878306457892E-4</v>
      </c>
    </row>
    <row r="32" spans="2:52" s="140" customFormat="1">
      <c r="B32" s="85" t="s">
        <v>367</v>
      </c>
      <c r="C32" s="82" t="s">
        <v>368</v>
      </c>
      <c r="D32" s="95" t="s">
        <v>126</v>
      </c>
      <c r="E32" s="95" t="s">
        <v>323</v>
      </c>
      <c r="F32" s="82" t="s">
        <v>369</v>
      </c>
      <c r="G32" s="95" t="s">
        <v>354</v>
      </c>
      <c r="H32" s="82" t="s">
        <v>1388</v>
      </c>
      <c r="I32" s="82" t="s">
        <v>166</v>
      </c>
      <c r="J32" s="82"/>
      <c r="K32" s="92">
        <v>3.3500000000000005</v>
      </c>
      <c r="L32" s="95" t="s">
        <v>169</v>
      </c>
      <c r="M32" s="96">
        <v>4.8000000000000001E-2</v>
      </c>
      <c r="N32" s="96">
        <v>6.6E-3</v>
      </c>
      <c r="O32" s="92">
        <v>1022578</v>
      </c>
      <c r="P32" s="94">
        <v>116.8</v>
      </c>
      <c r="Q32" s="82"/>
      <c r="R32" s="92">
        <v>1194.37114</v>
      </c>
      <c r="S32" s="93">
        <v>7.5214667249214073E-4</v>
      </c>
      <c r="T32" s="93">
        <v>1.5633571098286319E-2</v>
      </c>
      <c r="U32" s="93">
        <f>R32/'סכום נכסי הקרן'!$C$42</f>
        <v>2.0844718013741958E-3</v>
      </c>
    </row>
    <row r="33" spans="2:21" s="140" customFormat="1">
      <c r="B33" s="85" t="s">
        <v>370</v>
      </c>
      <c r="C33" s="82" t="s">
        <v>371</v>
      </c>
      <c r="D33" s="95" t="s">
        <v>126</v>
      </c>
      <c r="E33" s="95" t="s">
        <v>323</v>
      </c>
      <c r="F33" s="82" t="s">
        <v>369</v>
      </c>
      <c r="G33" s="95" t="s">
        <v>354</v>
      </c>
      <c r="H33" s="82" t="s">
        <v>1388</v>
      </c>
      <c r="I33" s="82" t="s">
        <v>166</v>
      </c>
      <c r="J33" s="82"/>
      <c r="K33" s="92">
        <v>7.2399999999999984</v>
      </c>
      <c r="L33" s="95" t="s">
        <v>169</v>
      </c>
      <c r="M33" s="96">
        <v>3.2000000000000001E-2</v>
      </c>
      <c r="N33" s="96">
        <v>1.5599999999999998E-2</v>
      </c>
      <c r="O33" s="92">
        <v>1140662</v>
      </c>
      <c r="P33" s="94">
        <v>111.69</v>
      </c>
      <c r="Q33" s="82"/>
      <c r="R33" s="92">
        <v>1274.0053600000001</v>
      </c>
      <c r="S33" s="93">
        <v>1.0764861987738955E-3</v>
      </c>
      <c r="T33" s="93">
        <v>1.6675933223870312E-2</v>
      </c>
      <c r="U33" s="93">
        <f>R33/'סכום נכסי הקרן'!$C$42</f>
        <v>2.223453128413318E-3</v>
      </c>
    </row>
    <row r="34" spans="2:21" s="140" customFormat="1">
      <c r="B34" s="85" t="s">
        <v>372</v>
      </c>
      <c r="C34" s="82" t="s">
        <v>373</v>
      </c>
      <c r="D34" s="95" t="s">
        <v>126</v>
      </c>
      <c r="E34" s="95" t="s">
        <v>323</v>
      </c>
      <c r="F34" s="82" t="s">
        <v>369</v>
      </c>
      <c r="G34" s="95" t="s">
        <v>354</v>
      </c>
      <c r="H34" s="82" t="s">
        <v>1388</v>
      </c>
      <c r="I34" s="82" t="s">
        <v>166</v>
      </c>
      <c r="J34" s="82"/>
      <c r="K34" s="92">
        <v>1.68</v>
      </c>
      <c r="L34" s="95" t="s">
        <v>169</v>
      </c>
      <c r="M34" s="96">
        <v>4.9000000000000002E-2</v>
      </c>
      <c r="N34" s="96">
        <v>9.8000000000000014E-3</v>
      </c>
      <c r="O34" s="92">
        <v>231578</v>
      </c>
      <c r="P34" s="94">
        <v>118.42</v>
      </c>
      <c r="Q34" s="82"/>
      <c r="R34" s="92">
        <v>274.23465999999996</v>
      </c>
      <c r="S34" s="93">
        <v>5.844867143417232E-4</v>
      </c>
      <c r="T34" s="93">
        <v>3.5895601552498792E-3</v>
      </c>
      <c r="U34" s="93">
        <f>R34/'סכום נכסי הקרן'!$C$42</f>
        <v>4.7860702304766006E-4</v>
      </c>
    </row>
    <row r="35" spans="2:21" s="140" customFormat="1">
      <c r="B35" s="85" t="s">
        <v>374</v>
      </c>
      <c r="C35" s="82" t="s">
        <v>375</v>
      </c>
      <c r="D35" s="95" t="s">
        <v>126</v>
      </c>
      <c r="E35" s="95" t="s">
        <v>323</v>
      </c>
      <c r="F35" s="82" t="s">
        <v>376</v>
      </c>
      <c r="G35" s="95" t="s">
        <v>377</v>
      </c>
      <c r="H35" s="82" t="s">
        <v>1388</v>
      </c>
      <c r="I35" s="82" t="s">
        <v>166</v>
      </c>
      <c r="J35" s="82"/>
      <c r="K35" s="92">
        <v>3.0200000000000005</v>
      </c>
      <c r="L35" s="95" t="s">
        <v>169</v>
      </c>
      <c r="M35" s="96">
        <v>3.7000000000000005E-2</v>
      </c>
      <c r="N35" s="96">
        <v>6.0999999999999995E-3</v>
      </c>
      <c r="O35" s="92">
        <v>120269</v>
      </c>
      <c r="P35" s="94">
        <v>113.82</v>
      </c>
      <c r="Q35" s="82"/>
      <c r="R35" s="92">
        <v>136.89017999999999</v>
      </c>
      <c r="S35" s="93">
        <v>4.0089912431193177E-5</v>
      </c>
      <c r="T35" s="93">
        <v>1.7918068262158544E-3</v>
      </c>
      <c r="U35" s="93">
        <f>R35/'סכום נכסי הקרן'!$C$42</f>
        <v>2.389070788289793E-4</v>
      </c>
    </row>
    <row r="36" spans="2:21" s="140" customFormat="1">
      <c r="B36" s="85" t="s">
        <v>378</v>
      </c>
      <c r="C36" s="82" t="s">
        <v>379</v>
      </c>
      <c r="D36" s="95" t="s">
        <v>126</v>
      </c>
      <c r="E36" s="95" t="s">
        <v>323</v>
      </c>
      <c r="F36" s="82" t="s">
        <v>376</v>
      </c>
      <c r="G36" s="95" t="s">
        <v>377</v>
      </c>
      <c r="H36" s="82" t="s">
        <v>1388</v>
      </c>
      <c r="I36" s="82" t="s">
        <v>166</v>
      </c>
      <c r="J36" s="82"/>
      <c r="K36" s="92">
        <v>6.4799999999999995</v>
      </c>
      <c r="L36" s="95" t="s">
        <v>169</v>
      </c>
      <c r="M36" s="96">
        <v>2.2000000000000002E-2</v>
      </c>
      <c r="N36" s="96">
        <v>1.18E-2</v>
      </c>
      <c r="O36" s="92">
        <v>377843</v>
      </c>
      <c r="P36" s="94">
        <v>106.71</v>
      </c>
      <c r="Q36" s="82"/>
      <c r="R36" s="92">
        <v>403.19628</v>
      </c>
      <c r="S36" s="93">
        <v>4.2854705572635402E-4</v>
      </c>
      <c r="T36" s="93">
        <v>5.2775870906798354E-3</v>
      </c>
      <c r="U36" s="93">
        <f>R36/'סכום נכסי הקרן'!$C$42</f>
        <v>7.036768119489011E-4</v>
      </c>
    </row>
    <row r="37" spans="2:21" s="140" customFormat="1">
      <c r="B37" s="85" t="s">
        <v>380</v>
      </c>
      <c r="C37" s="82" t="s">
        <v>381</v>
      </c>
      <c r="D37" s="95" t="s">
        <v>126</v>
      </c>
      <c r="E37" s="95" t="s">
        <v>323</v>
      </c>
      <c r="F37" s="82" t="s">
        <v>346</v>
      </c>
      <c r="G37" s="95" t="s">
        <v>325</v>
      </c>
      <c r="H37" s="82" t="s">
        <v>1388</v>
      </c>
      <c r="I37" s="82" t="s">
        <v>166</v>
      </c>
      <c r="J37" s="82"/>
      <c r="K37" s="92">
        <v>1.7799999999999998</v>
      </c>
      <c r="L37" s="95" t="s">
        <v>169</v>
      </c>
      <c r="M37" s="96">
        <v>3.1E-2</v>
      </c>
      <c r="N37" s="96">
        <v>5.6000000000000008E-3</v>
      </c>
      <c r="O37" s="92">
        <v>735726.4</v>
      </c>
      <c r="P37" s="94">
        <v>111.86</v>
      </c>
      <c r="Q37" s="82"/>
      <c r="R37" s="92">
        <v>822.98358999999994</v>
      </c>
      <c r="S37" s="93">
        <v>1.0692615979546257E-3</v>
      </c>
      <c r="T37" s="93">
        <v>1.0772340385743009E-2</v>
      </c>
      <c r="U37" s="93">
        <f>R37/'סכום נכסי הקרן'!$C$42</f>
        <v>1.4363090574582222E-3</v>
      </c>
    </row>
    <row r="38" spans="2:21" s="140" customFormat="1">
      <c r="B38" s="85" t="s">
        <v>382</v>
      </c>
      <c r="C38" s="82" t="s">
        <v>383</v>
      </c>
      <c r="D38" s="95" t="s">
        <v>126</v>
      </c>
      <c r="E38" s="95" t="s">
        <v>323</v>
      </c>
      <c r="F38" s="82" t="s">
        <v>346</v>
      </c>
      <c r="G38" s="95" t="s">
        <v>325</v>
      </c>
      <c r="H38" s="82" t="s">
        <v>1388</v>
      </c>
      <c r="I38" s="82" t="s">
        <v>166</v>
      </c>
      <c r="J38" s="82"/>
      <c r="K38" s="92">
        <v>1.7499999999999998</v>
      </c>
      <c r="L38" s="95" t="s">
        <v>169</v>
      </c>
      <c r="M38" s="96">
        <v>2.7999999999999997E-2</v>
      </c>
      <c r="N38" s="96">
        <v>5.0000000000000001E-3</v>
      </c>
      <c r="O38" s="92">
        <v>2655700</v>
      </c>
      <c r="P38" s="94">
        <v>105.72</v>
      </c>
      <c r="Q38" s="82"/>
      <c r="R38" s="92">
        <v>2807.6062200000001</v>
      </c>
      <c r="S38" s="93">
        <v>2.7001635939007639E-3</v>
      </c>
      <c r="T38" s="93">
        <v>3.6749809155938673E-2</v>
      </c>
      <c r="U38" s="93">
        <f>R38/'סכום נכסי הקרן'!$C$42</f>
        <v>4.899964340190602E-3</v>
      </c>
    </row>
    <row r="39" spans="2:21" s="140" customFormat="1">
      <c r="B39" s="85" t="s">
        <v>384</v>
      </c>
      <c r="C39" s="82" t="s">
        <v>385</v>
      </c>
      <c r="D39" s="95" t="s">
        <v>126</v>
      </c>
      <c r="E39" s="95" t="s">
        <v>323</v>
      </c>
      <c r="F39" s="82" t="s">
        <v>346</v>
      </c>
      <c r="G39" s="95" t="s">
        <v>325</v>
      </c>
      <c r="H39" s="82" t="s">
        <v>1388</v>
      </c>
      <c r="I39" s="82" t="s">
        <v>166</v>
      </c>
      <c r="J39" s="82"/>
      <c r="K39" s="92">
        <v>1.9300000000000002</v>
      </c>
      <c r="L39" s="95" t="s">
        <v>169</v>
      </c>
      <c r="M39" s="96">
        <v>4.2000000000000003E-2</v>
      </c>
      <c r="N39" s="96">
        <v>2.8000000000000004E-3</v>
      </c>
      <c r="O39" s="92">
        <v>500000</v>
      </c>
      <c r="P39" s="94">
        <v>129.53</v>
      </c>
      <c r="Q39" s="82"/>
      <c r="R39" s="92">
        <v>647.64994999999999</v>
      </c>
      <c r="S39" s="93">
        <v>4.7923935130161407E-3</v>
      </c>
      <c r="T39" s="93">
        <v>8.4773327159651402E-3</v>
      </c>
      <c r="U39" s="93">
        <f>R39/'סכום נכסי הקרן'!$C$42</f>
        <v>1.1303086726764076E-3</v>
      </c>
    </row>
    <row r="40" spans="2:21" s="140" customFormat="1">
      <c r="B40" s="85" t="s">
        <v>386</v>
      </c>
      <c r="C40" s="82" t="s">
        <v>387</v>
      </c>
      <c r="D40" s="95" t="s">
        <v>126</v>
      </c>
      <c r="E40" s="95" t="s">
        <v>323</v>
      </c>
      <c r="F40" s="82" t="s">
        <v>388</v>
      </c>
      <c r="G40" s="95" t="s">
        <v>325</v>
      </c>
      <c r="H40" s="82" t="s">
        <v>1388</v>
      </c>
      <c r="I40" s="82" t="s">
        <v>1385</v>
      </c>
      <c r="J40" s="82"/>
      <c r="K40" s="92">
        <v>3.0300000000000002</v>
      </c>
      <c r="L40" s="95" t="s">
        <v>169</v>
      </c>
      <c r="M40" s="96">
        <v>3.85E-2</v>
      </c>
      <c r="N40" s="96">
        <v>6.0000000000000001E-3</v>
      </c>
      <c r="O40" s="92">
        <v>159066</v>
      </c>
      <c r="P40" s="94">
        <v>119.06</v>
      </c>
      <c r="Q40" s="82"/>
      <c r="R40" s="92">
        <v>189.38398999999998</v>
      </c>
      <c r="S40" s="93">
        <v>3.7345310177891829E-4</v>
      </c>
      <c r="T40" s="93">
        <v>2.4789179622526254E-3</v>
      </c>
      <c r="U40" s="93">
        <f>R40/'סכום נכסי הקרן'!$C$42</f>
        <v>3.3052170599729379E-4</v>
      </c>
    </row>
    <row r="41" spans="2:21" s="140" customFormat="1">
      <c r="B41" s="85" t="s">
        <v>389</v>
      </c>
      <c r="C41" s="82" t="s">
        <v>390</v>
      </c>
      <c r="D41" s="95" t="s">
        <v>126</v>
      </c>
      <c r="E41" s="95" t="s">
        <v>323</v>
      </c>
      <c r="F41" s="82" t="s">
        <v>391</v>
      </c>
      <c r="G41" s="95" t="s">
        <v>325</v>
      </c>
      <c r="H41" s="82" t="s">
        <v>1388</v>
      </c>
      <c r="I41" s="82" t="s">
        <v>1385</v>
      </c>
      <c r="J41" s="82"/>
      <c r="K41" s="92">
        <v>3.2300000000000004</v>
      </c>
      <c r="L41" s="95" t="s">
        <v>169</v>
      </c>
      <c r="M41" s="96">
        <v>3.5499999999999997E-2</v>
      </c>
      <c r="N41" s="96">
        <v>6.1999999999999998E-3</v>
      </c>
      <c r="O41" s="92">
        <v>5304</v>
      </c>
      <c r="P41" s="94">
        <v>117.74</v>
      </c>
      <c r="Q41" s="82"/>
      <c r="R41" s="92">
        <v>6.2449399999999997</v>
      </c>
      <c r="S41" s="93">
        <v>1.240294850636721E-5</v>
      </c>
      <c r="T41" s="93">
        <v>8.174235815387516E-5</v>
      </c>
      <c r="U41" s="93">
        <f>R41/'סכום נכסי הקרן'!$C$42</f>
        <v>1.0898958368396083E-5</v>
      </c>
    </row>
    <row r="42" spans="2:21" s="140" customFormat="1">
      <c r="B42" s="85" t="s">
        <v>392</v>
      </c>
      <c r="C42" s="82" t="s">
        <v>393</v>
      </c>
      <c r="D42" s="95" t="s">
        <v>126</v>
      </c>
      <c r="E42" s="95" t="s">
        <v>323</v>
      </c>
      <c r="F42" s="82" t="s">
        <v>391</v>
      </c>
      <c r="G42" s="95" t="s">
        <v>325</v>
      </c>
      <c r="H42" s="82" t="s">
        <v>1388</v>
      </c>
      <c r="I42" s="82" t="s">
        <v>1385</v>
      </c>
      <c r="J42" s="82"/>
      <c r="K42" s="92">
        <v>6.0200000000000005</v>
      </c>
      <c r="L42" s="95" t="s">
        <v>169</v>
      </c>
      <c r="M42" s="96">
        <v>1.4999999999999999E-2</v>
      </c>
      <c r="N42" s="96">
        <v>9.0999999999999987E-3</v>
      </c>
      <c r="O42" s="92">
        <v>61179</v>
      </c>
      <c r="P42" s="94">
        <v>103.52</v>
      </c>
      <c r="Q42" s="82"/>
      <c r="R42" s="92">
        <v>63.332500000000003</v>
      </c>
      <c r="S42" s="93">
        <v>1.0129131584758805E-4</v>
      </c>
      <c r="T42" s="93">
        <v>8.2898280812630689E-4</v>
      </c>
      <c r="U42" s="93">
        <f>R42/'סכום נכסי הקרן'!$C$42</f>
        <v>1.1053081068296012E-4</v>
      </c>
    </row>
    <row r="43" spans="2:21" s="140" customFormat="1">
      <c r="B43" s="85" t="s">
        <v>394</v>
      </c>
      <c r="C43" s="82" t="s">
        <v>395</v>
      </c>
      <c r="D43" s="95" t="s">
        <v>126</v>
      </c>
      <c r="E43" s="95" t="s">
        <v>323</v>
      </c>
      <c r="F43" s="82" t="s">
        <v>396</v>
      </c>
      <c r="G43" s="95" t="s">
        <v>397</v>
      </c>
      <c r="H43" s="82" t="s">
        <v>1388</v>
      </c>
      <c r="I43" s="82" t="s">
        <v>166</v>
      </c>
      <c r="J43" s="82"/>
      <c r="K43" s="92">
        <v>8.68</v>
      </c>
      <c r="L43" s="95" t="s">
        <v>169</v>
      </c>
      <c r="M43" s="96">
        <v>3.85E-2</v>
      </c>
      <c r="N43" s="96">
        <v>1.6800000000000002E-2</v>
      </c>
      <c r="O43" s="92">
        <v>701564.73</v>
      </c>
      <c r="P43" s="94">
        <v>119.69</v>
      </c>
      <c r="Q43" s="94">
        <v>13.505120000000002</v>
      </c>
      <c r="R43" s="92">
        <v>853.20795999999996</v>
      </c>
      <c r="S43" s="93">
        <v>2.5518378581100782E-4</v>
      </c>
      <c r="T43" s="93">
        <v>1.1167958482556629E-2</v>
      </c>
      <c r="U43" s="93">
        <f>R43/'סכום נכסי הקרן'!$C$42</f>
        <v>1.4890580270785869E-3</v>
      </c>
    </row>
    <row r="44" spans="2:21" s="140" customFormat="1">
      <c r="B44" s="85" t="s">
        <v>398</v>
      </c>
      <c r="C44" s="82" t="s">
        <v>399</v>
      </c>
      <c r="D44" s="95" t="s">
        <v>126</v>
      </c>
      <c r="E44" s="95" t="s">
        <v>323</v>
      </c>
      <c r="F44" s="82" t="s">
        <v>396</v>
      </c>
      <c r="G44" s="95" t="s">
        <v>397</v>
      </c>
      <c r="H44" s="82" t="s">
        <v>1388</v>
      </c>
      <c r="I44" s="82" t="s">
        <v>166</v>
      </c>
      <c r="J44" s="82"/>
      <c r="K44" s="92">
        <v>6.8599999999999994</v>
      </c>
      <c r="L44" s="95" t="s">
        <v>169</v>
      </c>
      <c r="M44" s="96">
        <v>4.4999999999999998E-2</v>
      </c>
      <c r="N44" s="96">
        <v>1.4300000000000004E-2</v>
      </c>
      <c r="O44" s="92">
        <v>919000</v>
      </c>
      <c r="P44" s="94">
        <v>123.78</v>
      </c>
      <c r="Q44" s="82"/>
      <c r="R44" s="92">
        <v>1137.5382400000001</v>
      </c>
      <c r="S44" s="93">
        <v>1.0060174952901085E-3</v>
      </c>
      <c r="T44" s="93">
        <v>1.4889663988414429E-2</v>
      </c>
      <c r="U44" s="93">
        <f>R44/'סכום נכסי הקרן'!$C$42</f>
        <v>1.98528439347993E-3</v>
      </c>
    </row>
    <row r="45" spans="2:21" s="140" customFormat="1">
      <c r="B45" s="85" t="s">
        <v>400</v>
      </c>
      <c r="C45" s="82" t="s">
        <v>401</v>
      </c>
      <c r="D45" s="95" t="s">
        <v>126</v>
      </c>
      <c r="E45" s="95" t="s">
        <v>323</v>
      </c>
      <c r="F45" s="82" t="s">
        <v>324</v>
      </c>
      <c r="G45" s="95" t="s">
        <v>325</v>
      </c>
      <c r="H45" s="82" t="s">
        <v>1388</v>
      </c>
      <c r="I45" s="82" t="s">
        <v>166</v>
      </c>
      <c r="J45" s="82"/>
      <c r="K45" s="92">
        <v>2.6799999999999997</v>
      </c>
      <c r="L45" s="95" t="s">
        <v>169</v>
      </c>
      <c r="M45" s="96">
        <v>0.05</v>
      </c>
      <c r="N45" s="96">
        <v>5.3E-3</v>
      </c>
      <c r="O45" s="92">
        <v>665000</v>
      </c>
      <c r="P45" s="94">
        <v>123.73</v>
      </c>
      <c r="Q45" s="82"/>
      <c r="R45" s="92">
        <v>822.80454000000009</v>
      </c>
      <c r="S45" s="93">
        <v>6.65000665000665E-4</v>
      </c>
      <c r="T45" s="93">
        <v>1.0769996733245557E-2</v>
      </c>
      <c r="U45" s="93">
        <f>R45/'סכום נכסי הקרן'!$C$42</f>
        <v>1.4359965711099371E-3</v>
      </c>
    </row>
    <row r="46" spans="2:21" s="140" customFormat="1">
      <c r="B46" s="85" t="s">
        <v>402</v>
      </c>
      <c r="C46" s="82" t="s">
        <v>403</v>
      </c>
      <c r="D46" s="95" t="s">
        <v>126</v>
      </c>
      <c r="E46" s="95" t="s">
        <v>323</v>
      </c>
      <c r="F46" s="82" t="s">
        <v>341</v>
      </c>
      <c r="G46" s="95" t="s">
        <v>325</v>
      </c>
      <c r="H46" s="82" t="s">
        <v>1388</v>
      </c>
      <c r="I46" s="82" t="s">
        <v>1385</v>
      </c>
      <c r="J46" s="82"/>
      <c r="K46" s="92">
        <v>2.56</v>
      </c>
      <c r="L46" s="95" t="s">
        <v>169</v>
      </c>
      <c r="M46" s="96">
        <v>6.5000000000000002E-2</v>
      </c>
      <c r="N46" s="96">
        <v>5.8999999999999999E-3</v>
      </c>
      <c r="O46" s="92">
        <v>546433</v>
      </c>
      <c r="P46" s="94">
        <v>127.79</v>
      </c>
      <c r="Q46" s="92">
        <v>9.7737599999999993</v>
      </c>
      <c r="R46" s="92">
        <v>708.06052999999997</v>
      </c>
      <c r="S46" s="93">
        <v>3.4694158730158732E-4</v>
      </c>
      <c r="T46" s="93">
        <v>9.2680694190628993E-3</v>
      </c>
      <c r="U46" s="93">
        <f>R46/'סכום נכסי הקרן'!$C$42</f>
        <v>1.2357400133186972E-3</v>
      </c>
    </row>
    <row r="47" spans="2:21" s="140" customFormat="1">
      <c r="B47" s="85" t="s">
        <v>404</v>
      </c>
      <c r="C47" s="82" t="s">
        <v>405</v>
      </c>
      <c r="D47" s="95" t="s">
        <v>126</v>
      </c>
      <c r="E47" s="95" t="s">
        <v>323</v>
      </c>
      <c r="F47" s="82" t="s">
        <v>406</v>
      </c>
      <c r="G47" s="95" t="s">
        <v>354</v>
      </c>
      <c r="H47" s="82" t="s">
        <v>1388</v>
      </c>
      <c r="I47" s="82" t="s">
        <v>1385</v>
      </c>
      <c r="J47" s="82"/>
      <c r="K47" s="92">
        <v>8.93</v>
      </c>
      <c r="L47" s="95" t="s">
        <v>169</v>
      </c>
      <c r="M47" s="96">
        <v>3.5000000000000003E-2</v>
      </c>
      <c r="N47" s="96">
        <v>1.8199999999999997E-2</v>
      </c>
      <c r="O47" s="92">
        <v>625403.69999999995</v>
      </c>
      <c r="P47" s="94">
        <v>116.64</v>
      </c>
      <c r="Q47" s="82"/>
      <c r="R47" s="92">
        <v>729.47089000000005</v>
      </c>
      <c r="S47" s="93">
        <v>3.7081330010619164E-3</v>
      </c>
      <c r="T47" s="93">
        <v>9.5483176384730806E-3</v>
      </c>
      <c r="U47" s="93">
        <f>R47/'סכום נכסי הקרן'!$C$42</f>
        <v>1.273106364683542E-3</v>
      </c>
    </row>
    <row r="48" spans="2:21" s="140" customFormat="1">
      <c r="B48" s="85" t="s">
        <v>407</v>
      </c>
      <c r="C48" s="82" t="s">
        <v>408</v>
      </c>
      <c r="D48" s="95" t="s">
        <v>126</v>
      </c>
      <c r="E48" s="95" t="s">
        <v>323</v>
      </c>
      <c r="F48" s="82" t="s">
        <v>406</v>
      </c>
      <c r="G48" s="95" t="s">
        <v>354</v>
      </c>
      <c r="H48" s="82" t="s">
        <v>1388</v>
      </c>
      <c r="I48" s="82" t="s">
        <v>1385</v>
      </c>
      <c r="J48" s="82"/>
      <c r="K48" s="92">
        <v>7.57</v>
      </c>
      <c r="L48" s="95" t="s">
        <v>169</v>
      </c>
      <c r="M48" s="96">
        <v>0.04</v>
      </c>
      <c r="N48" s="96">
        <v>1.5100000000000001E-2</v>
      </c>
      <c r="O48" s="92">
        <v>86080.6</v>
      </c>
      <c r="P48" s="94">
        <v>119.86</v>
      </c>
      <c r="Q48" s="82"/>
      <c r="R48" s="92">
        <v>103.17619999999999</v>
      </c>
      <c r="S48" s="93">
        <v>3.2204929793630169E-4</v>
      </c>
      <c r="T48" s="93">
        <v>1.3505119173852517E-3</v>
      </c>
      <c r="U48" s="93">
        <f>R48/'סכום נכסי הקרן'!$C$42</f>
        <v>1.8006788030138125E-4</v>
      </c>
    </row>
    <row r="49" spans="2:21" s="140" customFormat="1">
      <c r="B49" s="85" t="s">
        <v>409</v>
      </c>
      <c r="C49" s="82" t="s">
        <v>410</v>
      </c>
      <c r="D49" s="95" t="s">
        <v>126</v>
      </c>
      <c r="E49" s="95" t="s">
        <v>323</v>
      </c>
      <c r="F49" s="82" t="s">
        <v>411</v>
      </c>
      <c r="G49" s="95" t="s">
        <v>412</v>
      </c>
      <c r="H49" s="82" t="s">
        <v>1389</v>
      </c>
      <c r="I49" s="82" t="s">
        <v>1385</v>
      </c>
      <c r="J49" s="82"/>
      <c r="K49" s="92">
        <v>8.81</v>
      </c>
      <c r="L49" s="95" t="s">
        <v>169</v>
      </c>
      <c r="M49" s="96">
        <v>5.1500000000000004E-2</v>
      </c>
      <c r="N49" s="96">
        <v>2.5799999999999997E-2</v>
      </c>
      <c r="O49" s="92">
        <v>1638171</v>
      </c>
      <c r="P49" s="94">
        <v>150.5</v>
      </c>
      <c r="Q49" s="82"/>
      <c r="R49" s="92">
        <v>2465.4473700000003</v>
      </c>
      <c r="S49" s="93">
        <v>4.6132381044105051E-4</v>
      </c>
      <c r="T49" s="93">
        <v>3.2271163842738218E-2</v>
      </c>
      <c r="U49" s="93">
        <f>R49/'סכום נכסי הקרן'!$C$42</f>
        <v>4.3028128765210906E-3</v>
      </c>
    </row>
    <row r="50" spans="2:21" s="140" customFormat="1">
      <c r="B50" s="85" t="s">
        <v>413</v>
      </c>
      <c r="C50" s="82" t="s">
        <v>414</v>
      </c>
      <c r="D50" s="95" t="s">
        <v>126</v>
      </c>
      <c r="E50" s="95" t="s">
        <v>323</v>
      </c>
      <c r="F50" s="82" t="s">
        <v>415</v>
      </c>
      <c r="G50" s="95" t="s">
        <v>354</v>
      </c>
      <c r="H50" s="82" t="s">
        <v>1389</v>
      </c>
      <c r="I50" s="82" t="s">
        <v>166</v>
      </c>
      <c r="J50" s="82"/>
      <c r="K50" s="92">
        <v>0.5</v>
      </c>
      <c r="L50" s="95" t="s">
        <v>169</v>
      </c>
      <c r="M50" s="96">
        <v>4.5499999999999999E-2</v>
      </c>
      <c r="N50" s="96">
        <v>2.5499999999999998E-2</v>
      </c>
      <c r="O50" s="92">
        <v>219039</v>
      </c>
      <c r="P50" s="94">
        <v>121.34</v>
      </c>
      <c r="Q50" s="92">
        <v>5.98665</v>
      </c>
      <c r="R50" s="92">
        <v>271.76858000000004</v>
      </c>
      <c r="S50" s="93">
        <v>1.5488325720184979E-3</v>
      </c>
      <c r="T50" s="93">
        <v>3.5572807106761758E-3</v>
      </c>
      <c r="U50" s="93">
        <f>R50/'סכום נכסי הקרן'!$C$42</f>
        <v>4.7430310607597843E-4</v>
      </c>
    </row>
    <row r="51" spans="2:21" s="140" customFormat="1">
      <c r="B51" s="85" t="s">
        <v>416</v>
      </c>
      <c r="C51" s="82" t="s">
        <v>417</v>
      </c>
      <c r="D51" s="95" t="s">
        <v>126</v>
      </c>
      <c r="E51" s="95" t="s">
        <v>323</v>
      </c>
      <c r="F51" s="82" t="s">
        <v>415</v>
      </c>
      <c r="G51" s="95" t="s">
        <v>354</v>
      </c>
      <c r="H51" s="82" t="s">
        <v>1389</v>
      </c>
      <c r="I51" s="82" t="s">
        <v>166</v>
      </c>
      <c r="J51" s="82"/>
      <c r="K51" s="92">
        <v>5.4</v>
      </c>
      <c r="L51" s="95" t="s">
        <v>169</v>
      </c>
      <c r="M51" s="96">
        <v>4.7500000000000001E-2</v>
      </c>
      <c r="N51" s="96">
        <v>1.1300000000000001E-2</v>
      </c>
      <c r="O51" s="92">
        <v>1167775</v>
      </c>
      <c r="P51" s="94">
        <v>145.27000000000001</v>
      </c>
      <c r="Q51" s="82"/>
      <c r="R51" s="92">
        <v>1696.2416499999999</v>
      </c>
      <c r="S51" s="93">
        <v>6.1875430509193024E-4</v>
      </c>
      <c r="T51" s="93">
        <v>2.2202742135203887E-2</v>
      </c>
      <c r="U51" s="93">
        <f>R51/'סכום נכסי הקרן'!$C$42</f>
        <v>2.9603594471827557E-3</v>
      </c>
    </row>
    <row r="52" spans="2:21" s="140" customFormat="1">
      <c r="B52" s="85" t="s">
        <v>418</v>
      </c>
      <c r="C52" s="82" t="s">
        <v>419</v>
      </c>
      <c r="D52" s="95" t="s">
        <v>126</v>
      </c>
      <c r="E52" s="95" t="s">
        <v>323</v>
      </c>
      <c r="F52" s="82" t="s">
        <v>420</v>
      </c>
      <c r="G52" s="95" t="s">
        <v>354</v>
      </c>
      <c r="H52" s="82" t="s">
        <v>1389</v>
      </c>
      <c r="I52" s="82" t="s">
        <v>166</v>
      </c>
      <c r="J52" s="82"/>
      <c r="K52" s="92">
        <v>0.7400000000000001</v>
      </c>
      <c r="L52" s="95" t="s">
        <v>169</v>
      </c>
      <c r="M52" s="96">
        <v>5.2999999999999999E-2</v>
      </c>
      <c r="N52" s="96">
        <v>1.1499999999999996E-2</v>
      </c>
      <c r="O52" s="92">
        <v>3610</v>
      </c>
      <c r="P52" s="94">
        <v>121.51</v>
      </c>
      <c r="Q52" s="82"/>
      <c r="R52" s="92">
        <v>4.3865200000000009</v>
      </c>
      <c r="S52" s="93">
        <v>7.7925348000141568E-6</v>
      </c>
      <c r="T52" s="93">
        <v>5.741680286586205E-5</v>
      </c>
      <c r="U52" s="93">
        <f>R52/'סכום נכסי הקרן'!$C$42</f>
        <v>7.6555577575023617E-6</v>
      </c>
    </row>
    <row r="53" spans="2:21" s="140" customFormat="1">
      <c r="B53" s="85" t="s">
        <v>421</v>
      </c>
      <c r="C53" s="82" t="s">
        <v>422</v>
      </c>
      <c r="D53" s="95" t="s">
        <v>126</v>
      </c>
      <c r="E53" s="95" t="s">
        <v>323</v>
      </c>
      <c r="F53" s="82" t="s">
        <v>423</v>
      </c>
      <c r="G53" s="95" t="s">
        <v>424</v>
      </c>
      <c r="H53" s="82" t="s">
        <v>1389</v>
      </c>
      <c r="I53" s="82" t="s">
        <v>1385</v>
      </c>
      <c r="J53" s="82"/>
      <c r="K53" s="92">
        <v>5.13</v>
      </c>
      <c r="L53" s="95" t="s">
        <v>169</v>
      </c>
      <c r="M53" s="96">
        <v>3.85E-2</v>
      </c>
      <c r="N53" s="96">
        <v>9.8999999999999991E-3</v>
      </c>
      <c r="O53" s="92">
        <v>11885</v>
      </c>
      <c r="P53" s="94">
        <v>119.65</v>
      </c>
      <c r="Q53" s="82"/>
      <c r="R53" s="92">
        <v>14.220420000000001</v>
      </c>
      <c r="S53" s="93">
        <v>4.9614505519754627E-5</v>
      </c>
      <c r="T53" s="93">
        <v>1.861364023895393E-4</v>
      </c>
      <c r="U53" s="93">
        <f>R53/'סכום נכסי הקרן'!$C$42</f>
        <v>2.4818135252077206E-5</v>
      </c>
    </row>
    <row r="54" spans="2:21" s="140" customFormat="1">
      <c r="B54" s="85" t="s">
        <v>425</v>
      </c>
      <c r="C54" s="82" t="s">
        <v>426</v>
      </c>
      <c r="D54" s="95" t="s">
        <v>126</v>
      </c>
      <c r="E54" s="95" t="s">
        <v>323</v>
      </c>
      <c r="F54" s="82" t="s">
        <v>423</v>
      </c>
      <c r="G54" s="95" t="s">
        <v>424</v>
      </c>
      <c r="H54" s="82" t="s">
        <v>1389</v>
      </c>
      <c r="I54" s="82" t="s">
        <v>1385</v>
      </c>
      <c r="J54" s="82"/>
      <c r="K54" s="92">
        <v>3.43</v>
      </c>
      <c r="L54" s="95" t="s">
        <v>169</v>
      </c>
      <c r="M54" s="96">
        <v>3.9E-2</v>
      </c>
      <c r="N54" s="96">
        <v>6.9999999999999993E-3</v>
      </c>
      <c r="O54" s="92">
        <v>11181</v>
      </c>
      <c r="P54" s="94">
        <v>121.04</v>
      </c>
      <c r="Q54" s="82"/>
      <c r="R54" s="92">
        <v>13.533479999999999</v>
      </c>
      <c r="S54" s="93">
        <v>2.8020274037828999E-5</v>
      </c>
      <c r="T54" s="93">
        <v>1.7714478749648616E-4</v>
      </c>
      <c r="U54" s="93">
        <f>R54/'סכום נכסי הקרן'!$C$42</f>
        <v>2.3619255765391022E-5</v>
      </c>
    </row>
    <row r="55" spans="2:21" s="140" customFormat="1">
      <c r="B55" s="85" t="s">
        <v>427</v>
      </c>
      <c r="C55" s="82" t="s">
        <v>428</v>
      </c>
      <c r="D55" s="95" t="s">
        <v>126</v>
      </c>
      <c r="E55" s="95" t="s">
        <v>323</v>
      </c>
      <c r="F55" s="82" t="s">
        <v>423</v>
      </c>
      <c r="G55" s="95" t="s">
        <v>424</v>
      </c>
      <c r="H55" s="82" t="s">
        <v>1389</v>
      </c>
      <c r="I55" s="82" t="s">
        <v>1385</v>
      </c>
      <c r="J55" s="82"/>
      <c r="K55" s="92">
        <v>5.95</v>
      </c>
      <c r="L55" s="95" t="s">
        <v>169</v>
      </c>
      <c r="M55" s="96">
        <v>3.85E-2</v>
      </c>
      <c r="N55" s="96">
        <v>1.0899999999999996E-2</v>
      </c>
      <c r="O55" s="92">
        <v>8184</v>
      </c>
      <c r="P55" s="94">
        <v>121.65</v>
      </c>
      <c r="Q55" s="82"/>
      <c r="R55" s="92">
        <v>9.9558400000000002</v>
      </c>
      <c r="S55" s="93">
        <v>3.2736E-5</v>
      </c>
      <c r="T55" s="93">
        <v>1.3031571784559605E-4</v>
      </c>
      <c r="U55" s="93">
        <f>R55/'סכום נכסי הקרן'!$C$42</f>
        <v>1.737539282721891E-5</v>
      </c>
    </row>
    <row r="56" spans="2:21" s="140" customFormat="1">
      <c r="B56" s="85" t="s">
        <v>429</v>
      </c>
      <c r="C56" s="82" t="s">
        <v>430</v>
      </c>
      <c r="D56" s="95" t="s">
        <v>126</v>
      </c>
      <c r="E56" s="95" t="s">
        <v>323</v>
      </c>
      <c r="F56" s="82" t="s">
        <v>431</v>
      </c>
      <c r="G56" s="95" t="s">
        <v>424</v>
      </c>
      <c r="H56" s="82" t="s">
        <v>1389</v>
      </c>
      <c r="I56" s="82" t="s">
        <v>166</v>
      </c>
      <c r="J56" s="82"/>
      <c r="K56" s="92">
        <v>3.6</v>
      </c>
      <c r="L56" s="95" t="s">
        <v>169</v>
      </c>
      <c r="M56" s="96">
        <v>3.7499999999999999E-2</v>
      </c>
      <c r="N56" s="96">
        <v>8.2000000000000007E-3</v>
      </c>
      <c r="O56" s="92">
        <v>87857</v>
      </c>
      <c r="P56" s="94">
        <v>118.95</v>
      </c>
      <c r="Q56" s="82"/>
      <c r="R56" s="92">
        <v>104.5059</v>
      </c>
      <c r="S56" s="93">
        <v>1.1340757971228666E-4</v>
      </c>
      <c r="T56" s="93">
        <v>1.3679168586076187E-3</v>
      </c>
      <c r="U56" s="93">
        <f>R56/'סכום נכסי הקרן'!$C$42</f>
        <v>1.823885342936464E-4</v>
      </c>
    </row>
    <row r="57" spans="2:21" s="140" customFormat="1">
      <c r="B57" s="85" t="s">
        <v>432</v>
      </c>
      <c r="C57" s="82" t="s">
        <v>433</v>
      </c>
      <c r="D57" s="95" t="s">
        <v>126</v>
      </c>
      <c r="E57" s="95" t="s">
        <v>323</v>
      </c>
      <c r="F57" s="82" t="s">
        <v>431</v>
      </c>
      <c r="G57" s="95" t="s">
        <v>424</v>
      </c>
      <c r="H57" s="82" t="s">
        <v>1389</v>
      </c>
      <c r="I57" s="82" t="s">
        <v>166</v>
      </c>
      <c r="J57" s="82"/>
      <c r="K57" s="92">
        <v>7.18</v>
      </c>
      <c r="L57" s="95" t="s">
        <v>169</v>
      </c>
      <c r="M57" s="96">
        <v>2.4799999999999999E-2</v>
      </c>
      <c r="N57" s="96">
        <v>1.1599999999999999E-2</v>
      </c>
      <c r="O57" s="92">
        <v>11786</v>
      </c>
      <c r="P57" s="94">
        <v>109.42</v>
      </c>
      <c r="Q57" s="82"/>
      <c r="R57" s="92">
        <v>12.89625</v>
      </c>
      <c r="S57" s="93">
        <v>2.78308943570302E-5</v>
      </c>
      <c r="T57" s="93">
        <v>1.6880384540794829E-4</v>
      </c>
      <c r="U57" s="93">
        <f>R57/'סכום נכסי הקרן'!$C$42</f>
        <v>2.2507132471797644E-5</v>
      </c>
    </row>
    <row r="58" spans="2:21" s="140" customFormat="1">
      <c r="B58" s="85" t="s">
        <v>434</v>
      </c>
      <c r="C58" s="82" t="s">
        <v>435</v>
      </c>
      <c r="D58" s="95" t="s">
        <v>126</v>
      </c>
      <c r="E58" s="95" t="s">
        <v>323</v>
      </c>
      <c r="F58" s="82" t="s">
        <v>436</v>
      </c>
      <c r="G58" s="95" t="s">
        <v>354</v>
      </c>
      <c r="H58" s="82" t="s">
        <v>1389</v>
      </c>
      <c r="I58" s="82" t="s">
        <v>1385</v>
      </c>
      <c r="J58" s="82"/>
      <c r="K58" s="92">
        <v>3.3400000000000003</v>
      </c>
      <c r="L58" s="95" t="s">
        <v>169</v>
      </c>
      <c r="M58" s="96">
        <v>4.9000000000000002E-2</v>
      </c>
      <c r="N58" s="96">
        <v>1.04E-2</v>
      </c>
      <c r="O58" s="92">
        <v>3945.79</v>
      </c>
      <c r="P58" s="94">
        <v>115.49</v>
      </c>
      <c r="Q58" s="92">
        <v>0.78620000000000001</v>
      </c>
      <c r="R58" s="92">
        <v>5.4315800000000003</v>
      </c>
      <c r="S58" s="93">
        <v>5.7685815509435908E-6</v>
      </c>
      <c r="T58" s="93">
        <v>7.109598454131269E-5</v>
      </c>
      <c r="U58" s="93">
        <f>R58/'סכום נכסי הקרן'!$C$42</f>
        <v>9.4794448456851143E-6</v>
      </c>
    </row>
    <row r="59" spans="2:21" s="140" customFormat="1">
      <c r="B59" s="85" t="s">
        <v>437</v>
      </c>
      <c r="C59" s="82" t="s">
        <v>438</v>
      </c>
      <c r="D59" s="95" t="s">
        <v>126</v>
      </c>
      <c r="E59" s="95" t="s">
        <v>323</v>
      </c>
      <c r="F59" s="82" t="s">
        <v>436</v>
      </c>
      <c r="G59" s="95" t="s">
        <v>354</v>
      </c>
      <c r="H59" s="82" t="s">
        <v>1389</v>
      </c>
      <c r="I59" s="82" t="s">
        <v>1385</v>
      </c>
      <c r="J59" s="82"/>
      <c r="K59" s="92">
        <v>7.8599999999999994</v>
      </c>
      <c r="L59" s="95" t="s">
        <v>169</v>
      </c>
      <c r="M59" s="96">
        <v>2.35E-2</v>
      </c>
      <c r="N59" s="96">
        <v>1.7799999999999996E-2</v>
      </c>
      <c r="O59" s="92">
        <v>222460</v>
      </c>
      <c r="P59" s="94">
        <v>104.77</v>
      </c>
      <c r="Q59" s="92">
        <v>4.9203999999999999</v>
      </c>
      <c r="R59" s="92">
        <v>238.09548999999998</v>
      </c>
      <c r="S59" s="93">
        <v>8.958893853871125E-4</v>
      </c>
      <c r="T59" s="93">
        <v>3.1165210263673312E-3</v>
      </c>
      <c r="U59" s="93">
        <f>R59/'סכום נכסי הקרן'!$C$42</f>
        <v>4.1553527066919227E-4</v>
      </c>
    </row>
    <row r="60" spans="2:21" s="140" customFormat="1">
      <c r="B60" s="85" t="s">
        <v>439</v>
      </c>
      <c r="C60" s="82" t="s">
        <v>440</v>
      </c>
      <c r="D60" s="95" t="s">
        <v>126</v>
      </c>
      <c r="E60" s="95" t="s">
        <v>323</v>
      </c>
      <c r="F60" s="82" t="s">
        <v>436</v>
      </c>
      <c r="G60" s="95" t="s">
        <v>354</v>
      </c>
      <c r="H60" s="82" t="s">
        <v>1389</v>
      </c>
      <c r="I60" s="82" t="s">
        <v>1385</v>
      </c>
      <c r="J60" s="82"/>
      <c r="K60" s="92">
        <v>6.6</v>
      </c>
      <c r="L60" s="95" t="s">
        <v>169</v>
      </c>
      <c r="M60" s="96">
        <v>2.3E-2</v>
      </c>
      <c r="N60" s="96">
        <v>1.8200000000000001E-2</v>
      </c>
      <c r="O60" s="92">
        <v>166.52</v>
      </c>
      <c r="P60" s="94">
        <v>104.36</v>
      </c>
      <c r="Q60" s="82"/>
      <c r="R60" s="92">
        <v>0.17379</v>
      </c>
      <c r="S60" s="93">
        <v>1.15608458976246E-7</v>
      </c>
      <c r="T60" s="93">
        <v>2.2748023877830634E-6</v>
      </c>
      <c r="U60" s="93">
        <f>R60/'סכום נכסי הקרן'!$C$42</f>
        <v>3.0330635279819428E-7</v>
      </c>
    </row>
    <row r="61" spans="2:21" s="140" customFormat="1">
      <c r="B61" s="85" t="s">
        <v>441</v>
      </c>
      <c r="C61" s="82" t="s">
        <v>442</v>
      </c>
      <c r="D61" s="95" t="s">
        <v>126</v>
      </c>
      <c r="E61" s="95" t="s">
        <v>323</v>
      </c>
      <c r="F61" s="82" t="s">
        <v>436</v>
      </c>
      <c r="G61" s="95" t="s">
        <v>354</v>
      </c>
      <c r="H61" s="82" t="s">
        <v>1389</v>
      </c>
      <c r="I61" s="82" t="s">
        <v>1385</v>
      </c>
      <c r="J61" s="82"/>
      <c r="K61" s="92">
        <v>2.74</v>
      </c>
      <c r="L61" s="95" t="s">
        <v>169</v>
      </c>
      <c r="M61" s="96">
        <v>5.8499999999999996E-2</v>
      </c>
      <c r="N61" s="96">
        <v>1.0500000000000001E-2</v>
      </c>
      <c r="O61" s="92">
        <v>402786.56</v>
      </c>
      <c r="P61" s="94">
        <v>124.05</v>
      </c>
      <c r="Q61" s="82"/>
      <c r="R61" s="92">
        <v>499.65671999999995</v>
      </c>
      <c r="S61" s="93">
        <v>2.8506157322411826E-4</v>
      </c>
      <c r="T61" s="93">
        <v>6.540193910626926E-3</v>
      </c>
      <c r="U61" s="93">
        <f>R61/'סכום נכסי הקרן'!$C$42</f>
        <v>8.7202403702346827E-4</v>
      </c>
    </row>
    <row r="62" spans="2:21" s="140" customFormat="1">
      <c r="B62" s="85" t="s">
        <v>443</v>
      </c>
      <c r="C62" s="82" t="s">
        <v>444</v>
      </c>
      <c r="D62" s="95" t="s">
        <v>126</v>
      </c>
      <c r="E62" s="95" t="s">
        <v>323</v>
      </c>
      <c r="F62" s="82" t="s">
        <v>436</v>
      </c>
      <c r="G62" s="95" t="s">
        <v>354</v>
      </c>
      <c r="H62" s="82" t="s">
        <v>1389</v>
      </c>
      <c r="I62" s="82" t="s">
        <v>1385</v>
      </c>
      <c r="J62" s="82"/>
      <c r="K62" s="92">
        <v>7.1499999999999995</v>
      </c>
      <c r="L62" s="95" t="s">
        <v>169</v>
      </c>
      <c r="M62" s="96">
        <v>2.1499999999999998E-2</v>
      </c>
      <c r="N62" s="96">
        <v>1.6999999999999998E-2</v>
      </c>
      <c r="O62" s="92">
        <v>1064717.58</v>
      </c>
      <c r="P62" s="94">
        <v>105.07</v>
      </c>
      <c r="Q62" s="82"/>
      <c r="R62" s="92">
        <v>1118.69883</v>
      </c>
      <c r="S62" s="93">
        <v>1.9949403512003866E-3</v>
      </c>
      <c r="T62" s="93">
        <v>1.4643067896277805E-2</v>
      </c>
      <c r="U62" s="93">
        <f>R62/'סכום נכסי הקרן'!$C$42</f>
        <v>1.9524049830652347E-3</v>
      </c>
    </row>
    <row r="63" spans="2:21" s="140" customFormat="1">
      <c r="B63" s="85" t="s">
        <v>445</v>
      </c>
      <c r="C63" s="82" t="s">
        <v>446</v>
      </c>
      <c r="D63" s="95" t="s">
        <v>126</v>
      </c>
      <c r="E63" s="95" t="s">
        <v>323</v>
      </c>
      <c r="F63" s="82" t="s">
        <v>447</v>
      </c>
      <c r="G63" s="95" t="s">
        <v>354</v>
      </c>
      <c r="H63" s="82" t="s">
        <v>1389</v>
      </c>
      <c r="I63" s="82" t="s">
        <v>166</v>
      </c>
      <c r="J63" s="82"/>
      <c r="K63" s="92">
        <v>6.7</v>
      </c>
      <c r="L63" s="95" t="s">
        <v>169</v>
      </c>
      <c r="M63" s="96">
        <v>1.9599999999999999E-2</v>
      </c>
      <c r="N63" s="96">
        <v>1.7300000000000003E-2</v>
      </c>
      <c r="O63" s="92">
        <v>54000</v>
      </c>
      <c r="P63" s="94">
        <v>102.1</v>
      </c>
      <c r="Q63" s="82"/>
      <c r="R63" s="92">
        <v>55.134</v>
      </c>
      <c r="S63" s="93">
        <v>1.0635029423581405E-4</v>
      </c>
      <c r="T63" s="93">
        <v>7.2166957159808633E-4</v>
      </c>
      <c r="U63" s="93">
        <f>R63/'סכום נכסי הקרן'!$C$42</f>
        <v>9.6222408971607354E-5</v>
      </c>
    </row>
    <row r="64" spans="2:21" s="140" customFormat="1">
      <c r="B64" s="85" t="s">
        <v>448</v>
      </c>
      <c r="C64" s="82" t="s">
        <v>449</v>
      </c>
      <c r="D64" s="95" t="s">
        <v>126</v>
      </c>
      <c r="E64" s="95" t="s">
        <v>323</v>
      </c>
      <c r="F64" s="82" t="s">
        <v>447</v>
      </c>
      <c r="G64" s="95" t="s">
        <v>354</v>
      </c>
      <c r="H64" s="82" t="s">
        <v>1389</v>
      </c>
      <c r="I64" s="82" t="s">
        <v>166</v>
      </c>
      <c r="J64" s="82"/>
      <c r="K64" s="92">
        <v>4.79</v>
      </c>
      <c r="L64" s="95" t="s">
        <v>169</v>
      </c>
      <c r="M64" s="96">
        <v>2.75E-2</v>
      </c>
      <c r="N64" s="96">
        <v>1.23E-2</v>
      </c>
      <c r="O64" s="92">
        <v>76521.740000000005</v>
      </c>
      <c r="P64" s="94">
        <v>106.76</v>
      </c>
      <c r="Q64" s="82"/>
      <c r="R64" s="92">
        <v>81.694609999999997</v>
      </c>
      <c r="S64" s="93">
        <v>1.5702331795986477E-4</v>
      </c>
      <c r="T64" s="93">
        <v>1.0693313418321316E-3</v>
      </c>
      <c r="U64" s="93">
        <f>R64/'סכום נכסי הקרן'!$C$42</f>
        <v>1.4257721504327574E-4</v>
      </c>
    </row>
    <row r="65" spans="2:21" s="140" customFormat="1">
      <c r="B65" s="85" t="s">
        <v>450</v>
      </c>
      <c r="C65" s="82" t="s">
        <v>451</v>
      </c>
      <c r="D65" s="95" t="s">
        <v>126</v>
      </c>
      <c r="E65" s="95" t="s">
        <v>323</v>
      </c>
      <c r="F65" s="82" t="s">
        <v>452</v>
      </c>
      <c r="G65" s="95" t="s">
        <v>453</v>
      </c>
      <c r="H65" s="82" t="s">
        <v>1389</v>
      </c>
      <c r="I65" s="82" t="s">
        <v>1385</v>
      </c>
      <c r="J65" s="82"/>
      <c r="K65" s="92">
        <v>5.37</v>
      </c>
      <c r="L65" s="95" t="s">
        <v>169</v>
      </c>
      <c r="M65" s="96">
        <v>1.9400000000000001E-2</v>
      </c>
      <c r="N65" s="96">
        <v>9.7000000000000003E-3</v>
      </c>
      <c r="O65" s="92">
        <v>292948</v>
      </c>
      <c r="P65" s="94">
        <v>105.71</v>
      </c>
      <c r="Q65" s="82"/>
      <c r="R65" s="92">
        <v>309.67532</v>
      </c>
      <c r="S65" s="93">
        <v>4.0540600384166155E-4</v>
      </c>
      <c r="T65" s="93">
        <v>4.0534562251768472E-3</v>
      </c>
      <c r="U65" s="93">
        <f>R65/'סכום נכסי הקרן'!$C$42</f>
        <v>5.4045970343986254E-4</v>
      </c>
    </row>
    <row r="66" spans="2:21" s="140" customFormat="1">
      <c r="B66" s="85" t="s">
        <v>454</v>
      </c>
      <c r="C66" s="82" t="s">
        <v>455</v>
      </c>
      <c r="D66" s="95" t="s">
        <v>126</v>
      </c>
      <c r="E66" s="95" t="s">
        <v>323</v>
      </c>
      <c r="F66" s="82" t="s">
        <v>456</v>
      </c>
      <c r="G66" s="95" t="s">
        <v>424</v>
      </c>
      <c r="H66" s="82" t="s">
        <v>1389</v>
      </c>
      <c r="I66" s="82" t="s">
        <v>166</v>
      </c>
      <c r="J66" s="82"/>
      <c r="K66" s="92">
        <v>1.95</v>
      </c>
      <c r="L66" s="95" t="s">
        <v>169</v>
      </c>
      <c r="M66" s="96">
        <v>3.6000000000000004E-2</v>
      </c>
      <c r="N66" s="96">
        <v>9.7000000000000003E-3</v>
      </c>
      <c r="O66" s="92">
        <v>132183</v>
      </c>
      <c r="P66" s="94">
        <v>111.03</v>
      </c>
      <c r="Q66" s="92">
        <v>2.51111</v>
      </c>
      <c r="R66" s="92">
        <v>149.2739</v>
      </c>
      <c r="S66" s="93">
        <v>3.1950487295509918E-4</v>
      </c>
      <c r="T66" s="93">
        <v>1.9539019745306993E-3</v>
      </c>
      <c r="U66" s="93">
        <f>R66/'סכום נכסי הקרן'!$C$42</f>
        <v>2.6051972021958901E-4</v>
      </c>
    </row>
    <row r="67" spans="2:21" s="140" customFormat="1">
      <c r="B67" s="85" t="s">
        <v>457</v>
      </c>
      <c r="C67" s="82" t="s">
        <v>458</v>
      </c>
      <c r="D67" s="95" t="s">
        <v>126</v>
      </c>
      <c r="E67" s="95" t="s">
        <v>323</v>
      </c>
      <c r="F67" s="82" t="s">
        <v>456</v>
      </c>
      <c r="G67" s="95" t="s">
        <v>424</v>
      </c>
      <c r="H67" s="82" t="s">
        <v>1389</v>
      </c>
      <c r="I67" s="82" t="s">
        <v>166</v>
      </c>
      <c r="J67" s="82"/>
      <c r="K67" s="92">
        <v>8.24</v>
      </c>
      <c r="L67" s="95" t="s">
        <v>169</v>
      </c>
      <c r="M67" s="96">
        <v>2.2499999999999999E-2</v>
      </c>
      <c r="N67" s="96">
        <v>1.3500000000000002E-2</v>
      </c>
      <c r="O67" s="92">
        <v>82429</v>
      </c>
      <c r="P67" s="94">
        <v>108.93</v>
      </c>
      <c r="Q67" s="82"/>
      <c r="R67" s="92">
        <v>89.789910000000006</v>
      </c>
      <c r="S67" s="93">
        <v>2.0148068714033975E-4</v>
      </c>
      <c r="T67" s="93">
        <v>1.1752937549158547E-3</v>
      </c>
      <c r="U67" s="93">
        <f>R67/'סכום נכסי הקרן'!$C$42</f>
        <v>1.567055073374654E-4</v>
      </c>
    </row>
    <row r="68" spans="2:21" s="140" customFormat="1">
      <c r="B68" s="85" t="s">
        <v>459</v>
      </c>
      <c r="C68" s="82" t="s">
        <v>460</v>
      </c>
      <c r="D68" s="95" t="s">
        <v>126</v>
      </c>
      <c r="E68" s="95" t="s">
        <v>323</v>
      </c>
      <c r="F68" s="82" t="s">
        <v>461</v>
      </c>
      <c r="G68" s="95" t="s">
        <v>354</v>
      </c>
      <c r="H68" s="82" t="s">
        <v>1390</v>
      </c>
      <c r="I68" s="82" t="s">
        <v>166</v>
      </c>
      <c r="J68" s="82"/>
      <c r="K68" s="92">
        <v>0.98999999999999988</v>
      </c>
      <c r="L68" s="95" t="s">
        <v>169</v>
      </c>
      <c r="M68" s="96">
        <v>4.8499999999999995E-2</v>
      </c>
      <c r="N68" s="96">
        <v>1.3599999999999999E-2</v>
      </c>
      <c r="O68" s="92">
        <v>6496</v>
      </c>
      <c r="P68" s="94">
        <v>124.3</v>
      </c>
      <c r="Q68" s="82"/>
      <c r="R68" s="92">
        <v>8.0745400000000007</v>
      </c>
      <c r="S68" s="93">
        <v>2.5935729871963176E-5</v>
      </c>
      <c r="T68" s="93">
        <v>1.0569067766988814E-4</v>
      </c>
      <c r="U68" s="93">
        <f>R68/'סכום נכסי הקרן'!$C$42</f>
        <v>1.4092060981202208E-5</v>
      </c>
    </row>
    <row r="69" spans="2:21" s="140" customFormat="1">
      <c r="B69" s="85" t="s">
        <v>463</v>
      </c>
      <c r="C69" s="82" t="s">
        <v>464</v>
      </c>
      <c r="D69" s="95" t="s">
        <v>126</v>
      </c>
      <c r="E69" s="95" t="s">
        <v>323</v>
      </c>
      <c r="F69" s="82" t="s">
        <v>461</v>
      </c>
      <c r="G69" s="95" t="s">
        <v>354</v>
      </c>
      <c r="H69" s="82" t="s">
        <v>1390</v>
      </c>
      <c r="I69" s="82" t="s">
        <v>166</v>
      </c>
      <c r="J69" s="82"/>
      <c r="K69" s="92">
        <v>5.55</v>
      </c>
      <c r="L69" s="95" t="s">
        <v>169</v>
      </c>
      <c r="M69" s="96">
        <v>2.5000000000000001E-2</v>
      </c>
      <c r="N69" s="96">
        <v>1.3300000000000001E-2</v>
      </c>
      <c r="O69" s="92">
        <v>262715.46000000002</v>
      </c>
      <c r="P69" s="94">
        <v>106.81</v>
      </c>
      <c r="Q69" s="82"/>
      <c r="R69" s="92">
        <v>280.60636999999997</v>
      </c>
      <c r="S69" s="93">
        <v>5.433868235051435E-4</v>
      </c>
      <c r="T69" s="93">
        <v>3.6729618534043257E-3</v>
      </c>
      <c r="U69" s="93">
        <f>R69/'סכום נכסי הקרן'!$C$42</f>
        <v>4.8972722628828251E-4</v>
      </c>
    </row>
    <row r="70" spans="2:21" s="140" customFormat="1">
      <c r="B70" s="85" t="s">
        <v>465</v>
      </c>
      <c r="C70" s="82" t="s">
        <v>466</v>
      </c>
      <c r="D70" s="95" t="s">
        <v>126</v>
      </c>
      <c r="E70" s="95" t="s">
        <v>323</v>
      </c>
      <c r="F70" s="82" t="s">
        <v>461</v>
      </c>
      <c r="G70" s="95" t="s">
        <v>354</v>
      </c>
      <c r="H70" s="82" t="s">
        <v>1390</v>
      </c>
      <c r="I70" s="82" t="s">
        <v>166</v>
      </c>
      <c r="J70" s="82"/>
      <c r="K70" s="92">
        <v>6.2799999999999994</v>
      </c>
      <c r="L70" s="95" t="s">
        <v>169</v>
      </c>
      <c r="M70" s="96">
        <v>1.34E-2</v>
      </c>
      <c r="N70" s="96">
        <v>1.4100000000000001E-2</v>
      </c>
      <c r="O70" s="92">
        <v>589200.44999999995</v>
      </c>
      <c r="P70" s="94">
        <v>100.21</v>
      </c>
      <c r="Q70" s="82"/>
      <c r="R70" s="92">
        <v>590.43775000000005</v>
      </c>
      <c r="S70" s="93">
        <v>1.6303965510442817E-3</v>
      </c>
      <c r="T70" s="93">
        <v>7.7284608063597424E-3</v>
      </c>
      <c r="U70" s="93">
        <f>R70/'סכום נכסי הקרן'!$C$42</f>
        <v>1.0304592928642156E-3</v>
      </c>
    </row>
    <row r="71" spans="2:21" s="140" customFormat="1">
      <c r="B71" s="85" t="s">
        <v>467</v>
      </c>
      <c r="C71" s="82" t="s">
        <v>468</v>
      </c>
      <c r="D71" s="95" t="s">
        <v>126</v>
      </c>
      <c r="E71" s="95" t="s">
        <v>323</v>
      </c>
      <c r="F71" s="82" t="s">
        <v>346</v>
      </c>
      <c r="G71" s="95" t="s">
        <v>325</v>
      </c>
      <c r="H71" s="82" t="s">
        <v>1390</v>
      </c>
      <c r="I71" s="82" t="s">
        <v>166</v>
      </c>
      <c r="J71" s="82"/>
      <c r="K71" s="92">
        <v>3.58</v>
      </c>
      <c r="L71" s="95" t="s">
        <v>169</v>
      </c>
      <c r="M71" s="96">
        <v>2.7999999999999997E-2</v>
      </c>
      <c r="N71" s="96">
        <v>1.2699999999999999E-2</v>
      </c>
      <c r="O71" s="92">
        <f>700000/50000</f>
        <v>14</v>
      </c>
      <c r="P71" s="94">
        <f>106.6*50000</f>
        <v>5330000</v>
      </c>
      <c r="Q71" s="82"/>
      <c r="R71" s="92">
        <v>746.19997000000001</v>
      </c>
      <c r="S71" s="93">
        <f>3957.70905184599%/50000</f>
        <v>7.9154181036919795E-4</v>
      </c>
      <c r="T71" s="93">
        <v>9.7672908310009222E-3</v>
      </c>
      <c r="U71" s="93">
        <f>R71/'סכום נכסי הקרן'!$C$42</f>
        <v>1.3023027294943436E-3</v>
      </c>
    </row>
    <row r="72" spans="2:21" s="140" customFormat="1">
      <c r="B72" s="85" t="s">
        <v>469</v>
      </c>
      <c r="C72" s="82" t="s">
        <v>470</v>
      </c>
      <c r="D72" s="95" t="s">
        <v>126</v>
      </c>
      <c r="E72" s="95" t="s">
        <v>323</v>
      </c>
      <c r="F72" s="82" t="s">
        <v>471</v>
      </c>
      <c r="G72" s="95" t="s">
        <v>325</v>
      </c>
      <c r="H72" s="82" t="s">
        <v>1390</v>
      </c>
      <c r="I72" s="82" t="s">
        <v>1385</v>
      </c>
      <c r="J72" s="82"/>
      <c r="K72" s="92">
        <v>2.1999999999999997</v>
      </c>
      <c r="L72" s="95" t="s">
        <v>169</v>
      </c>
      <c r="M72" s="96">
        <v>0.02</v>
      </c>
      <c r="N72" s="96">
        <v>6.8999999999999999E-3</v>
      </c>
      <c r="O72" s="92">
        <v>100000</v>
      </c>
      <c r="P72" s="94">
        <v>105.24</v>
      </c>
      <c r="Q72" s="82"/>
      <c r="R72" s="92">
        <v>105.23999000000001</v>
      </c>
      <c r="S72" s="93">
        <v>1.4060208625375583E-4</v>
      </c>
      <c r="T72" s="93">
        <v>1.3775256375065639E-3</v>
      </c>
      <c r="U72" s="93">
        <f>R72/'סכום נכסי הקרן'!$C$42</f>
        <v>1.8366970214292214E-4</v>
      </c>
    </row>
    <row r="73" spans="2:21" s="140" customFormat="1">
      <c r="B73" s="85" t="s">
        <v>472</v>
      </c>
      <c r="C73" s="82" t="s">
        <v>473</v>
      </c>
      <c r="D73" s="95" t="s">
        <v>126</v>
      </c>
      <c r="E73" s="95" t="s">
        <v>323</v>
      </c>
      <c r="F73" s="82" t="s">
        <v>474</v>
      </c>
      <c r="G73" s="95" t="s">
        <v>354</v>
      </c>
      <c r="H73" s="82" t="s">
        <v>1390</v>
      </c>
      <c r="I73" s="82" t="s">
        <v>166</v>
      </c>
      <c r="J73" s="82"/>
      <c r="K73" s="92">
        <v>6.79</v>
      </c>
      <c r="L73" s="95" t="s">
        <v>169</v>
      </c>
      <c r="M73" s="96">
        <v>1.5800000000000002E-2</v>
      </c>
      <c r="N73" s="96">
        <v>1.4800000000000001E-2</v>
      </c>
      <c r="O73" s="92">
        <v>240903.85</v>
      </c>
      <c r="P73" s="94">
        <v>101.28</v>
      </c>
      <c r="Q73" s="82"/>
      <c r="R73" s="92">
        <v>243.98742000000001</v>
      </c>
      <c r="S73" s="93">
        <v>5.6457164484816102E-4</v>
      </c>
      <c r="T73" s="93">
        <v>3.1936427044423109E-3</v>
      </c>
      <c r="U73" s="93">
        <f>R73/'סכום נכסי הקרן'!$C$42</f>
        <v>4.2581813964463549E-4</v>
      </c>
    </row>
    <row r="74" spans="2:21" s="140" customFormat="1">
      <c r="B74" s="85" t="s">
        <v>475</v>
      </c>
      <c r="C74" s="82" t="s">
        <v>476</v>
      </c>
      <c r="D74" s="95" t="s">
        <v>126</v>
      </c>
      <c r="E74" s="95" t="s">
        <v>323</v>
      </c>
      <c r="F74" s="82" t="s">
        <v>328</v>
      </c>
      <c r="G74" s="95" t="s">
        <v>325</v>
      </c>
      <c r="H74" s="82" t="s">
        <v>1390</v>
      </c>
      <c r="I74" s="82" t="s">
        <v>1385</v>
      </c>
      <c r="J74" s="82"/>
      <c r="K74" s="92">
        <v>3.9299999999999997</v>
      </c>
      <c r="L74" s="95" t="s">
        <v>169</v>
      </c>
      <c r="M74" s="96">
        <v>4.4999999999999998E-2</v>
      </c>
      <c r="N74" s="96">
        <v>1.01E-2</v>
      </c>
      <c r="O74" s="92">
        <v>68634</v>
      </c>
      <c r="P74" s="94">
        <v>136.72999999999999</v>
      </c>
      <c r="Q74" s="92">
        <v>0.92177999999999993</v>
      </c>
      <c r="R74" s="92">
        <v>94.765050000000002</v>
      </c>
      <c r="S74" s="93">
        <v>4.0325871348724108E-5</v>
      </c>
      <c r="T74" s="93">
        <v>1.2404152253776477E-3</v>
      </c>
      <c r="U74" s="93">
        <f>R74/'סכום נכסי הקרן'!$C$42</f>
        <v>1.6538835196638771E-4</v>
      </c>
    </row>
    <row r="75" spans="2:21" s="140" customFormat="1">
      <c r="B75" s="85" t="s">
        <v>477</v>
      </c>
      <c r="C75" s="82" t="s">
        <v>478</v>
      </c>
      <c r="D75" s="95" t="s">
        <v>126</v>
      </c>
      <c r="E75" s="95" t="s">
        <v>323</v>
      </c>
      <c r="F75" s="82" t="s">
        <v>479</v>
      </c>
      <c r="G75" s="95" t="s">
        <v>377</v>
      </c>
      <c r="H75" s="82" t="s">
        <v>1390</v>
      </c>
      <c r="I75" s="82" t="s">
        <v>1385</v>
      </c>
      <c r="J75" s="82"/>
      <c r="K75" s="92">
        <v>1.24</v>
      </c>
      <c r="L75" s="95" t="s">
        <v>169</v>
      </c>
      <c r="M75" s="96">
        <v>4.5999999999999999E-2</v>
      </c>
      <c r="N75" s="96">
        <v>9.7000000000000003E-3</v>
      </c>
      <c r="O75" s="92">
        <v>400000</v>
      </c>
      <c r="P75" s="94">
        <v>108</v>
      </c>
      <c r="Q75" s="82"/>
      <c r="R75" s="92">
        <v>432</v>
      </c>
      <c r="S75" s="93">
        <v>6.217728048388847E-4</v>
      </c>
      <c r="T75" s="93">
        <v>5.6546097676637517E-3</v>
      </c>
      <c r="U75" s="93">
        <f>R75/'סכום נכסי הקרן'!$C$42</f>
        <v>7.5394639742689404E-4</v>
      </c>
    </row>
    <row r="76" spans="2:21" s="140" customFormat="1">
      <c r="B76" s="85" t="s">
        <v>480</v>
      </c>
      <c r="C76" s="82" t="s">
        <v>481</v>
      </c>
      <c r="D76" s="95" t="s">
        <v>126</v>
      </c>
      <c r="E76" s="95" t="s">
        <v>323</v>
      </c>
      <c r="F76" s="82" t="s">
        <v>456</v>
      </c>
      <c r="G76" s="95" t="s">
        <v>424</v>
      </c>
      <c r="H76" s="82" t="s">
        <v>1390</v>
      </c>
      <c r="I76" s="82" t="s">
        <v>1385</v>
      </c>
      <c r="J76" s="82"/>
      <c r="K76" s="92">
        <v>0.97</v>
      </c>
      <c r="L76" s="95" t="s">
        <v>169</v>
      </c>
      <c r="M76" s="96">
        <v>4.4999999999999998E-2</v>
      </c>
      <c r="N76" s="96">
        <v>1.2E-2</v>
      </c>
      <c r="O76" s="92">
        <v>27616</v>
      </c>
      <c r="P76" s="94">
        <v>126.78</v>
      </c>
      <c r="Q76" s="82"/>
      <c r="R76" s="92">
        <v>35.01155</v>
      </c>
      <c r="S76" s="93">
        <v>2.6469622360650557E-4</v>
      </c>
      <c r="T76" s="93">
        <v>4.5827928845149963E-4</v>
      </c>
      <c r="U76" s="93">
        <f>R76/'סכום נכסי הקרן'!$C$42</f>
        <v>6.1103777756554568E-5</v>
      </c>
    </row>
    <row r="77" spans="2:21" s="140" customFormat="1">
      <c r="B77" s="85" t="s">
        <v>482</v>
      </c>
      <c r="C77" s="82" t="s">
        <v>483</v>
      </c>
      <c r="D77" s="95" t="s">
        <v>126</v>
      </c>
      <c r="E77" s="95" t="s">
        <v>323</v>
      </c>
      <c r="F77" s="82" t="s">
        <v>484</v>
      </c>
      <c r="G77" s="95" t="s">
        <v>354</v>
      </c>
      <c r="H77" s="82" t="s">
        <v>1390</v>
      </c>
      <c r="I77" s="82" t="s">
        <v>166</v>
      </c>
      <c r="J77" s="82"/>
      <c r="K77" s="92">
        <v>6.2299999999999995</v>
      </c>
      <c r="L77" s="95" t="s">
        <v>169</v>
      </c>
      <c r="M77" s="96">
        <v>1.6E-2</v>
      </c>
      <c r="N77" s="96">
        <v>1.2899999999999998E-2</v>
      </c>
      <c r="O77" s="92">
        <v>96000</v>
      </c>
      <c r="P77" s="94">
        <v>102.92</v>
      </c>
      <c r="Q77" s="82"/>
      <c r="R77" s="92">
        <v>98.803190000000001</v>
      </c>
      <c r="S77" s="93">
        <v>6.9734500417680597E-4</v>
      </c>
      <c r="T77" s="93">
        <v>1.2932719519683738E-3</v>
      </c>
      <c r="U77" s="93">
        <f>R77/'סכום נכסי הקרן'!$C$42</f>
        <v>1.7243590082126141E-4</v>
      </c>
    </row>
    <row r="78" spans="2:21" s="140" customFormat="1">
      <c r="B78" s="85" t="s">
        <v>485</v>
      </c>
      <c r="C78" s="82" t="s">
        <v>486</v>
      </c>
      <c r="D78" s="95" t="s">
        <v>126</v>
      </c>
      <c r="E78" s="95" t="s">
        <v>323</v>
      </c>
      <c r="F78" s="82" t="s">
        <v>487</v>
      </c>
      <c r="G78" s="95" t="s">
        <v>354</v>
      </c>
      <c r="H78" s="82" t="s">
        <v>1391</v>
      </c>
      <c r="I78" s="82" t="s">
        <v>1385</v>
      </c>
      <c r="J78" s="82"/>
      <c r="K78" s="92">
        <v>2.54</v>
      </c>
      <c r="L78" s="95" t="s">
        <v>169</v>
      </c>
      <c r="M78" s="96">
        <v>4.5999999999999999E-2</v>
      </c>
      <c r="N78" s="96">
        <v>1.1300000000000001E-2</v>
      </c>
      <c r="O78" s="92">
        <v>164725.91</v>
      </c>
      <c r="P78" s="94">
        <v>110.94</v>
      </c>
      <c r="Q78" s="82"/>
      <c r="R78" s="92">
        <v>182.74692999999999</v>
      </c>
      <c r="S78" s="93">
        <v>3.8171772560568985E-4</v>
      </c>
      <c r="T78" s="93">
        <v>2.3920429985846386E-3</v>
      </c>
      <c r="U78" s="93">
        <f>R78/'סכום נכסי הקרן'!$C$42</f>
        <v>3.1893840165352961E-4</v>
      </c>
    </row>
    <row r="79" spans="2:21" s="140" customFormat="1">
      <c r="B79" s="85" t="s">
        <v>488</v>
      </c>
      <c r="C79" s="82" t="s">
        <v>489</v>
      </c>
      <c r="D79" s="95" t="s">
        <v>126</v>
      </c>
      <c r="E79" s="95" t="s">
        <v>323</v>
      </c>
      <c r="F79" s="82" t="s">
        <v>487</v>
      </c>
      <c r="G79" s="95" t="s">
        <v>354</v>
      </c>
      <c r="H79" s="82" t="s">
        <v>1391</v>
      </c>
      <c r="I79" s="82" t="s">
        <v>1385</v>
      </c>
      <c r="J79" s="82"/>
      <c r="K79" s="92">
        <v>6.07</v>
      </c>
      <c r="L79" s="95" t="s">
        <v>169</v>
      </c>
      <c r="M79" s="96">
        <v>3.0600000000000002E-2</v>
      </c>
      <c r="N79" s="96">
        <v>1.8800000000000001E-2</v>
      </c>
      <c r="O79" s="92">
        <v>94000</v>
      </c>
      <c r="P79" s="94">
        <v>108</v>
      </c>
      <c r="Q79" s="82"/>
      <c r="R79" s="92">
        <v>101.52</v>
      </c>
      <c r="S79" s="93">
        <v>3.1725674170576123E-4</v>
      </c>
      <c r="T79" s="93">
        <v>1.3288332954009816E-3</v>
      </c>
      <c r="U79" s="93">
        <f>R79/'סכום נכסי הקרן'!$C$42</f>
        <v>1.7717740339532009E-4</v>
      </c>
    </row>
    <row r="80" spans="2:21" s="140" customFormat="1">
      <c r="B80" s="85" t="s">
        <v>490</v>
      </c>
      <c r="C80" s="82" t="s">
        <v>491</v>
      </c>
      <c r="D80" s="95" t="s">
        <v>126</v>
      </c>
      <c r="E80" s="95" t="s">
        <v>323</v>
      </c>
      <c r="F80" s="82" t="s">
        <v>388</v>
      </c>
      <c r="G80" s="95" t="s">
        <v>325</v>
      </c>
      <c r="H80" s="82" t="s">
        <v>1391</v>
      </c>
      <c r="I80" s="82" t="s">
        <v>1385</v>
      </c>
      <c r="J80" s="82"/>
      <c r="K80" s="92">
        <v>3.89</v>
      </c>
      <c r="L80" s="95" t="s">
        <v>169</v>
      </c>
      <c r="M80" s="96">
        <v>5.0999999999999997E-2</v>
      </c>
      <c r="N80" s="96">
        <v>1.1199999999999998E-2</v>
      </c>
      <c r="O80" s="92">
        <v>580146</v>
      </c>
      <c r="P80" s="94">
        <v>139.35</v>
      </c>
      <c r="Q80" s="92">
        <v>8.8476400000000002</v>
      </c>
      <c r="R80" s="92">
        <v>817.28111999999999</v>
      </c>
      <c r="S80" s="93">
        <v>5.0568738181448075E-4</v>
      </c>
      <c r="T80" s="93">
        <v>1.0697698620553637E-2</v>
      </c>
      <c r="U80" s="93">
        <f>R80/'סכום נכסי הקרן'!$C$42</f>
        <v>1.426356842844947E-3</v>
      </c>
    </row>
    <row r="81" spans="2:21" s="140" customFormat="1">
      <c r="B81" s="85" t="s">
        <v>492</v>
      </c>
      <c r="C81" s="82" t="s">
        <v>493</v>
      </c>
      <c r="D81" s="95" t="s">
        <v>126</v>
      </c>
      <c r="E81" s="95" t="s">
        <v>323</v>
      </c>
      <c r="F81" s="82" t="s">
        <v>494</v>
      </c>
      <c r="G81" s="95" t="s">
        <v>354</v>
      </c>
      <c r="H81" s="82" t="s">
        <v>1391</v>
      </c>
      <c r="I81" s="82" t="s">
        <v>1385</v>
      </c>
      <c r="J81" s="82"/>
      <c r="K81" s="92">
        <v>7.8299999999999992</v>
      </c>
      <c r="L81" s="95" t="s">
        <v>169</v>
      </c>
      <c r="M81" s="96">
        <v>2.81E-2</v>
      </c>
      <c r="N81" s="96">
        <v>2.7299999999999994E-2</v>
      </c>
      <c r="O81" s="92">
        <v>7023</v>
      </c>
      <c r="P81" s="94">
        <v>101.43</v>
      </c>
      <c r="Q81" s="82"/>
      <c r="R81" s="92">
        <v>7.1234299999999999</v>
      </c>
      <c r="S81" s="93">
        <v>1.3414934644455523E-5</v>
      </c>
      <c r="T81" s="93">
        <v>9.3241242725159725E-5</v>
      </c>
      <c r="U81" s="93">
        <f>R81/'סכום נכסי הקרן'!$C$42</f>
        <v>1.2432139781996898E-5</v>
      </c>
    </row>
    <row r="82" spans="2:21" s="140" customFormat="1">
      <c r="B82" s="85" t="s">
        <v>495</v>
      </c>
      <c r="C82" s="82" t="s">
        <v>496</v>
      </c>
      <c r="D82" s="95" t="s">
        <v>126</v>
      </c>
      <c r="E82" s="95" t="s">
        <v>323</v>
      </c>
      <c r="F82" s="82" t="s">
        <v>494</v>
      </c>
      <c r="G82" s="95" t="s">
        <v>354</v>
      </c>
      <c r="H82" s="82" t="s">
        <v>1391</v>
      </c>
      <c r="I82" s="82" t="s">
        <v>1385</v>
      </c>
      <c r="J82" s="82"/>
      <c r="K82" s="92">
        <v>5.7299999999999995</v>
      </c>
      <c r="L82" s="95" t="s">
        <v>169</v>
      </c>
      <c r="M82" s="96">
        <v>3.7000000000000005E-2</v>
      </c>
      <c r="N82" s="96">
        <v>1.8499999999999999E-2</v>
      </c>
      <c r="O82" s="92">
        <v>540056.94999999995</v>
      </c>
      <c r="P82" s="94">
        <v>110.92</v>
      </c>
      <c r="Q82" s="82"/>
      <c r="R82" s="92">
        <v>599.03116</v>
      </c>
      <c r="S82" s="93">
        <v>8.5526505828333456E-4</v>
      </c>
      <c r="T82" s="93">
        <v>7.8409431677568236E-3</v>
      </c>
      <c r="U82" s="93">
        <f>R82/'סכום נכסי הקרן'!$C$42</f>
        <v>1.0454569097880866E-3</v>
      </c>
    </row>
    <row r="83" spans="2:21" s="140" customFormat="1">
      <c r="B83" s="85" t="s">
        <v>497</v>
      </c>
      <c r="C83" s="82" t="s">
        <v>498</v>
      </c>
      <c r="D83" s="95" t="s">
        <v>126</v>
      </c>
      <c r="E83" s="95" t="s">
        <v>323</v>
      </c>
      <c r="F83" s="82" t="s">
        <v>494</v>
      </c>
      <c r="G83" s="95" t="s">
        <v>354</v>
      </c>
      <c r="H83" s="82" t="s">
        <v>1391</v>
      </c>
      <c r="I83" s="82" t="s">
        <v>1385</v>
      </c>
      <c r="J83" s="82"/>
      <c r="K83" s="92">
        <v>5.74</v>
      </c>
      <c r="L83" s="95" t="s">
        <v>169</v>
      </c>
      <c r="M83" s="96">
        <v>2.8500000000000001E-2</v>
      </c>
      <c r="N83" s="96">
        <v>1.2199999999999999E-2</v>
      </c>
      <c r="O83" s="92">
        <v>750652</v>
      </c>
      <c r="P83" s="94">
        <v>112.1</v>
      </c>
      <c r="Q83" s="82"/>
      <c r="R83" s="92">
        <v>841.48086000000001</v>
      </c>
      <c r="S83" s="93">
        <v>1.0990512445095168E-3</v>
      </c>
      <c r="T83" s="93">
        <v>1.1014458079301143E-2</v>
      </c>
      <c r="U83" s="93">
        <f>R83/'סכום נכסי הקרן'!$C$42</f>
        <v>1.4685913493071403E-3</v>
      </c>
    </row>
    <row r="84" spans="2:21" s="140" customFormat="1">
      <c r="B84" s="85" t="s">
        <v>499</v>
      </c>
      <c r="C84" s="82" t="s">
        <v>500</v>
      </c>
      <c r="D84" s="95" t="s">
        <v>126</v>
      </c>
      <c r="E84" s="95" t="s">
        <v>323</v>
      </c>
      <c r="F84" s="82" t="s">
        <v>501</v>
      </c>
      <c r="G84" s="95" t="s">
        <v>354</v>
      </c>
      <c r="H84" s="82" t="s">
        <v>1391</v>
      </c>
      <c r="I84" s="82" t="s">
        <v>1385</v>
      </c>
      <c r="J84" s="82"/>
      <c r="K84" s="92">
        <v>2.0900000000000003</v>
      </c>
      <c r="L84" s="95" t="s">
        <v>169</v>
      </c>
      <c r="M84" s="96">
        <v>4.7500000000000001E-2</v>
      </c>
      <c r="N84" s="96">
        <v>1.0700000000000001E-2</v>
      </c>
      <c r="O84" s="92">
        <v>505310.41</v>
      </c>
      <c r="P84" s="94">
        <v>109.44</v>
      </c>
      <c r="Q84" s="82"/>
      <c r="R84" s="92">
        <v>553.01171999999997</v>
      </c>
      <c r="S84" s="93">
        <v>2.8559695768922738E-3</v>
      </c>
      <c r="T84" s="93">
        <v>7.2385774850567859E-3</v>
      </c>
      <c r="U84" s="93">
        <f>R84/'סכום נכסי הקרן'!$C$42</f>
        <v>9.6514165284456073E-4</v>
      </c>
    </row>
    <row r="85" spans="2:21" s="140" customFormat="1">
      <c r="B85" s="85" t="s">
        <v>502</v>
      </c>
      <c r="C85" s="82" t="s">
        <v>503</v>
      </c>
      <c r="D85" s="95" t="s">
        <v>126</v>
      </c>
      <c r="E85" s="95" t="s">
        <v>323</v>
      </c>
      <c r="F85" s="82" t="s">
        <v>504</v>
      </c>
      <c r="G85" s="95" t="s">
        <v>354</v>
      </c>
      <c r="H85" s="82" t="s">
        <v>1392</v>
      </c>
      <c r="I85" s="82" t="s">
        <v>166</v>
      </c>
      <c r="J85" s="82"/>
      <c r="K85" s="92">
        <v>1.22</v>
      </c>
      <c r="L85" s="95" t="s">
        <v>169</v>
      </c>
      <c r="M85" s="96">
        <v>5.5999999999999994E-2</v>
      </c>
      <c r="N85" s="96">
        <v>1.5599999999999998E-2</v>
      </c>
      <c r="O85" s="92">
        <v>76686</v>
      </c>
      <c r="P85" s="94">
        <v>111.53</v>
      </c>
      <c r="Q85" s="82"/>
      <c r="R85" s="92">
        <v>85.527889999999999</v>
      </c>
      <c r="S85" s="93">
        <v>4.0377203512984141E-4</v>
      </c>
      <c r="T85" s="93">
        <v>1.1195065791705346E-3</v>
      </c>
      <c r="U85" s="93">
        <f>R85/'סכום נכסי הקרן'!$C$42</f>
        <v>1.4926723274311037E-4</v>
      </c>
    </row>
    <row r="86" spans="2:21" s="140" customFormat="1">
      <c r="B86" s="85" t="s">
        <v>505</v>
      </c>
      <c r="C86" s="82" t="s">
        <v>506</v>
      </c>
      <c r="D86" s="95" t="s">
        <v>126</v>
      </c>
      <c r="E86" s="95" t="s">
        <v>323</v>
      </c>
      <c r="F86" s="82" t="s">
        <v>471</v>
      </c>
      <c r="G86" s="95" t="s">
        <v>325</v>
      </c>
      <c r="H86" s="82" t="s">
        <v>1392</v>
      </c>
      <c r="I86" s="82" t="s">
        <v>1385</v>
      </c>
      <c r="J86" s="82"/>
      <c r="K86" s="92">
        <v>2.66</v>
      </c>
      <c r="L86" s="95" t="s">
        <v>169</v>
      </c>
      <c r="M86" s="96">
        <v>2.4E-2</v>
      </c>
      <c r="N86" s="96">
        <v>1.0799999999999999E-2</v>
      </c>
      <c r="O86" s="92">
        <v>12070</v>
      </c>
      <c r="P86" s="94">
        <v>105</v>
      </c>
      <c r="Q86" s="82"/>
      <c r="R86" s="92">
        <v>12.673500000000001</v>
      </c>
      <c r="S86" s="93">
        <v>9.2454289894370776E-5</v>
      </c>
      <c r="T86" s="93">
        <v>1.6588818724649668E-4</v>
      </c>
      <c r="U86" s="93">
        <f>R86/'סכום נכסי הקרן'!$C$42</f>
        <v>2.2118378860624405E-5</v>
      </c>
    </row>
    <row r="87" spans="2:21" s="140" customFormat="1">
      <c r="B87" s="85" t="s">
        <v>507</v>
      </c>
      <c r="C87" s="82" t="s">
        <v>508</v>
      </c>
      <c r="D87" s="95" t="s">
        <v>126</v>
      </c>
      <c r="E87" s="95" t="s">
        <v>323</v>
      </c>
      <c r="F87" s="82" t="s">
        <v>509</v>
      </c>
      <c r="G87" s="95" t="s">
        <v>354</v>
      </c>
      <c r="H87" s="82" t="s">
        <v>1392</v>
      </c>
      <c r="I87" s="82" t="s">
        <v>166</v>
      </c>
      <c r="J87" s="82"/>
      <c r="K87" s="92">
        <v>7.83</v>
      </c>
      <c r="L87" s="95" t="s">
        <v>169</v>
      </c>
      <c r="M87" s="96">
        <v>2.6000000000000002E-2</v>
      </c>
      <c r="N87" s="96">
        <v>2.4500000000000001E-2</v>
      </c>
      <c r="O87" s="92">
        <v>562000</v>
      </c>
      <c r="P87" s="94">
        <v>101.49</v>
      </c>
      <c r="Q87" s="82"/>
      <c r="R87" s="92">
        <v>570.37381000000005</v>
      </c>
      <c r="S87" s="93">
        <v>9.1708686215956001E-4</v>
      </c>
      <c r="T87" s="93">
        <v>7.465836382512938E-3</v>
      </c>
      <c r="U87" s="93">
        <f>R87/'סכום נכסי הקרן'!$C$42</f>
        <v>9.9544277600961055E-4</v>
      </c>
    </row>
    <row r="88" spans="2:21" s="140" customFormat="1">
      <c r="B88" s="81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92"/>
      <c r="P88" s="94"/>
      <c r="Q88" s="82"/>
      <c r="R88" s="82"/>
      <c r="S88" s="82"/>
      <c r="T88" s="93"/>
      <c r="U88" s="82"/>
    </row>
    <row r="89" spans="2:21" s="140" customFormat="1">
      <c r="B89" s="100" t="s">
        <v>48</v>
      </c>
      <c r="C89" s="80"/>
      <c r="D89" s="80"/>
      <c r="E89" s="80"/>
      <c r="F89" s="80"/>
      <c r="G89" s="80"/>
      <c r="H89" s="80"/>
      <c r="I89" s="80"/>
      <c r="J89" s="80"/>
      <c r="K89" s="89">
        <v>3.8112796967755522</v>
      </c>
      <c r="L89" s="80"/>
      <c r="M89" s="80"/>
      <c r="N89" s="102">
        <v>1.3456588910190349E-2</v>
      </c>
      <c r="O89" s="89"/>
      <c r="P89" s="91"/>
      <c r="Q89" s="89">
        <f>SUM(Q90:Q126)</f>
        <v>43.483499999999999</v>
      </c>
      <c r="R89" s="89">
        <v>20707.235500000006</v>
      </c>
      <c r="S89" s="80"/>
      <c r="T89" s="90">
        <v>0.27104475953614265</v>
      </c>
      <c r="U89" s="90">
        <f>R89/'סכום נכסי הקרן'!$C$42</f>
        <v>3.6139225939572438E-2</v>
      </c>
    </row>
    <row r="90" spans="2:21" s="140" customFormat="1">
      <c r="B90" s="85" t="s">
        <v>510</v>
      </c>
      <c r="C90" s="82" t="s">
        <v>511</v>
      </c>
      <c r="D90" s="95" t="s">
        <v>126</v>
      </c>
      <c r="E90" s="95" t="s">
        <v>323</v>
      </c>
      <c r="F90" s="82" t="s">
        <v>324</v>
      </c>
      <c r="G90" s="95" t="s">
        <v>325</v>
      </c>
      <c r="H90" s="82" t="s">
        <v>1386</v>
      </c>
      <c r="I90" s="82" t="s">
        <v>166</v>
      </c>
      <c r="J90" s="82"/>
      <c r="K90" s="92">
        <v>5.9799999999999995</v>
      </c>
      <c r="L90" s="95" t="s">
        <v>169</v>
      </c>
      <c r="M90" s="96">
        <v>3.0099999999999998E-2</v>
      </c>
      <c r="N90" s="96">
        <v>1.7299999999999999E-2</v>
      </c>
      <c r="O90" s="92">
        <v>560829</v>
      </c>
      <c r="P90" s="94">
        <v>107.89</v>
      </c>
      <c r="Q90" s="82"/>
      <c r="R90" s="92">
        <v>605.07841000000008</v>
      </c>
      <c r="S90" s="93">
        <v>4.8767739130434781E-4</v>
      </c>
      <c r="T90" s="93">
        <v>7.9200978874732712E-3</v>
      </c>
      <c r="U90" s="93">
        <f>R90/'סכום נכסי הקרן'!$C$42</f>
        <v>1.0560108504173455E-3</v>
      </c>
    </row>
    <row r="91" spans="2:21" s="140" customFormat="1">
      <c r="B91" s="85" t="s">
        <v>512</v>
      </c>
      <c r="C91" s="82" t="s">
        <v>513</v>
      </c>
      <c r="D91" s="95" t="s">
        <v>126</v>
      </c>
      <c r="E91" s="95" t="s">
        <v>323</v>
      </c>
      <c r="F91" s="82" t="s">
        <v>328</v>
      </c>
      <c r="G91" s="95" t="s">
        <v>325</v>
      </c>
      <c r="H91" s="82" t="s">
        <v>1386</v>
      </c>
      <c r="I91" s="82" t="s">
        <v>166</v>
      </c>
      <c r="J91" s="82"/>
      <c r="K91" s="92">
        <v>6.9500000000000011</v>
      </c>
      <c r="L91" s="95" t="s">
        <v>169</v>
      </c>
      <c r="M91" s="96">
        <v>2.98E-2</v>
      </c>
      <c r="N91" s="96">
        <v>2.1100000000000004E-2</v>
      </c>
      <c r="O91" s="92">
        <v>2176778</v>
      </c>
      <c r="P91" s="94">
        <v>107.03</v>
      </c>
      <c r="Q91" s="82"/>
      <c r="R91" s="92">
        <v>2329.8054200000001</v>
      </c>
      <c r="S91" s="93">
        <v>8.5628754999289959E-4</v>
      </c>
      <c r="T91" s="93">
        <v>3.0495695566407292E-2</v>
      </c>
      <c r="U91" s="93">
        <f>R91/'סכום נכסי הקרן'!$C$42</f>
        <v>4.0660842664691022E-3</v>
      </c>
    </row>
    <row r="92" spans="2:21" s="140" customFormat="1">
      <c r="B92" s="85" t="s">
        <v>514</v>
      </c>
      <c r="C92" s="82" t="s">
        <v>515</v>
      </c>
      <c r="D92" s="95" t="s">
        <v>126</v>
      </c>
      <c r="E92" s="95" t="s">
        <v>323</v>
      </c>
      <c r="F92" s="82" t="s">
        <v>341</v>
      </c>
      <c r="G92" s="95" t="s">
        <v>325</v>
      </c>
      <c r="H92" s="82" t="s">
        <v>1386</v>
      </c>
      <c r="I92" s="82" t="s">
        <v>166</v>
      </c>
      <c r="J92" s="82"/>
      <c r="K92" s="92">
        <v>1.1299999999999999</v>
      </c>
      <c r="L92" s="95" t="s">
        <v>169</v>
      </c>
      <c r="M92" s="96">
        <v>5.9000000000000004E-2</v>
      </c>
      <c r="N92" s="96">
        <v>2.3E-3</v>
      </c>
      <c r="O92" s="92">
        <v>1096650</v>
      </c>
      <c r="P92" s="94">
        <v>108.57</v>
      </c>
      <c r="Q92" s="82"/>
      <c r="R92" s="92">
        <v>1190.6328700000001</v>
      </c>
      <c r="S92" s="93">
        <v>1.0164939742753492E-3</v>
      </c>
      <c r="T92" s="93">
        <v>1.5584639482415572E-2</v>
      </c>
      <c r="U92" s="93">
        <f>R92/'סכום נכסי הקרן'!$C$42</f>
        <v>2.0779475995244064E-3</v>
      </c>
    </row>
    <row r="93" spans="2:21" s="140" customFormat="1">
      <c r="B93" s="85" t="s">
        <v>516</v>
      </c>
      <c r="C93" s="82" t="s">
        <v>517</v>
      </c>
      <c r="D93" s="95" t="s">
        <v>126</v>
      </c>
      <c r="E93" s="95" t="s">
        <v>323</v>
      </c>
      <c r="F93" s="82" t="s">
        <v>341</v>
      </c>
      <c r="G93" s="95" t="s">
        <v>325</v>
      </c>
      <c r="H93" s="82" t="s">
        <v>1387</v>
      </c>
      <c r="I93" s="82" t="s">
        <v>166</v>
      </c>
      <c r="J93" s="82"/>
      <c r="K93" s="92">
        <v>1.9200000000000002</v>
      </c>
      <c r="L93" s="95" t="s">
        <v>169</v>
      </c>
      <c r="M93" s="96">
        <v>6.0999999999999999E-2</v>
      </c>
      <c r="N93" s="96">
        <v>5.6000000000000008E-3</v>
      </c>
      <c r="O93" s="92">
        <v>2764621.6</v>
      </c>
      <c r="P93" s="94">
        <v>114.02</v>
      </c>
      <c r="Q93" s="82"/>
      <c r="R93" s="92">
        <v>3152.22163</v>
      </c>
      <c r="S93" s="93">
        <v>2.0173715303538563E-3</v>
      </c>
      <c r="T93" s="93">
        <v>4.126060930286795E-2</v>
      </c>
      <c r="U93" s="93">
        <f>R93/'סכום נכסי הקרן'!$C$42</f>
        <v>5.5014031060871106E-3</v>
      </c>
    </row>
    <row r="94" spans="2:21" s="140" customFormat="1">
      <c r="B94" s="85" t="s">
        <v>518</v>
      </c>
      <c r="C94" s="82" t="s">
        <v>519</v>
      </c>
      <c r="D94" s="95" t="s">
        <v>126</v>
      </c>
      <c r="E94" s="95" t="s">
        <v>323</v>
      </c>
      <c r="F94" s="82" t="s">
        <v>369</v>
      </c>
      <c r="G94" s="95" t="s">
        <v>354</v>
      </c>
      <c r="H94" s="82" t="s">
        <v>1388</v>
      </c>
      <c r="I94" s="82" t="s">
        <v>166</v>
      </c>
      <c r="J94" s="82"/>
      <c r="K94" s="92">
        <v>5.55</v>
      </c>
      <c r="L94" s="95" t="s">
        <v>169</v>
      </c>
      <c r="M94" s="96">
        <v>3.39E-2</v>
      </c>
      <c r="N94" s="96">
        <v>2.1899999999999999E-2</v>
      </c>
      <c r="O94" s="92">
        <v>25948</v>
      </c>
      <c r="P94" s="94">
        <v>109.29</v>
      </c>
      <c r="Q94" s="82"/>
      <c r="R94" s="92">
        <v>28.35857</v>
      </c>
      <c r="S94" s="93">
        <v>2.9479231672246566E-5</v>
      </c>
      <c r="T94" s="93">
        <v>3.7119594194207463E-4</v>
      </c>
      <c r="U94" s="93">
        <f>R94/'סכום נכסי הקרן'!$C$42</f>
        <v>4.9492689091848137E-5</v>
      </c>
    </row>
    <row r="95" spans="2:21" s="140" customFormat="1">
      <c r="B95" s="85" t="s">
        <v>520</v>
      </c>
      <c r="C95" s="82" t="s">
        <v>521</v>
      </c>
      <c r="D95" s="95" t="s">
        <v>126</v>
      </c>
      <c r="E95" s="95" t="s">
        <v>323</v>
      </c>
      <c r="F95" s="82" t="s">
        <v>376</v>
      </c>
      <c r="G95" s="95" t="s">
        <v>377</v>
      </c>
      <c r="H95" s="82" t="s">
        <v>1388</v>
      </c>
      <c r="I95" s="82" t="s">
        <v>166</v>
      </c>
      <c r="J95" s="82"/>
      <c r="K95" s="92">
        <v>3.0900000000000003</v>
      </c>
      <c r="L95" s="95" t="s">
        <v>169</v>
      </c>
      <c r="M95" s="96">
        <v>1.49E-2</v>
      </c>
      <c r="N95" s="96">
        <v>9.6000000000000009E-3</v>
      </c>
      <c r="O95" s="92">
        <v>1333394</v>
      </c>
      <c r="P95" s="94">
        <v>101.79</v>
      </c>
      <c r="Q95" s="82"/>
      <c r="R95" s="92">
        <v>1357.26171</v>
      </c>
      <c r="S95" s="93">
        <v>1.8172097378021939E-3</v>
      </c>
      <c r="T95" s="93">
        <v>1.7765706765375016E-2</v>
      </c>
      <c r="U95" s="93">
        <f>R95/'סכום נכסי הקרן'!$C$42</f>
        <v>2.3687559643980689E-3</v>
      </c>
    </row>
    <row r="96" spans="2:21" s="140" customFormat="1">
      <c r="B96" s="85" t="s">
        <v>522</v>
      </c>
      <c r="C96" s="82" t="s">
        <v>523</v>
      </c>
      <c r="D96" s="95" t="s">
        <v>126</v>
      </c>
      <c r="E96" s="95" t="s">
        <v>323</v>
      </c>
      <c r="F96" s="82" t="s">
        <v>376</v>
      </c>
      <c r="G96" s="95" t="s">
        <v>377</v>
      </c>
      <c r="H96" s="82" t="s">
        <v>1388</v>
      </c>
      <c r="I96" s="82" t="s">
        <v>166</v>
      </c>
      <c r="J96" s="82"/>
      <c r="K96" s="92">
        <v>6.19</v>
      </c>
      <c r="L96" s="95" t="s">
        <v>169</v>
      </c>
      <c r="M96" s="96">
        <v>3.6499999999999998E-2</v>
      </c>
      <c r="N96" s="96">
        <v>2.2499999999999999E-2</v>
      </c>
      <c r="O96" s="92">
        <v>337322</v>
      </c>
      <c r="P96" s="94">
        <v>110.23</v>
      </c>
      <c r="Q96" s="82"/>
      <c r="R96" s="92">
        <v>371.83004</v>
      </c>
      <c r="S96" s="93">
        <v>2.1149139042287996E-4</v>
      </c>
      <c r="T96" s="93">
        <v>4.8670226298490821E-3</v>
      </c>
      <c r="U96" s="93">
        <f>R96/'סכום נכסי הקרן'!$C$42</f>
        <v>6.4893499794698589E-4</v>
      </c>
    </row>
    <row r="97" spans="2:21" s="140" customFormat="1">
      <c r="B97" s="85" t="s">
        <v>524</v>
      </c>
      <c r="C97" s="82" t="s">
        <v>525</v>
      </c>
      <c r="D97" s="95" t="s">
        <v>126</v>
      </c>
      <c r="E97" s="95" t="s">
        <v>323</v>
      </c>
      <c r="F97" s="82" t="s">
        <v>324</v>
      </c>
      <c r="G97" s="95" t="s">
        <v>325</v>
      </c>
      <c r="H97" s="82" t="s">
        <v>1388</v>
      </c>
      <c r="I97" s="82" t="s">
        <v>166</v>
      </c>
      <c r="J97" s="82"/>
      <c r="K97" s="92">
        <v>3.27</v>
      </c>
      <c r="L97" s="95" t="s">
        <v>169</v>
      </c>
      <c r="M97" s="96">
        <v>1.4999999999999999E-2</v>
      </c>
      <c r="N97" s="96">
        <v>8.6000000000000017E-3</v>
      </c>
      <c r="O97" s="92">
        <v>70855</v>
      </c>
      <c r="P97" s="94">
        <v>102.33</v>
      </c>
      <c r="Q97" s="82"/>
      <c r="R97" s="92">
        <v>72.505920000000003</v>
      </c>
      <c r="S97" s="93">
        <v>7.4584210526315784E-5</v>
      </c>
      <c r="T97" s="93">
        <v>9.4905713760520046E-4</v>
      </c>
      <c r="U97" s="93">
        <f>R97/'סכום נכסי הקרן'!$C$42</f>
        <v>1.2654068790769117E-4</v>
      </c>
    </row>
    <row r="98" spans="2:21" s="140" customFormat="1">
      <c r="B98" s="85" t="s">
        <v>526</v>
      </c>
      <c r="C98" s="82" t="s">
        <v>527</v>
      </c>
      <c r="D98" s="95" t="s">
        <v>126</v>
      </c>
      <c r="E98" s="95" t="s">
        <v>323</v>
      </c>
      <c r="F98" s="82" t="s">
        <v>415</v>
      </c>
      <c r="G98" s="95" t="s">
        <v>354</v>
      </c>
      <c r="H98" s="82" t="s">
        <v>1388</v>
      </c>
      <c r="I98" s="82" t="s">
        <v>1385</v>
      </c>
      <c r="J98" s="82"/>
      <c r="K98" s="92">
        <v>6.97</v>
      </c>
      <c r="L98" s="95" t="s">
        <v>169</v>
      </c>
      <c r="M98" s="96">
        <v>2.5499999999999998E-2</v>
      </c>
      <c r="N98" s="96">
        <v>2.58E-2</v>
      </c>
      <c r="O98" s="92">
        <v>424000</v>
      </c>
      <c r="P98" s="94">
        <v>100.03</v>
      </c>
      <c r="Q98" s="82"/>
      <c r="R98" s="92">
        <v>424.12718999999998</v>
      </c>
      <c r="S98" s="93">
        <v>1.0004435929138391E-3</v>
      </c>
      <c r="T98" s="93">
        <v>5.5515596095041201E-3</v>
      </c>
      <c r="U98" s="93">
        <f>R98/'סכום נכסי הקרן'!$C$42</f>
        <v>7.4020640497984218E-4</v>
      </c>
    </row>
    <row r="99" spans="2:21" s="140" customFormat="1">
      <c r="B99" s="85" t="s">
        <v>528</v>
      </c>
      <c r="C99" s="82" t="s">
        <v>529</v>
      </c>
      <c r="D99" s="95" t="s">
        <v>126</v>
      </c>
      <c r="E99" s="95" t="s">
        <v>323</v>
      </c>
      <c r="F99" s="82" t="s">
        <v>388</v>
      </c>
      <c r="G99" s="95" t="s">
        <v>325</v>
      </c>
      <c r="H99" s="82" t="s">
        <v>1388</v>
      </c>
      <c r="I99" s="82" t="s">
        <v>1385</v>
      </c>
      <c r="J99" s="82"/>
      <c r="K99" s="92">
        <v>2.94</v>
      </c>
      <c r="L99" s="95" t="s">
        <v>169</v>
      </c>
      <c r="M99" s="96">
        <v>6.4000000000000001E-2</v>
      </c>
      <c r="N99" s="96">
        <v>8.0000000000000002E-3</v>
      </c>
      <c r="O99" s="92">
        <v>1050839</v>
      </c>
      <c r="P99" s="94">
        <v>119.55</v>
      </c>
      <c r="Q99" s="82"/>
      <c r="R99" s="92">
        <v>1256.27799</v>
      </c>
      <c r="S99" s="93">
        <v>3.2292173709958945E-3</v>
      </c>
      <c r="T99" s="93">
        <v>1.6443893039710614E-2</v>
      </c>
      <c r="U99" s="93">
        <f>R99/'סכום נכסי הקרן'!$C$42</f>
        <v>2.1925145016833325E-3</v>
      </c>
    </row>
    <row r="100" spans="2:21" s="140" customFormat="1">
      <c r="B100" s="85" t="s">
        <v>530</v>
      </c>
      <c r="C100" s="82" t="s">
        <v>531</v>
      </c>
      <c r="D100" s="95" t="s">
        <v>126</v>
      </c>
      <c r="E100" s="95" t="s">
        <v>323</v>
      </c>
      <c r="F100" s="82" t="s">
        <v>396</v>
      </c>
      <c r="G100" s="95" t="s">
        <v>397</v>
      </c>
      <c r="H100" s="82" t="s">
        <v>1388</v>
      </c>
      <c r="I100" s="82" t="s">
        <v>166</v>
      </c>
      <c r="J100" s="82"/>
      <c r="K100" s="92">
        <v>4.4000000000000004</v>
      </c>
      <c r="L100" s="95" t="s">
        <v>169</v>
      </c>
      <c r="M100" s="96">
        <v>4.8000000000000001E-2</v>
      </c>
      <c r="N100" s="96">
        <v>1.4000000000000002E-2</v>
      </c>
      <c r="O100" s="92">
        <v>791647.72</v>
      </c>
      <c r="P100" s="94">
        <v>115.58</v>
      </c>
      <c r="Q100" s="82">
        <v>43.483499999999999</v>
      </c>
      <c r="R100" s="92">
        <v>933.98600999999996</v>
      </c>
      <c r="S100" s="93">
        <v>3.7274460964022935E-4</v>
      </c>
      <c r="T100" s="93">
        <v>1.2225292627331699E-2</v>
      </c>
      <c r="U100" s="93">
        <f>R100/'סכום נכסי הקרן'!$C$42</f>
        <v>1.6300356191819884E-3</v>
      </c>
    </row>
    <row r="101" spans="2:21" s="140" customFormat="1">
      <c r="B101" s="85" t="s">
        <v>532</v>
      </c>
      <c r="C101" s="82" t="s">
        <v>533</v>
      </c>
      <c r="D101" s="95" t="s">
        <v>126</v>
      </c>
      <c r="E101" s="95" t="s">
        <v>323</v>
      </c>
      <c r="F101" s="82" t="s">
        <v>534</v>
      </c>
      <c r="G101" s="95" t="s">
        <v>535</v>
      </c>
      <c r="H101" s="82" t="s">
        <v>1388</v>
      </c>
      <c r="I101" s="82" t="s">
        <v>166</v>
      </c>
      <c r="J101" s="82"/>
      <c r="K101" s="92">
        <v>6.77</v>
      </c>
      <c r="L101" s="95" t="s">
        <v>169</v>
      </c>
      <c r="M101" s="96">
        <v>2.6099999999999998E-2</v>
      </c>
      <c r="N101" s="96">
        <v>2.0199999999999996E-2</v>
      </c>
      <c r="O101" s="92">
        <v>275000</v>
      </c>
      <c r="P101" s="94">
        <v>104.76</v>
      </c>
      <c r="Q101" s="82"/>
      <c r="R101" s="92">
        <v>288.09001000000001</v>
      </c>
      <c r="S101" s="93">
        <v>6.8219254202306063E-4</v>
      </c>
      <c r="T101" s="93">
        <v>3.7709180197045091E-3</v>
      </c>
      <c r="U101" s="93">
        <f>R101/'סכום נכסי הקרן'!$C$42</f>
        <v>5.0278802123652285E-4</v>
      </c>
    </row>
    <row r="102" spans="2:21" s="140" customFormat="1">
      <c r="B102" s="85" t="s">
        <v>536</v>
      </c>
      <c r="C102" s="82" t="s">
        <v>537</v>
      </c>
      <c r="D102" s="95" t="s">
        <v>126</v>
      </c>
      <c r="E102" s="95" t="s">
        <v>323</v>
      </c>
      <c r="F102" s="82" t="s">
        <v>538</v>
      </c>
      <c r="G102" s="95" t="s">
        <v>539</v>
      </c>
      <c r="H102" s="82" t="s">
        <v>1388</v>
      </c>
      <c r="I102" s="82" t="s">
        <v>1385</v>
      </c>
      <c r="J102" s="82"/>
      <c r="K102" s="92">
        <v>5.0299999999999994</v>
      </c>
      <c r="L102" s="95" t="s">
        <v>169</v>
      </c>
      <c r="M102" s="96">
        <v>1.0500000000000001E-2</v>
      </c>
      <c r="N102" s="96">
        <v>9.5999999999999992E-3</v>
      </c>
      <c r="O102" s="92">
        <v>483294</v>
      </c>
      <c r="P102" s="94">
        <v>100.8</v>
      </c>
      <c r="Q102" s="82"/>
      <c r="R102" s="92">
        <v>487.16034000000002</v>
      </c>
      <c r="S102" s="93">
        <v>1.0430610650448266E-3</v>
      </c>
      <c r="T102" s="93">
        <v>6.3766241133851728E-3</v>
      </c>
      <c r="U102" s="93">
        <f>R102/'סכום נכסי הקרן'!$C$42</f>
        <v>8.50214776185789E-4</v>
      </c>
    </row>
    <row r="103" spans="2:21" s="140" customFormat="1">
      <c r="B103" s="85" t="s">
        <v>540</v>
      </c>
      <c r="C103" s="82" t="s">
        <v>541</v>
      </c>
      <c r="D103" s="95" t="s">
        <v>126</v>
      </c>
      <c r="E103" s="95" t="s">
        <v>323</v>
      </c>
      <c r="F103" s="82" t="s">
        <v>542</v>
      </c>
      <c r="G103" s="95" t="s">
        <v>354</v>
      </c>
      <c r="H103" s="82" t="s">
        <v>1389</v>
      </c>
      <c r="I103" s="82" t="s">
        <v>166</v>
      </c>
      <c r="J103" s="82"/>
      <c r="K103" s="92">
        <v>3.6499999999999995</v>
      </c>
      <c r="L103" s="95" t="s">
        <v>169</v>
      </c>
      <c r="M103" s="96">
        <v>5.0499999999999996E-2</v>
      </c>
      <c r="N103" s="96">
        <v>2.1700000000000001E-2</v>
      </c>
      <c r="O103" s="92">
        <v>6069.79</v>
      </c>
      <c r="P103" s="94">
        <v>111.86</v>
      </c>
      <c r="Q103" s="82"/>
      <c r="R103" s="92">
        <v>6.7896700000000001</v>
      </c>
      <c r="S103" s="93">
        <v>1.1923317724705545E-5</v>
      </c>
      <c r="T103" s="93">
        <v>8.8872533104660987E-5</v>
      </c>
      <c r="U103" s="93">
        <f>R103/'סכום נכסי הקרן'!$C$42</f>
        <v>1.184964638013301E-5</v>
      </c>
    </row>
    <row r="104" spans="2:21" s="140" customFormat="1">
      <c r="B104" s="85" t="s">
        <v>543</v>
      </c>
      <c r="C104" s="82" t="s">
        <v>544</v>
      </c>
      <c r="D104" s="95" t="s">
        <v>126</v>
      </c>
      <c r="E104" s="95" t="s">
        <v>323</v>
      </c>
      <c r="F104" s="82" t="s">
        <v>542</v>
      </c>
      <c r="G104" s="95" t="s">
        <v>354</v>
      </c>
      <c r="H104" s="82" t="s">
        <v>1389</v>
      </c>
      <c r="I104" s="82" t="s">
        <v>166</v>
      </c>
      <c r="J104" s="82"/>
      <c r="K104" s="92">
        <v>5.14</v>
      </c>
      <c r="L104" s="95" t="s">
        <v>169</v>
      </c>
      <c r="M104" s="96">
        <v>4.3499999999999997E-2</v>
      </c>
      <c r="N104" s="96">
        <v>3.1200000000000002E-2</v>
      </c>
      <c r="O104" s="92">
        <v>104759</v>
      </c>
      <c r="P104" s="94">
        <v>108.22</v>
      </c>
      <c r="Q104" s="82"/>
      <c r="R104" s="92">
        <v>113.37019000000001</v>
      </c>
      <c r="S104" s="93">
        <v>1.1455167941844457E-4</v>
      </c>
      <c r="T104" s="93">
        <v>1.4839448697590173E-3</v>
      </c>
      <c r="U104" s="93">
        <f>R104/'סכום נכסי הקרן'!$C$42</f>
        <v>1.9785890353264467E-4</v>
      </c>
    </row>
    <row r="105" spans="2:21" s="140" customFormat="1">
      <c r="B105" s="85" t="s">
        <v>545</v>
      </c>
      <c r="C105" s="82" t="s">
        <v>546</v>
      </c>
      <c r="D105" s="95" t="s">
        <v>126</v>
      </c>
      <c r="E105" s="95" t="s">
        <v>323</v>
      </c>
      <c r="F105" s="82" t="s">
        <v>456</v>
      </c>
      <c r="G105" s="95" t="s">
        <v>424</v>
      </c>
      <c r="H105" s="82" t="s">
        <v>1389</v>
      </c>
      <c r="I105" s="82" t="s">
        <v>166</v>
      </c>
      <c r="J105" s="82"/>
      <c r="K105" s="92">
        <v>6.9</v>
      </c>
      <c r="L105" s="95" t="s">
        <v>169</v>
      </c>
      <c r="M105" s="96">
        <v>3.61E-2</v>
      </c>
      <c r="N105" s="96">
        <v>2.3900000000000001E-2</v>
      </c>
      <c r="O105" s="92">
        <v>626089</v>
      </c>
      <c r="P105" s="94">
        <v>109.38</v>
      </c>
      <c r="Q105" s="92"/>
      <c r="R105" s="92">
        <v>684.81613000000004</v>
      </c>
      <c r="S105" s="93">
        <v>8.1575114006514663E-4</v>
      </c>
      <c r="T105" s="93">
        <v>8.9638147633140965E-3</v>
      </c>
      <c r="U105" s="93">
        <f>R105/'סכום נכסי הקרן'!$C$42</f>
        <v>1.1951728104475175E-3</v>
      </c>
    </row>
    <row r="106" spans="2:21" s="140" customFormat="1">
      <c r="B106" s="85" t="s">
        <v>547</v>
      </c>
      <c r="C106" s="82" t="s">
        <v>548</v>
      </c>
      <c r="D106" s="95" t="s">
        <v>126</v>
      </c>
      <c r="E106" s="95" t="s">
        <v>323</v>
      </c>
      <c r="F106" s="82" t="s">
        <v>423</v>
      </c>
      <c r="G106" s="95" t="s">
        <v>424</v>
      </c>
      <c r="H106" s="82" t="s">
        <v>1389</v>
      </c>
      <c r="I106" s="82" t="s">
        <v>1385</v>
      </c>
      <c r="J106" s="82"/>
      <c r="K106" s="92">
        <v>9.24</v>
      </c>
      <c r="L106" s="95" t="s">
        <v>169</v>
      </c>
      <c r="M106" s="96">
        <v>3.95E-2</v>
      </c>
      <c r="N106" s="96">
        <v>2.8500000000000001E-2</v>
      </c>
      <c r="O106" s="92">
        <v>147994</v>
      </c>
      <c r="P106" s="94">
        <v>111.72</v>
      </c>
      <c r="Q106" s="82"/>
      <c r="R106" s="92">
        <v>165.3389</v>
      </c>
      <c r="S106" s="93">
        <v>6.1661604370081733E-4</v>
      </c>
      <c r="T106" s="93">
        <v>2.1641827752656951E-3</v>
      </c>
      <c r="U106" s="93">
        <f>R106/'סכום נכסי הקרן'!$C$42</f>
        <v>2.8855710187390162E-4</v>
      </c>
    </row>
    <row r="107" spans="2:21" s="140" customFormat="1">
      <c r="B107" s="85" t="s">
        <v>549</v>
      </c>
      <c r="C107" s="82" t="s">
        <v>550</v>
      </c>
      <c r="D107" s="95" t="s">
        <v>126</v>
      </c>
      <c r="E107" s="95" t="s">
        <v>323</v>
      </c>
      <c r="F107" s="82" t="s">
        <v>551</v>
      </c>
      <c r="G107" s="95" t="s">
        <v>354</v>
      </c>
      <c r="H107" s="82" t="s">
        <v>1389</v>
      </c>
      <c r="I107" s="82" t="s">
        <v>166</v>
      </c>
      <c r="J107" s="82"/>
      <c r="K107" s="92">
        <v>4.03</v>
      </c>
      <c r="L107" s="95" t="s">
        <v>169</v>
      </c>
      <c r="M107" s="96">
        <v>3.9E-2</v>
      </c>
      <c r="N107" s="96">
        <v>3.4699999999999995E-2</v>
      </c>
      <c r="O107" s="92">
        <v>303000</v>
      </c>
      <c r="P107" s="94">
        <v>102.22</v>
      </c>
      <c r="Q107" s="82"/>
      <c r="R107" s="92">
        <v>309.72659999999996</v>
      </c>
      <c r="S107" s="93">
        <v>3.3736200724827285E-4</v>
      </c>
      <c r="T107" s="93">
        <v>4.0541274482992678E-3</v>
      </c>
      <c r="U107" s="93">
        <f>R107/'סכום נכסי הקרן'!$C$42</f>
        <v>5.4054919966963107E-4</v>
      </c>
    </row>
    <row r="108" spans="2:21" s="140" customFormat="1">
      <c r="B108" s="85" t="s">
        <v>552</v>
      </c>
      <c r="C108" s="82" t="s">
        <v>553</v>
      </c>
      <c r="D108" s="95" t="s">
        <v>126</v>
      </c>
      <c r="E108" s="95" t="s">
        <v>323</v>
      </c>
      <c r="F108" s="82" t="s">
        <v>431</v>
      </c>
      <c r="G108" s="95" t="s">
        <v>424</v>
      </c>
      <c r="H108" s="82" t="s">
        <v>1389</v>
      </c>
      <c r="I108" s="82" t="s">
        <v>166</v>
      </c>
      <c r="J108" s="82"/>
      <c r="K108" s="92">
        <v>6.0699999999999994</v>
      </c>
      <c r="L108" s="95" t="s">
        <v>169</v>
      </c>
      <c r="M108" s="96">
        <v>3.9199999999999999E-2</v>
      </c>
      <c r="N108" s="96">
        <v>2.2299999999999997E-2</v>
      </c>
      <c r="O108" s="92">
        <v>618</v>
      </c>
      <c r="P108" s="94">
        <v>111.38</v>
      </c>
      <c r="Q108" s="82"/>
      <c r="R108" s="92">
        <v>0.68833</v>
      </c>
      <c r="S108" s="93">
        <v>6.4384791853761091E-7</v>
      </c>
      <c r="T108" s="93">
        <v>9.0098091235555332E-6</v>
      </c>
      <c r="U108" s="93">
        <f>R108/'סכום נכסי הקרן'!$C$42</f>
        <v>1.2013053790297545E-6</v>
      </c>
    </row>
    <row r="109" spans="2:21" s="140" customFormat="1">
      <c r="B109" s="85" t="s">
        <v>554</v>
      </c>
      <c r="C109" s="82" t="s">
        <v>555</v>
      </c>
      <c r="D109" s="95" t="s">
        <v>126</v>
      </c>
      <c r="E109" s="95" t="s">
        <v>323</v>
      </c>
      <c r="F109" s="82" t="s">
        <v>452</v>
      </c>
      <c r="G109" s="95" t="s">
        <v>453</v>
      </c>
      <c r="H109" s="82" t="s">
        <v>1389</v>
      </c>
      <c r="I109" s="82" t="s">
        <v>1385</v>
      </c>
      <c r="J109" s="82"/>
      <c r="K109" s="92">
        <v>1.62</v>
      </c>
      <c r="L109" s="95" t="s">
        <v>169</v>
      </c>
      <c r="M109" s="96">
        <v>2.3E-2</v>
      </c>
      <c r="N109" s="96">
        <v>7.6000000000000009E-3</v>
      </c>
      <c r="O109" s="92">
        <v>2470323</v>
      </c>
      <c r="P109" s="94">
        <v>102.53</v>
      </c>
      <c r="Q109" s="82"/>
      <c r="R109" s="92">
        <v>2532.8238999999999</v>
      </c>
      <c r="S109" s="93">
        <v>8.301104091876021E-4</v>
      </c>
      <c r="T109" s="93">
        <v>3.3153080473870826E-2</v>
      </c>
      <c r="U109" s="93">
        <f>R109/'סכום נכסי הקרן'!$C$42</f>
        <v>4.4204015155595733E-3</v>
      </c>
    </row>
    <row r="110" spans="2:21" s="140" customFormat="1">
      <c r="B110" s="85" t="s">
        <v>556</v>
      </c>
      <c r="C110" s="82" t="s">
        <v>557</v>
      </c>
      <c r="D110" s="95" t="s">
        <v>126</v>
      </c>
      <c r="E110" s="95" t="s">
        <v>323</v>
      </c>
      <c r="F110" s="82" t="s">
        <v>452</v>
      </c>
      <c r="G110" s="95" t="s">
        <v>453</v>
      </c>
      <c r="H110" s="82" t="s">
        <v>1389</v>
      </c>
      <c r="I110" s="82" t="s">
        <v>1385</v>
      </c>
      <c r="J110" s="82"/>
      <c r="K110" s="92">
        <v>6.31</v>
      </c>
      <c r="L110" s="95" t="s">
        <v>169</v>
      </c>
      <c r="M110" s="96">
        <v>1.7500000000000002E-2</v>
      </c>
      <c r="N110" s="96">
        <v>1.3600000000000001E-2</v>
      </c>
      <c r="O110" s="92">
        <v>905398</v>
      </c>
      <c r="P110" s="94">
        <v>102.7</v>
      </c>
      <c r="Q110" s="82"/>
      <c r="R110" s="92">
        <v>929.84378000000004</v>
      </c>
      <c r="S110" s="93">
        <v>6.2674737193322986E-4</v>
      </c>
      <c r="T110" s="93">
        <v>1.2171073427753205E-2</v>
      </c>
      <c r="U110" s="93">
        <f>R110/'סכום נכסי הקרן'!$C$42</f>
        <v>1.6228064076407535E-3</v>
      </c>
    </row>
    <row r="111" spans="2:21" s="140" customFormat="1">
      <c r="B111" s="85" t="s">
        <v>558</v>
      </c>
      <c r="C111" s="82" t="s">
        <v>559</v>
      </c>
      <c r="D111" s="95" t="s">
        <v>126</v>
      </c>
      <c r="E111" s="95" t="s">
        <v>323</v>
      </c>
      <c r="F111" s="82" t="s">
        <v>452</v>
      </c>
      <c r="G111" s="95" t="s">
        <v>453</v>
      </c>
      <c r="H111" s="82" t="s">
        <v>1389</v>
      </c>
      <c r="I111" s="82" t="s">
        <v>1385</v>
      </c>
      <c r="J111" s="82"/>
      <c r="K111" s="92">
        <v>4.8</v>
      </c>
      <c r="L111" s="95" t="s">
        <v>169</v>
      </c>
      <c r="M111" s="96">
        <v>2.9600000000000001E-2</v>
      </c>
      <c r="N111" s="96">
        <v>1.6500000000000001E-2</v>
      </c>
      <c r="O111" s="92">
        <v>256000</v>
      </c>
      <c r="P111" s="94">
        <v>107.49</v>
      </c>
      <c r="Q111" s="82"/>
      <c r="R111" s="92">
        <v>275.17439000000002</v>
      </c>
      <c r="S111" s="93">
        <v>6.2684564415735789E-4</v>
      </c>
      <c r="T111" s="93">
        <v>3.6018606331132286E-3</v>
      </c>
      <c r="U111" s="93">
        <f>R111/'סכום נכסי הקרן'!$C$42</f>
        <v>4.8024708334408136E-4</v>
      </c>
    </row>
    <row r="112" spans="2:21" s="140" customFormat="1">
      <c r="B112" s="85" t="s">
        <v>560</v>
      </c>
      <c r="C112" s="82" t="s">
        <v>561</v>
      </c>
      <c r="D112" s="95" t="s">
        <v>126</v>
      </c>
      <c r="E112" s="95" t="s">
        <v>323</v>
      </c>
      <c r="F112" s="82" t="s">
        <v>562</v>
      </c>
      <c r="G112" s="95" t="s">
        <v>157</v>
      </c>
      <c r="H112" s="82" t="s">
        <v>1389</v>
      </c>
      <c r="I112" s="82" t="s">
        <v>166</v>
      </c>
      <c r="J112" s="82"/>
      <c r="K112" s="92">
        <v>4.3999999999999995</v>
      </c>
      <c r="L112" s="95" t="s">
        <v>169</v>
      </c>
      <c r="M112" s="96">
        <v>2.75E-2</v>
      </c>
      <c r="N112" s="96">
        <v>1.6399999999999998E-2</v>
      </c>
      <c r="O112" s="92">
        <v>218596.97</v>
      </c>
      <c r="P112" s="94">
        <v>105.19</v>
      </c>
      <c r="Q112" s="82"/>
      <c r="R112" s="92">
        <v>229.94214000000002</v>
      </c>
      <c r="S112" s="93">
        <v>4.2546858238244557E-4</v>
      </c>
      <c r="T112" s="93">
        <v>3.0097987750960786E-3</v>
      </c>
      <c r="U112" s="93">
        <f>R112/'סכום נכסי הקרן'!$C$42</f>
        <v>4.0130566682784844E-4</v>
      </c>
    </row>
    <row r="113" spans="2:21" s="140" customFormat="1">
      <c r="B113" s="85" t="s">
        <v>563</v>
      </c>
      <c r="C113" s="82" t="s">
        <v>564</v>
      </c>
      <c r="D113" s="95" t="s">
        <v>126</v>
      </c>
      <c r="E113" s="95" t="s">
        <v>323</v>
      </c>
      <c r="F113" s="82" t="s">
        <v>388</v>
      </c>
      <c r="G113" s="95" t="s">
        <v>325</v>
      </c>
      <c r="H113" s="82" t="s">
        <v>1390</v>
      </c>
      <c r="I113" s="82" t="s">
        <v>166</v>
      </c>
      <c r="J113" s="82"/>
      <c r="K113" s="92">
        <v>3.96</v>
      </c>
      <c r="L113" s="95" t="s">
        <v>169</v>
      </c>
      <c r="M113" s="96">
        <v>3.6000000000000004E-2</v>
      </c>
      <c r="N113" s="96">
        <v>1.9199999999999998E-2</v>
      </c>
      <c r="O113" s="92">
        <f>500000/50000</f>
        <v>10</v>
      </c>
      <c r="P113" s="94">
        <f>109.44*50000</f>
        <v>5472000</v>
      </c>
      <c r="Q113" s="82"/>
      <c r="R113" s="92">
        <v>547.20000000000005</v>
      </c>
      <c r="S113" s="93">
        <f>3188.57215738792%/50000</f>
        <v>6.3771443147758397E-4</v>
      </c>
      <c r="T113" s="93">
        <v>7.16250570570742E-3</v>
      </c>
      <c r="U113" s="93">
        <f>R113/'סכום נכסי הקרן'!$C$42</f>
        <v>9.5499877007406591E-4</v>
      </c>
    </row>
    <row r="114" spans="2:21" s="140" customFormat="1">
      <c r="B114" s="85" t="s">
        <v>565</v>
      </c>
      <c r="C114" s="82" t="s">
        <v>566</v>
      </c>
      <c r="D114" s="95" t="s">
        <v>126</v>
      </c>
      <c r="E114" s="95" t="s">
        <v>323</v>
      </c>
      <c r="F114" s="82" t="s">
        <v>567</v>
      </c>
      <c r="G114" s="95" t="s">
        <v>354</v>
      </c>
      <c r="H114" s="82" t="s">
        <v>1390</v>
      </c>
      <c r="I114" s="82" t="s">
        <v>166</v>
      </c>
      <c r="J114" s="82"/>
      <c r="K114" s="92">
        <v>3.2800000000000007</v>
      </c>
      <c r="L114" s="95" t="s">
        <v>169</v>
      </c>
      <c r="M114" s="96">
        <v>6.0499999999999998E-2</v>
      </c>
      <c r="N114" s="96">
        <v>3.49E-2</v>
      </c>
      <c r="O114" s="92">
        <v>116852</v>
      </c>
      <c r="P114" s="94">
        <v>110.7</v>
      </c>
      <c r="Q114" s="82"/>
      <c r="R114" s="92">
        <v>129.35514999999998</v>
      </c>
      <c r="S114" s="93">
        <v>1.2523081836430023E-4</v>
      </c>
      <c r="T114" s="93">
        <v>1.6931779969620595E-3</v>
      </c>
      <c r="U114" s="93">
        <f>R114/'סכום נכסי הקרן'!$C$42</f>
        <v>2.2575659567387844E-4</v>
      </c>
    </row>
    <row r="115" spans="2:21" s="140" customFormat="1">
      <c r="B115" s="85" t="s">
        <v>568</v>
      </c>
      <c r="C115" s="82" t="s">
        <v>569</v>
      </c>
      <c r="D115" s="95" t="s">
        <v>126</v>
      </c>
      <c r="E115" s="95" t="s">
        <v>323</v>
      </c>
      <c r="F115" s="82" t="s">
        <v>570</v>
      </c>
      <c r="G115" s="95" t="s">
        <v>571</v>
      </c>
      <c r="H115" s="82" t="s">
        <v>1390</v>
      </c>
      <c r="I115" s="82" t="s">
        <v>166</v>
      </c>
      <c r="J115" s="82"/>
      <c r="K115" s="92">
        <v>2.94</v>
      </c>
      <c r="L115" s="95" t="s">
        <v>169</v>
      </c>
      <c r="M115" s="96">
        <v>4.4500000000000005E-2</v>
      </c>
      <c r="N115" s="96">
        <v>2.7899999999999994E-2</v>
      </c>
      <c r="O115" s="92">
        <v>201058</v>
      </c>
      <c r="P115" s="94">
        <v>106.1</v>
      </c>
      <c r="Q115" s="82"/>
      <c r="R115" s="92">
        <v>213.32254</v>
      </c>
      <c r="S115" s="93">
        <v>1.4361285714285715E-4</v>
      </c>
      <c r="T115" s="93">
        <v>2.7922586072843553E-3</v>
      </c>
      <c r="U115" s="93">
        <f>R115/'סכום נכסי הקרן'!$C$42</f>
        <v>3.7230037158091322E-4</v>
      </c>
    </row>
    <row r="116" spans="2:21" s="140" customFormat="1">
      <c r="B116" s="85" t="s">
        <v>572</v>
      </c>
      <c r="C116" s="82" t="s">
        <v>573</v>
      </c>
      <c r="D116" s="95" t="s">
        <v>126</v>
      </c>
      <c r="E116" s="95" t="s">
        <v>323</v>
      </c>
      <c r="F116" s="82" t="s">
        <v>574</v>
      </c>
      <c r="G116" s="95" t="s">
        <v>397</v>
      </c>
      <c r="H116" s="82" t="s">
        <v>1390</v>
      </c>
      <c r="I116" s="82" t="s">
        <v>1385</v>
      </c>
      <c r="J116" s="82"/>
      <c r="K116" s="92">
        <v>3.55</v>
      </c>
      <c r="L116" s="95" t="s">
        <v>169</v>
      </c>
      <c r="M116" s="96">
        <v>2.9500000000000002E-2</v>
      </c>
      <c r="N116" s="96">
        <v>1.5600000000000001E-2</v>
      </c>
      <c r="O116" s="92">
        <v>180882.36</v>
      </c>
      <c r="P116" s="94">
        <v>105.75</v>
      </c>
      <c r="Q116" s="82"/>
      <c r="R116" s="92">
        <v>191.28310000000002</v>
      </c>
      <c r="S116" s="93">
        <v>6.7443389259919833E-4</v>
      </c>
      <c r="T116" s="93">
        <v>2.5037761241875054E-3</v>
      </c>
      <c r="U116" s="93">
        <f>R116/'סכום נכסי הקרן'!$C$42</f>
        <v>3.3383612067974154E-4</v>
      </c>
    </row>
    <row r="117" spans="2:21" s="140" customFormat="1">
      <c r="B117" s="85" t="s">
        <v>575</v>
      </c>
      <c r="C117" s="82" t="s">
        <v>576</v>
      </c>
      <c r="D117" s="95" t="s">
        <v>126</v>
      </c>
      <c r="E117" s="95" t="s">
        <v>323</v>
      </c>
      <c r="F117" s="82" t="s">
        <v>577</v>
      </c>
      <c r="G117" s="95" t="s">
        <v>377</v>
      </c>
      <c r="H117" s="82" t="s">
        <v>1390</v>
      </c>
      <c r="I117" s="82" t="s">
        <v>1385</v>
      </c>
      <c r="J117" s="82"/>
      <c r="K117" s="92">
        <v>2.21</v>
      </c>
      <c r="L117" s="95" t="s">
        <v>169</v>
      </c>
      <c r="M117" s="96">
        <v>1.3000000000000001E-2</v>
      </c>
      <c r="N117" s="96">
        <v>9.0999999999999987E-3</v>
      </c>
      <c r="O117" s="92">
        <v>1179585</v>
      </c>
      <c r="P117" s="94">
        <v>100.85</v>
      </c>
      <c r="Q117" s="82"/>
      <c r="R117" s="92">
        <v>1189.6114700000001</v>
      </c>
      <c r="S117" s="93">
        <v>2.1598503685854595E-3</v>
      </c>
      <c r="T117" s="93">
        <v>1.5571269995339894E-2</v>
      </c>
      <c r="U117" s="93">
        <f>R117/'סכום נכסי הקרן'!$C$42</f>
        <v>2.0761650049634529E-3</v>
      </c>
    </row>
    <row r="118" spans="2:21" s="140" customFormat="1">
      <c r="B118" s="85" t="s">
        <v>578</v>
      </c>
      <c r="C118" s="82" t="s">
        <v>579</v>
      </c>
      <c r="D118" s="95" t="s">
        <v>126</v>
      </c>
      <c r="E118" s="95" t="s">
        <v>323</v>
      </c>
      <c r="F118" s="82" t="s">
        <v>562</v>
      </c>
      <c r="G118" s="95" t="s">
        <v>157</v>
      </c>
      <c r="H118" s="82" t="s">
        <v>1390</v>
      </c>
      <c r="I118" s="82" t="s">
        <v>166</v>
      </c>
      <c r="J118" s="82"/>
      <c r="K118" s="92">
        <v>3.28</v>
      </c>
      <c r="L118" s="95" t="s">
        <v>169</v>
      </c>
      <c r="M118" s="96">
        <v>2.4E-2</v>
      </c>
      <c r="N118" s="96">
        <v>1.41E-2</v>
      </c>
      <c r="O118" s="92">
        <v>91810.2</v>
      </c>
      <c r="P118" s="94">
        <v>103.49</v>
      </c>
      <c r="Q118" s="82"/>
      <c r="R118" s="92">
        <v>95.014380000000003</v>
      </c>
      <c r="S118" s="93">
        <v>2.1858010142132705E-4</v>
      </c>
      <c r="T118" s="93">
        <v>1.2436787991123043E-3</v>
      </c>
      <c r="U118" s="93">
        <f>R118/'סכום נכסי הקרן'!$C$42</f>
        <v>1.658234942239582E-4</v>
      </c>
    </row>
    <row r="119" spans="2:21" s="140" customFormat="1">
      <c r="B119" s="85" t="s">
        <v>580</v>
      </c>
      <c r="C119" s="82" t="s">
        <v>581</v>
      </c>
      <c r="D119" s="95" t="s">
        <v>126</v>
      </c>
      <c r="E119" s="95" t="s">
        <v>323</v>
      </c>
      <c r="F119" s="82" t="s">
        <v>582</v>
      </c>
      <c r="G119" s="95" t="s">
        <v>583</v>
      </c>
      <c r="H119" s="82" t="s">
        <v>1391</v>
      </c>
      <c r="I119" s="82" t="s">
        <v>1385</v>
      </c>
      <c r="J119" s="82"/>
      <c r="K119" s="92">
        <v>2.8299999999999996</v>
      </c>
      <c r="L119" s="95" t="s">
        <v>169</v>
      </c>
      <c r="M119" s="96">
        <v>3.4000000000000002E-2</v>
      </c>
      <c r="N119" s="96">
        <v>2.2699999999999994E-2</v>
      </c>
      <c r="O119" s="92">
        <v>14125.25</v>
      </c>
      <c r="P119" s="94">
        <v>103.75</v>
      </c>
      <c r="Q119" s="82"/>
      <c r="R119" s="92">
        <v>14.65494</v>
      </c>
      <c r="S119" s="93">
        <v>2.3782383669274868E-5</v>
      </c>
      <c r="T119" s="93">
        <v>1.9182399738084773E-4</v>
      </c>
      <c r="U119" s="93">
        <f>R119/'סכום נכסי הקרן'!$C$42</f>
        <v>2.5576479670155755E-5</v>
      </c>
    </row>
    <row r="120" spans="2:21" s="140" customFormat="1">
      <c r="B120" s="85" t="s">
        <v>584</v>
      </c>
      <c r="C120" s="82" t="s">
        <v>585</v>
      </c>
      <c r="D120" s="95" t="s">
        <v>126</v>
      </c>
      <c r="E120" s="95" t="s">
        <v>323</v>
      </c>
      <c r="F120" s="82" t="s">
        <v>501</v>
      </c>
      <c r="G120" s="95" t="s">
        <v>354</v>
      </c>
      <c r="H120" s="82" t="s">
        <v>1391</v>
      </c>
      <c r="I120" s="82" t="s">
        <v>1385</v>
      </c>
      <c r="J120" s="82"/>
      <c r="K120" s="92">
        <v>4.2699999999999996</v>
      </c>
      <c r="L120" s="95" t="s">
        <v>169</v>
      </c>
      <c r="M120" s="96">
        <v>3.7000000000000005E-2</v>
      </c>
      <c r="N120" s="96">
        <v>1.6799999999999995E-2</v>
      </c>
      <c r="O120" s="92">
        <v>47067.57</v>
      </c>
      <c r="P120" s="94">
        <v>109.85</v>
      </c>
      <c r="Q120" s="82"/>
      <c r="R120" s="92">
        <v>51.70373</v>
      </c>
      <c r="S120" s="93">
        <v>1.8926518575961812E-4</v>
      </c>
      <c r="T120" s="93">
        <v>6.7676948306168833E-4</v>
      </c>
      <c r="U120" s="93">
        <f>R120/'סכום נכסי הקרן'!$C$42</f>
        <v>9.0235742979242656E-5</v>
      </c>
    </row>
    <row r="121" spans="2:21" s="140" customFormat="1">
      <c r="B121" s="85" t="s">
        <v>586</v>
      </c>
      <c r="C121" s="82" t="s">
        <v>587</v>
      </c>
      <c r="D121" s="95" t="s">
        <v>126</v>
      </c>
      <c r="E121" s="95" t="s">
        <v>323</v>
      </c>
      <c r="F121" s="82" t="s">
        <v>588</v>
      </c>
      <c r="G121" s="95" t="s">
        <v>589</v>
      </c>
      <c r="H121" s="82" t="s">
        <v>1392</v>
      </c>
      <c r="I121" s="82" t="s">
        <v>166</v>
      </c>
      <c r="J121" s="82"/>
      <c r="K121" s="92">
        <v>6.3999999999999995</v>
      </c>
      <c r="L121" s="95" t="s">
        <v>169</v>
      </c>
      <c r="M121" s="96">
        <v>4.4500000000000005E-2</v>
      </c>
      <c r="N121" s="96">
        <v>3.04E-2</v>
      </c>
      <c r="O121" s="92">
        <v>171000</v>
      </c>
      <c r="P121" s="94">
        <v>111.06</v>
      </c>
      <c r="Q121" s="82"/>
      <c r="R121" s="92">
        <v>189.9126</v>
      </c>
      <c r="S121" s="93">
        <v>5.3437500000000002E-4</v>
      </c>
      <c r="T121" s="93">
        <v>2.485837136487081E-3</v>
      </c>
      <c r="U121" s="93">
        <f>R121/'סכום נכסי הקרן'!$C$42</f>
        <v>3.3144426063883047E-4</v>
      </c>
    </row>
    <row r="122" spans="2:21" s="140" customFormat="1">
      <c r="B122" s="85" t="s">
        <v>590</v>
      </c>
      <c r="C122" s="82" t="s">
        <v>591</v>
      </c>
      <c r="D122" s="95" t="s">
        <v>126</v>
      </c>
      <c r="E122" s="95" t="s">
        <v>323</v>
      </c>
      <c r="F122" s="82" t="s">
        <v>592</v>
      </c>
      <c r="G122" s="95" t="s">
        <v>412</v>
      </c>
      <c r="H122" s="82" t="s">
        <v>1392</v>
      </c>
      <c r="I122" s="82" t="s">
        <v>1385</v>
      </c>
      <c r="J122" s="82"/>
      <c r="K122" s="92">
        <v>2.3400000000000003</v>
      </c>
      <c r="L122" s="95" t="s">
        <v>169</v>
      </c>
      <c r="M122" s="96">
        <v>0.06</v>
      </c>
      <c r="N122" s="96">
        <v>1.3800000000000002E-2</v>
      </c>
      <c r="O122" s="92">
        <v>17163.900000000001</v>
      </c>
      <c r="P122" s="94">
        <v>112.64</v>
      </c>
      <c r="Q122" s="82"/>
      <c r="R122" s="92">
        <v>19.333419999999997</v>
      </c>
      <c r="S122" s="93">
        <v>2.7886773062702032E-5</v>
      </c>
      <c r="T122" s="93">
        <v>2.5306237401468914E-4</v>
      </c>
      <c r="U122" s="93">
        <f>R122/'סכום נכסי הקרן'!$C$42</f>
        <v>3.3741579534585788E-5</v>
      </c>
    </row>
    <row r="123" spans="2:21" s="140" customFormat="1">
      <c r="B123" s="85" t="s">
        <v>593</v>
      </c>
      <c r="C123" s="82" t="s">
        <v>594</v>
      </c>
      <c r="D123" s="95" t="s">
        <v>126</v>
      </c>
      <c r="E123" s="95" t="s">
        <v>323</v>
      </c>
      <c r="F123" s="82" t="s">
        <v>592</v>
      </c>
      <c r="G123" s="95" t="s">
        <v>412</v>
      </c>
      <c r="H123" s="82" t="s">
        <v>1392</v>
      </c>
      <c r="I123" s="82" t="s">
        <v>1385</v>
      </c>
      <c r="J123" s="82"/>
      <c r="K123" s="92">
        <v>4.45</v>
      </c>
      <c r="L123" s="95" t="s">
        <v>169</v>
      </c>
      <c r="M123" s="96">
        <v>5.9000000000000004E-2</v>
      </c>
      <c r="N123" s="96">
        <v>2.2600000000000002E-2</v>
      </c>
      <c r="O123" s="92">
        <v>3236</v>
      </c>
      <c r="P123" s="94">
        <v>118.73</v>
      </c>
      <c r="Q123" s="82"/>
      <c r="R123" s="92">
        <v>3.8420999999999998</v>
      </c>
      <c r="S123" s="93">
        <v>4.5364189206238841E-6</v>
      </c>
      <c r="T123" s="93">
        <v>5.0290685621159491E-5</v>
      </c>
      <c r="U123" s="93">
        <f>R123/'סכום נכסי הקרן'!$C$42</f>
        <v>6.7054107721154386E-6</v>
      </c>
    </row>
    <row r="124" spans="2:21" s="140" customFormat="1">
      <c r="B124" s="85" t="s">
        <v>595</v>
      </c>
      <c r="C124" s="82" t="s">
        <v>596</v>
      </c>
      <c r="D124" s="95" t="s">
        <v>126</v>
      </c>
      <c r="E124" s="95" t="s">
        <v>323</v>
      </c>
      <c r="F124" s="82" t="s">
        <v>597</v>
      </c>
      <c r="G124" s="95" t="s">
        <v>354</v>
      </c>
      <c r="H124" s="82" t="s">
        <v>1392</v>
      </c>
      <c r="I124" s="82" t="s">
        <v>1385</v>
      </c>
      <c r="J124" s="82"/>
      <c r="K124" s="92">
        <v>4.88</v>
      </c>
      <c r="L124" s="95" t="s">
        <v>169</v>
      </c>
      <c r="M124" s="96">
        <v>6.9000000000000006E-2</v>
      </c>
      <c r="N124" s="96">
        <v>6.2300000000000001E-2</v>
      </c>
      <c r="O124" s="92">
        <v>87632</v>
      </c>
      <c r="P124" s="94">
        <v>106.36</v>
      </c>
      <c r="Q124" s="82"/>
      <c r="R124" s="92">
        <v>93.205389999999994</v>
      </c>
      <c r="S124" s="93">
        <v>1.8986006183364712E-4</v>
      </c>
      <c r="T124" s="93">
        <v>1.2200002516039568E-3</v>
      </c>
      <c r="U124" s="93">
        <f>R124/'סכום נכסי הקרן'!$C$42</f>
        <v>1.6266636113719597E-4</v>
      </c>
    </row>
    <row r="125" spans="2:21" s="140" customFormat="1">
      <c r="B125" s="85" t="s">
        <v>598</v>
      </c>
      <c r="C125" s="82" t="s">
        <v>599</v>
      </c>
      <c r="D125" s="95" t="s">
        <v>126</v>
      </c>
      <c r="E125" s="95" t="s">
        <v>323</v>
      </c>
      <c r="F125" s="82" t="s">
        <v>600</v>
      </c>
      <c r="G125" s="95" t="s">
        <v>397</v>
      </c>
      <c r="H125" s="82" t="s">
        <v>1393</v>
      </c>
      <c r="I125" s="82" t="s">
        <v>166</v>
      </c>
      <c r="J125" s="82"/>
      <c r="K125" s="92">
        <v>1.84</v>
      </c>
      <c r="L125" s="95" t="s">
        <v>169</v>
      </c>
      <c r="M125" s="96">
        <v>4.2999999999999997E-2</v>
      </c>
      <c r="N125" s="96">
        <v>2.8799999999999999E-2</v>
      </c>
      <c r="O125" s="92">
        <v>210950.27</v>
      </c>
      <c r="P125" s="94">
        <v>103.03</v>
      </c>
      <c r="Q125" s="82"/>
      <c r="R125" s="92">
        <v>217.34207999999998</v>
      </c>
      <c r="S125" s="93">
        <v>4.174744574334148E-4</v>
      </c>
      <c r="T125" s="93">
        <v>2.8448718715100843E-3</v>
      </c>
      <c r="U125" s="93">
        <f>R125/'סכום נכסי הקרן'!$C$42</f>
        <v>3.7931545885478655E-4</v>
      </c>
    </row>
    <row r="126" spans="2:21" s="140" customFormat="1">
      <c r="B126" s="85" t="s">
        <v>602</v>
      </c>
      <c r="C126" s="82" t="s">
        <v>603</v>
      </c>
      <c r="D126" s="95" t="s">
        <v>126</v>
      </c>
      <c r="E126" s="95" t="s">
        <v>323</v>
      </c>
      <c r="F126" s="82" t="s">
        <v>600</v>
      </c>
      <c r="G126" s="95" t="s">
        <v>397</v>
      </c>
      <c r="H126" s="82" t="s">
        <v>1393</v>
      </c>
      <c r="I126" s="82" t="s">
        <v>166</v>
      </c>
      <c r="J126" s="82"/>
      <c r="K126" s="92">
        <v>2.5099999999999998</v>
      </c>
      <c r="L126" s="95" t="s">
        <v>169</v>
      </c>
      <c r="M126" s="96">
        <v>4.2500000000000003E-2</v>
      </c>
      <c r="N126" s="96">
        <v>3.15E-2</v>
      </c>
      <c r="O126" s="92">
        <v>5360.04</v>
      </c>
      <c r="P126" s="94">
        <v>104.56</v>
      </c>
      <c r="Q126" s="82"/>
      <c r="R126" s="92">
        <v>5.6044600000000004</v>
      </c>
      <c r="S126" s="93">
        <v>8.8325062807549355E-6</v>
      </c>
      <c r="T126" s="93">
        <v>7.3358875598335168E-5</v>
      </c>
      <c r="U126" s="93">
        <f>R126/'סכום נכסי הקרן'!$C$42</f>
        <v>9.7811630243590998E-6</v>
      </c>
    </row>
    <row r="127" spans="2:21" s="140" customFormat="1">
      <c r="B127" s="81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92"/>
      <c r="P127" s="94"/>
      <c r="Q127" s="82"/>
      <c r="R127" s="82"/>
      <c r="S127" s="82"/>
      <c r="T127" s="93"/>
      <c r="U127" s="82"/>
    </row>
    <row r="128" spans="2:21" s="140" customFormat="1">
      <c r="B128" s="100" t="s">
        <v>49</v>
      </c>
      <c r="C128" s="80"/>
      <c r="D128" s="80"/>
      <c r="E128" s="80"/>
      <c r="F128" s="80"/>
      <c r="G128" s="80"/>
      <c r="H128" s="80"/>
      <c r="I128" s="80"/>
      <c r="J128" s="80"/>
      <c r="K128" s="89">
        <v>4.419999999999999</v>
      </c>
      <c r="L128" s="80"/>
      <c r="M128" s="80"/>
      <c r="N128" s="102">
        <v>3.2600000000000004E-2</v>
      </c>
      <c r="O128" s="89"/>
      <c r="P128" s="91"/>
      <c r="Q128" s="80"/>
      <c r="R128" s="89">
        <v>336.11216999999999</v>
      </c>
      <c r="S128" s="80"/>
      <c r="T128" s="90">
        <v>4.3994980544274521E-3</v>
      </c>
      <c r="U128" s="90">
        <f>R128/'סכום נכסי הקרן'!$C$42</f>
        <v>5.8659851783063842E-4</v>
      </c>
    </row>
    <row r="129" spans="2:21" s="140" customFormat="1">
      <c r="B129" s="85" t="s">
        <v>604</v>
      </c>
      <c r="C129" s="82" t="s">
        <v>605</v>
      </c>
      <c r="D129" s="95" t="s">
        <v>126</v>
      </c>
      <c r="E129" s="95" t="s">
        <v>323</v>
      </c>
      <c r="F129" s="82" t="s">
        <v>606</v>
      </c>
      <c r="G129" s="95" t="s">
        <v>607</v>
      </c>
      <c r="H129" s="82" t="s">
        <v>1388</v>
      </c>
      <c r="I129" s="82" t="s">
        <v>1385</v>
      </c>
      <c r="J129" s="82"/>
      <c r="K129" s="92">
        <v>4.419999999999999</v>
      </c>
      <c r="L129" s="95" t="s">
        <v>169</v>
      </c>
      <c r="M129" s="96">
        <v>3.49E-2</v>
      </c>
      <c r="N129" s="96">
        <v>3.2600000000000004E-2</v>
      </c>
      <c r="O129" s="92">
        <v>335274</v>
      </c>
      <c r="P129" s="94">
        <v>100.25</v>
      </c>
      <c r="Q129" s="82"/>
      <c r="R129" s="92">
        <v>336.11216999999999</v>
      </c>
      <c r="S129" s="93">
        <v>2.1276066471763715E-4</v>
      </c>
      <c r="T129" s="93">
        <v>4.3994980544274521E-3</v>
      </c>
      <c r="U129" s="93">
        <f>R129/'סכום נכסי הקרן'!$C$42</f>
        <v>5.8659851783063842E-4</v>
      </c>
    </row>
    <row r="130" spans="2:21" s="140" customFormat="1">
      <c r="B130" s="143"/>
    </row>
    <row r="131" spans="2:21">
      <c r="C131" s="1"/>
      <c r="D131" s="1"/>
      <c r="E131" s="1"/>
      <c r="F131" s="1"/>
    </row>
    <row r="132" spans="2:21">
      <c r="C132" s="1"/>
      <c r="D132" s="1"/>
      <c r="E132" s="1"/>
      <c r="F132" s="1"/>
    </row>
    <row r="133" spans="2:21">
      <c r="B133" s="97" t="s">
        <v>254</v>
      </c>
      <c r="C133" s="1"/>
      <c r="D133" s="1"/>
      <c r="E133" s="1"/>
      <c r="F133" s="1"/>
    </row>
    <row r="134" spans="2:21">
      <c r="B134" s="97" t="s">
        <v>118</v>
      </c>
      <c r="C134" s="1"/>
      <c r="D134" s="1"/>
      <c r="E134" s="1"/>
      <c r="F134" s="1"/>
    </row>
    <row r="135" spans="2:21">
      <c r="B135" s="97" t="s">
        <v>239</v>
      </c>
      <c r="C135" s="1"/>
      <c r="D135" s="1"/>
      <c r="E135" s="1"/>
      <c r="F135" s="1"/>
    </row>
    <row r="136" spans="2:21">
      <c r="B136" s="97" t="s">
        <v>249</v>
      </c>
      <c r="C136" s="1"/>
      <c r="D136" s="1"/>
      <c r="E136" s="1"/>
      <c r="F136" s="1"/>
    </row>
    <row r="137" spans="2:21">
      <c r="B137" s="97" t="s">
        <v>247</v>
      </c>
      <c r="C137" s="1"/>
      <c r="D137" s="1"/>
      <c r="E137" s="1"/>
      <c r="F137" s="1"/>
    </row>
    <row r="138" spans="2:21">
      <c r="C138" s="1"/>
      <c r="D138" s="1"/>
      <c r="E138" s="1"/>
      <c r="F138" s="1"/>
    </row>
    <row r="139" spans="2:21">
      <c r="C139" s="1"/>
      <c r="D139" s="1"/>
      <c r="E139" s="1"/>
      <c r="F139" s="1"/>
    </row>
    <row r="140" spans="2:21">
      <c r="C140" s="1"/>
      <c r="D140" s="1"/>
      <c r="E140" s="1"/>
      <c r="F140" s="1"/>
    </row>
    <row r="141" spans="2:21">
      <c r="C141" s="1"/>
      <c r="D141" s="1"/>
      <c r="E141" s="1"/>
      <c r="F141" s="1"/>
    </row>
    <row r="142" spans="2:21">
      <c r="C142" s="1"/>
      <c r="D142" s="1"/>
      <c r="E142" s="1"/>
      <c r="F142" s="1"/>
    </row>
    <row r="143" spans="2:21">
      <c r="C143" s="1"/>
      <c r="D143" s="1"/>
      <c r="E143" s="1"/>
      <c r="F143" s="1"/>
    </row>
    <row r="144" spans="2:21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4" type="noConversion"/>
  <conditionalFormatting sqref="B12:B129">
    <cfRule type="cellIs" dxfId="35" priority="2" operator="equal">
      <formula>"NR3"</formula>
    </cfRule>
  </conditionalFormatting>
  <conditionalFormatting sqref="B12:B129">
    <cfRule type="containsText" dxfId="34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$BB$7:$BB$24</formula1>
    </dataValidation>
    <dataValidation allowBlank="1" showInputMessage="1" showErrorMessage="1" sqref="H2 B34 Q9 B36 B135 B137"/>
    <dataValidation type="list" allowBlank="1" showInputMessage="1" showErrorMessage="1" sqref="I12:I828">
      <formula1>$BD$7:$BD$10</formula1>
    </dataValidation>
    <dataValidation type="list" allowBlank="1" showInputMessage="1" showErrorMessage="1" sqref="E12:E822">
      <formula1>$AZ$7:$AZ$24</formula1>
    </dataValidation>
    <dataValidation type="list" allowBlank="1" showInputMessage="1" showErrorMessage="1" sqref="L12:L828">
      <formula1>$BE$7:$BE$20</formula1>
    </dataValidation>
    <dataValidation type="list" allowBlank="1" showInputMessage="1" showErrorMessage="1" sqref="G12:G555">
      <formula1>$BB$7:$BB$29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Y363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1.85546875" style="1" bestFit="1" customWidth="1"/>
    <col min="11" max="11" width="10.140625" style="1" bestFit="1" customWidth="1"/>
    <col min="12" max="12" width="14.140625" style="1" bestFit="1" customWidth="1"/>
    <col min="13" max="13" width="9.140625" style="1"/>
    <col min="14" max="14" width="10.42578125" style="1" bestFit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51">
      <c r="B1" s="56" t="s">
        <v>184</v>
      </c>
      <c r="C1" s="76" t="s" vm="1">
        <v>255</v>
      </c>
    </row>
    <row r="2" spans="2:51">
      <c r="B2" s="56" t="s">
        <v>183</v>
      </c>
      <c r="C2" s="76" t="s">
        <v>256</v>
      </c>
    </row>
    <row r="3" spans="2:51">
      <c r="B3" s="56" t="s">
        <v>185</v>
      </c>
      <c r="C3" s="76" t="s">
        <v>257</v>
      </c>
    </row>
    <row r="4" spans="2:51">
      <c r="B4" s="56" t="s">
        <v>186</v>
      </c>
      <c r="C4" s="76">
        <v>8802</v>
      </c>
    </row>
    <row r="6" spans="2:51" ht="26.25" customHeight="1">
      <c r="B6" s="199" t="s">
        <v>214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1"/>
      <c r="AY6" s="3"/>
    </row>
    <row r="7" spans="2:51" ht="26.25" customHeight="1">
      <c r="B7" s="199" t="s">
        <v>95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1"/>
      <c r="AU7" s="3"/>
      <c r="AY7" s="3"/>
    </row>
    <row r="8" spans="2:51" s="3" customFormat="1" ht="63">
      <c r="B8" s="22" t="s">
        <v>121</v>
      </c>
      <c r="C8" s="30" t="s">
        <v>47</v>
      </c>
      <c r="D8" s="30" t="s">
        <v>125</v>
      </c>
      <c r="E8" s="30" t="s">
        <v>230</v>
      </c>
      <c r="F8" s="30" t="s">
        <v>123</v>
      </c>
      <c r="G8" s="30" t="s">
        <v>66</v>
      </c>
      <c r="H8" s="30" t="s">
        <v>107</v>
      </c>
      <c r="I8" s="13" t="s">
        <v>241</v>
      </c>
      <c r="J8" s="13" t="s">
        <v>240</v>
      </c>
      <c r="K8" s="13" t="s">
        <v>63</v>
      </c>
      <c r="L8" s="13" t="s">
        <v>60</v>
      </c>
      <c r="M8" s="30" t="s">
        <v>187</v>
      </c>
      <c r="N8" s="14" t="s">
        <v>189</v>
      </c>
      <c r="AU8" s="1"/>
      <c r="AV8" s="1"/>
      <c r="AW8" s="1"/>
      <c r="AY8" s="4"/>
    </row>
    <row r="9" spans="2:51" s="3" customFormat="1" ht="24" customHeight="1">
      <c r="B9" s="15"/>
      <c r="C9" s="16"/>
      <c r="D9" s="16"/>
      <c r="E9" s="16"/>
      <c r="F9" s="16"/>
      <c r="G9" s="16"/>
      <c r="H9" s="16"/>
      <c r="I9" s="16" t="s">
        <v>250</v>
      </c>
      <c r="J9" s="16"/>
      <c r="K9" s="16" t="s">
        <v>244</v>
      </c>
      <c r="L9" s="16" t="s">
        <v>20</v>
      </c>
      <c r="M9" s="16" t="s">
        <v>20</v>
      </c>
      <c r="N9" s="17" t="s">
        <v>20</v>
      </c>
      <c r="AU9" s="1"/>
      <c r="AW9" s="1"/>
      <c r="AY9" s="4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AU10" s="1"/>
      <c r="AV10" s="3"/>
      <c r="AW10" s="1"/>
      <c r="AY10" s="1"/>
    </row>
    <row r="11" spans="2:51" s="138" customFormat="1" ht="18" customHeight="1">
      <c r="B11" s="103" t="s">
        <v>31</v>
      </c>
      <c r="C11" s="78"/>
      <c r="D11" s="78"/>
      <c r="E11" s="78"/>
      <c r="F11" s="78"/>
      <c r="G11" s="78"/>
      <c r="H11" s="78"/>
      <c r="I11" s="86"/>
      <c r="J11" s="88"/>
      <c r="K11" s="86">
        <v>78025.111680000031</v>
      </c>
      <c r="L11" s="78"/>
      <c r="M11" s="87">
        <f>K11/$K$11</f>
        <v>1</v>
      </c>
      <c r="N11" s="87">
        <f>K11/'סכום נכסי הקרן'!$C$42</f>
        <v>0.1361730367128868</v>
      </c>
      <c r="AU11" s="140"/>
      <c r="AV11" s="142"/>
      <c r="AW11" s="140"/>
      <c r="AY11" s="140"/>
    </row>
    <row r="12" spans="2:51" s="140" customFormat="1" ht="20.25">
      <c r="B12" s="104" t="s">
        <v>236</v>
      </c>
      <c r="C12" s="80"/>
      <c r="D12" s="80"/>
      <c r="E12" s="80"/>
      <c r="F12" s="80"/>
      <c r="G12" s="80"/>
      <c r="H12" s="80"/>
      <c r="I12" s="89"/>
      <c r="J12" s="91"/>
      <c r="K12" s="89">
        <v>60679.286069999995</v>
      </c>
      <c r="L12" s="80"/>
      <c r="M12" s="90">
        <f t="shared" ref="M12:M42" si="0">K12/$K$11</f>
        <v>0.77768919215214338</v>
      </c>
      <c r="N12" s="90">
        <f>K12/'סכום נכסי הקרן'!$C$42</f>
        <v>0.10590029891414911</v>
      </c>
      <c r="AV12" s="138"/>
    </row>
    <row r="13" spans="2:51" s="140" customFormat="1">
      <c r="B13" s="105" t="s">
        <v>608</v>
      </c>
      <c r="C13" s="80"/>
      <c r="D13" s="80"/>
      <c r="E13" s="80"/>
      <c r="F13" s="80"/>
      <c r="G13" s="80"/>
      <c r="H13" s="80"/>
      <c r="I13" s="89"/>
      <c r="J13" s="91"/>
      <c r="K13" s="89">
        <v>48910.411650000009</v>
      </c>
      <c r="L13" s="80"/>
      <c r="M13" s="90">
        <f t="shared" si="0"/>
        <v>0.62685474710492572</v>
      </c>
      <c r="N13" s="90">
        <f>K13/'סכום נכסי הקרן'!$C$42</f>
        <v>8.5360714491166431E-2</v>
      </c>
    </row>
    <row r="14" spans="2:51" s="140" customFormat="1">
      <c r="B14" s="106" t="s">
        <v>609</v>
      </c>
      <c r="C14" s="82" t="s">
        <v>610</v>
      </c>
      <c r="D14" s="95" t="s">
        <v>126</v>
      </c>
      <c r="E14" s="95" t="s">
        <v>323</v>
      </c>
      <c r="F14" s="82" t="s">
        <v>611</v>
      </c>
      <c r="G14" s="95" t="s">
        <v>612</v>
      </c>
      <c r="H14" s="95" t="s">
        <v>169</v>
      </c>
      <c r="I14" s="92">
        <v>11944</v>
      </c>
      <c r="J14" s="94">
        <v>21560</v>
      </c>
      <c r="K14" s="92">
        <v>2575.1264000000001</v>
      </c>
      <c r="L14" s="93">
        <v>2.3930941681753738E-4</v>
      </c>
      <c r="M14" s="93">
        <f t="shared" si="0"/>
        <v>3.3003815624913425E-2</v>
      </c>
      <c r="N14" s="93">
        <f>K14/'סכום נכסי הקרן'!$C$42</f>
        <v>4.494229796756683E-3</v>
      </c>
    </row>
    <row r="15" spans="2:51" s="140" customFormat="1">
      <c r="B15" s="106" t="s">
        <v>613</v>
      </c>
      <c r="C15" s="82" t="s">
        <v>614</v>
      </c>
      <c r="D15" s="95" t="s">
        <v>126</v>
      </c>
      <c r="E15" s="95" t="s">
        <v>323</v>
      </c>
      <c r="F15" s="82" t="s">
        <v>363</v>
      </c>
      <c r="G15" s="95" t="s">
        <v>354</v>
      </c>
      <c r="H15" s="95" t="s">
        <v>169</v>
      </c>
      <c r="I15" s="92">
        <v>4783</v>
      </c>
      <c r="J15" s="94">
        <v>4563</v>
      </c>
      <c r="K15" s="92">
        <v>218.24829</v>
      </c>
      <c r="L15" s="93">
        <v>4.1564491636416979E-5</v>
      </c>
      <c r="M15" s="93">
        <f t="shared" si="0"/>
        <v>2.7971544711796036E-3</v>
      </c>
      <c r="N15" s="93">
        <f>K15/'סכום נכסי הקרן'!$C$42</f>
        <v>3.8089701849555561E-4</v>
      </c>
    </row>
    <row r="16" spans="2:51" s="140" customFormat="1" ht="20.25">
      <c r="B16" s="106" t="s">
        <v>615</v>
      </c>
      <c r="C16" s="82" t="s">
        <v>616</v>
      </c>
      <c r="D16" s="95" t="s">
        <v>126</v>
      </c>
      <c r="E16" s="95" t="s">
        <v>323</v>
      </c>
      <c r="F16" s="82" t="s">
        <v>617</v>
      </c>
      <c r="G16" s="95" t="s">
        <v>539</v>
      </c>
      <c r="H16" s="95" t="s">
        <v>169</v>
      </c>
      <c r="I16" s="92">
        <v>4018</v>
      </c>
      <c r="J16" s="94">
        <v>51930</v>
      </c>
      <c r="K16" s="92">
        <v>2086.5473999999999</v>
      </c>
      <c r="L16" s="93">
        <v>9.3986039634600619E-5</v>
      </c>
      <c r="M16" s="93">
        <f t="shared" si="0"/>
        <v>2.6741998249966478E-2</v>
      </c>
      <c r="N16" s="93">
        <f>K16/'סכום נכסי הקרן'!$C$42</f>
        <v>3.6415391094686399E-3</v>
      </c>
      <c r="AU16" s="138"/>
    </row>
    <row r="17" spans="2:14" s="140" customFormat="1">
      <c r="B17" s="106" t="s">
        <v>618</v>
      </c>
      <c r="C17" s="82" t="s">
        <v>619</v>
      </c>
      <c r="D17" s="95" t="s">
        <v>126</v>
      </c>
      <c r="E17" s="95" t="s">
        <v>323</v>
      </c>
      <c r="F17" s="82" t="s">
        <v>620</v>
      </c>
      <c r="G17" s="95" t="s">
        <v>354</v>
      </c>
      <c r="H17" s="95" t="s">
        <v>169</v>
      </c>
      <c r="I17" s="92">
        <v>31510</v>
      </c>
      <c r="J17" s="94">
        <v>3750</v>
      </c>
      <c r="K17" s="92">
        <v>1181.625</v>
      </c>
      <c r="L17" s="93">
        <v>1.9078214309171745E-4</v>
      </c>
      <c r="M17" s="93">
        <f t="shared" si="0"/>
        <v>1.5144162879844781E-2</v>
      </c>
      <c r="N17" s="93">
        <f>K17/'סכום נכסי הקרן'!$C$42</f>
        <v>2.0622266478230408E-3</v>
      </c>
    </row>
    <row r="18" spans="2:14" s="140" customFormat="1">
      <c r="B18" s="106" t="s">
        <v>621</v>
      </c>
      <c r="C18" s="82" t="s">
        <v>622</v>
      </c>
      <c r="D18" s="95" t="s">
        <v>126</v>
      </c>
      <c r="E18" s="95" t="s">
        <v>323</v>
      </c>
      <c r="F18" s="82" t="s">
        <v>369</v>
      </c>
      <c r="G18" s="95" t="s">
        <v>354</v>
      </c>
      <c r="H18" s="95" t="s">
        <v>169</v>
      </c>
      <c r="I18" s="92">
        <v>1656</v>
      </c>
      <c r="J18" s="94">
        <v>1964</v>
      </c>
      <c r="K18" s="92">
        <v>32.52384</v>
      </c>
      <c r="L18" s="93">
        <v>5.2730900205625038E-6</v>
      </c>
      <c r="M18" s="93">
        <f t="shared" si="0"/>
        <v>4.1683810890765757E-4</v>
      </c>
      <c r="N18" s="93">
        <f>K18/'סכום נכסי הקרן'!$C$42</f>
        <v>5.6762111107612764E-5</v>
      </c>
    </row>
    <row r="19" spans="2:14" s="140" customFormat="1">
      <c r="B19" s="106" t="s">
        <v>623</v>
      </c>
      <c r="C19" s="82" t="s">
        <v>624</v>
      </c>
      <c r="D19" s="95" t="s">
        <v>126</v>
      </c>
      <c r="E19" s="95" t="s">
        <v>323</v>
      </c>
      <c r="F19" s="82" t="s">
        <v>376</v>
      </c>
      <c r="G19" s="95" t="s">
        <v>377</v>
      </c>
      <c r="H19" s="95" t="s">
        <v>169</v>
      </c>
      <c r="I19" s="92">
        <v>336329</v>
      </c>
      <c r="J19" s="94">
        <v>505.1</v>
      </c>
      <c r="K19" s="92">
        <v>1698.7977800000001</v>
      </c>
      <c r="L19" s="93">
        <v>1.2161660917441002E-4</v>
      </c>
      <c r="M19" s="93">
        <f t="shared" si="0"/>
        <v>2.177244919516659E-2</v>
      </c>
      <c r="N19" s="93">
        <f>K19/'סכום נכסי הקרן'!$C$42</f>
        <v>2.9648205235828827E-3</v>
      </c>
    </row>
    <row r="20" spans="2:14" s="140" customFormat="1">
      <c r="B20" s="106" t="s">
        <v>625</v>
      </c>
      <c r="C20" s="82" t="s">
        <v>626</v>
      </c>
      <c r="D20" s="95" t="s">
        <v>126</v>
      </c>
      <c r="E20" s="95" t="s">
        <v>323</v>
      </c>
      <c r="F20" s="82" t="s">
        <v>346</v>
      </c>
      <c r="G20" s="95" t="s">
        <v>325</v>
      </c>
      <c r="H20" s="95" t="s">
        <v>169</v>
      </c>
      <c r="I20" s="92">
        <v>12010</v>
      </c>
      <c r="J20" s="94">
        <v>6599</v>
      </c>
      <c r="K20" s="92">
        <v>792.53989999999999</v>
      </c>
      <c r="L20" s="93">
        <v>1.197049258626828E-4</v>
      </c>
      <c r="M20" s="93">
        <f t="shared" si="0"/>
        <v>1.015749779699642E-2</v>
      </c>
      <c r="N20" s="93">
        <f>K20/'סכום נכסי הקרן'!$C$42</f>
        <v>1.3831773204214604E-3</v>
      </c>
    </row>
    <row r="21" spans="2:14" s="140" customFormat="1">
      <c r="B21" s="106" t="s">
        <v>627</v>
      </c>
      <c r="C21" s="82" t="s">
        <v>628</v>
      </c>
      <c r="D21" s="95" t="s">
        <v>126</v>
      </c>
      <c r="E21" s="95" t="s">
        <v>323</v>
      </c>
      <c r="F21" s="82" t="s">
        <v>592</v>
      </c>
      <c r="G21" s="95" t="s">
        <v>412</v>
      </c>
      <c r="H21" s="95" t="s">
        <v>169</v>
      </c>
      <c r="I21" s="92">
        <v>378983</v>
      </c>
      <c r="J21" s="94">
        <v>176.9</v>
      </c>
      <c r="K21" s="92">
        <v>670.42093</v>
      </c>
      <c r="L21" s="93">
        <v>1.1848778933921737E-4</v>
      </c>
      <c r="M21" s="93">
        <f t="shared" si="0"/>
        <v>8.5923738597076197E-3</v>
      </c>
      <c r="N21" s="93">
        <f>K21/'סכום נכסי הקרן'!$C$42</f>
        <v>1.1700496410488146E-3</v>
      </c>
    </row>
    <row r="22" spans="2:14" s="140" customFormat="1">
      <c r="B22" s="106" t="s">
        <v>629</v>
      </c>
      <c r="C22" s="82" t="s">
        <v>630</v>
      </c>
      <c r="D22" s="95" t="s">
        <v>126</v>
      </c>
      <c r="E22" s="95" t="s">
        <v>323</v>
      </c>
      <c r="F22" s="82" t="s">
        <v>388</v>
      </c>
      <c r="G22" s="95" t="s">
        <v>325</v>
      </c>
      <c r="H22" s="95" t="s">
        <v>169</v>
      </c>
      <c r="I22" s="92">
        <v>155329</v>
      </c>
      <c r="J22" s="94">
        <v>891</v>
      </c>
      <c r="K22" s="92">
        <v>1383.9813899999999</v>
      </c>
      <c r="L22" s="93">
        <v>1.3344220997983316E-4</v>
      </c>
      <c r="M22" s="93">
        <f t="shared" si="0"/>
        <v>1.7737640615960209E-2</v>
      </c>
      <c r="N22" s="93">
        <f>K22/'סכום נכסי הקרן'!$C$42</f>
        <v>2.4153883867971417E-3</v>
      </c>
    </row>
    <row r="23" spans="2:14" s="140" customFormat="1">
      <c r="B23" s="106" t="s">
        <v>631</v>
      </c>
      <c r="C23" s="82" t="s">
        <v>632</v>
      </c>
      <c r="D23" s="95" t="s">
        <v>126</v>
      </c>
      <c r="E23" s="95" t="s">
        <v>323</v>
      </c>
      <c r="F23" s="82" t="s">
        <v>633</v>
      </c>
      <c r="G23" s="95" t="s">
        <v>607</v>
      </c>
      <c r="H23" s="95" t="s">
        <v>169</v>
      </c>
      <c r="I23" s="92">
        <v>147212.82</v>
      </c>
      <c r="J23" s="94">
        <v>1094</v>
      </c>
      <c r="K23" s="92">
        <v>1610.50828</v>
      </c>
      <c r="L23" s="93">
        <v>1.2541401187032597E-4</v>
      </c>
      <c r="M23" s="93">
        <f t="shared" si="0"/>
        <v>2.0640896825692302E-2</v>
      </c>
      <c r="N23" s="93">
        <f>K23/'סכום נכסי הקרן'!$C$42</f>
        <v>2.8107336012319064E-3</v>
      </c>
    </row>
    <row r="24" spans="2:14" s="140" customFormat="1">
      <c r="B24" s="106" t="s">
        <v>634</v>
      </c>
      <c r="C24" s="82" t="s">
        <v>635</v>
      </c>
      <c r="D24" s="95" t="s">
        <v>126</v>
      </c>
      <c r="E24" s="95" t="s">
        <v>323</v>
      </c>
      <c r="F24" s="82" t="s">
        <v>423</v>
      </c>
      <c r="G24" s="95" t="s">
        <v>424</v>
      </c>
      <c r="H24" s="95" t="s">
        <v>169</v>
      </c>
      <c r="I24" s="92">
        <v>26651</v>
      </c>
      <c r="J24" s="94">
        <v>2210</v>
      </c>
      <c r="K24" s="92">
        <v>588.98709999999994</v>
      </c>
      <c r="L24" s="93">
        <v>1.2433095312637695E-4</v>
      </c>
      <c r="M24" s="93">
        <f t="shared" si="0"/>
        <v>7.5486864077244694E-3</v>
      </c>
      <c r="N24" s="93">
        <f>K24/'סכום נכסי הקרן'!$C$42</f>
        <v>1.0279275513331338E-3</v>
      </c>
    </row>
    <row r="25" spans="2:14" s="140" customFormat="1">
      <c r="B25" s="106" t="s">
        <v>636</v>
      </c>
      <c r="C25" s="82" t="s">
        <v>637</v>
      </c>
      <c r="D25" s="95" t="s">
        <v>126</v>
      </c>
      <c r="E25" s="95" t="s">
        <v>323</v>
      </c>
      <c r="F25" s="82" t="s">
        <v>638</v>
      </c>
      <c r="G25" s="95" t="s">
        <v>639</v>
      </c>
      <c r="H25" s="95" t="s">
        <v>169</v>
      </c>
      <c r="I25" s="92">
        <v>9948</v>
      </c>
      <c r="J25" s="94">
        <v>10860</v>
      </c>
      <c r="K25" s="92">
        <v>1080.3528000000001</v>
      </c>
      <c r="L25" s="93">
        <v>1.0152204072282958E-4</v>
      </c>
      <c r="M25" s="93">
        <f t="shared" si="0"/>
        <v>1.3846219207359674E-2</v>
      </c>
      <c r="N25" s="93">
        <f>K25/'סכום נכסי הקרן'!$C$42</f>
        <v>1.8854817164584673E-3</v>
      </c>
    </row>
    <row r="26" spans="2:14" s="140" customFormat="1">
      <c r="B26" s="106" t="s">
        <v>640</v>
      </c>
      <c r="C26" s="82" t="s">
        <v>641</v>
      </c>
      <c r="D26" s="95" t="s">
        <v>126</v>
      </c>
      <c r="E26" s="95" t="s">
        <v>323</v>
      </c>
      <c r="F26" s="82" t="s">
        <v>642</v>
      </c>
      <c r="G26" s="95" t="s">
        <v>412</v>
      </c>
      <c r="H26" s="95" t="s">
        <v>169</v>
      </c>
      <c r="I26" s="92">
        <v>24171</v>
      </c>
      <c r="J26" s="94">
        <v>6176</v>
      </c>
      <c r="K26" s="92">
        <v>1492.80096</v>
      </c>
      <c r="L26" s="93">
        <v>2.3808846422699352E-5</v>
      </c>
      <c r="M26" s="93">
        <f t="shared" si="0"/>
        <v>1.9132314300584919E-2</v>
      </c>
      <c r="N26" s="93">
        <f>K26/'סכום נכסי הקרן'!$C$42</f>
        <v>2.6053053376560394E-3</v>
      </c>
    </row>
    <row r="27" spans="2:14" s="140" customFormat="1">
      <c r="B27" s="106" t="s">
        <v>643</v>
      </c>
      <c r="C27" s="82" t="s">
        <v>644</v>
      </c>
      <c r="D27" s="95" t="s">
        <v>126</v>
      </c>
      <c r="E27" s="95" t="s">
        <v>323</v>
      </c>
      <c r="F27" s="82" t="s">
        <v>606</v>
      </c>
      <c r="G27" s="95" t="s">
        <v>607</v>
      </c>
      <c r="H27" s="95" t="s">
        <v>169</v>
      </c>
      <c r="I27" s="92">
        <v>6411322</v>
      </c>
      <c r="J27" s="94">
        <v>49.1</v>
      </c>
      <c r="K27" s="92">
        <v>3147.9591</v>
      </c>
      <c r="L27" s="93">
        <v>4.9499543845545925E-4</v>
      </c>
      <c r="M27" s="93">
        <f t="shared" si="0"/>
        <v>4.0345460996077089E-2</v>
      </c>
      <c r="N27" s="93">
        <f>K27/'סכום נכסי הקרן'!$C$42</f>
        <v>5.4939639414171475E-3</v>
      </c>
    </row>
    <row r="28" spans="2:14" s="140" customFormat="1">
      <c r="B28" s="106" t="s">
        <v>645</v>
      </c>
      <c r="C28" s="82" t="s">
        <v>646</v>
      </c>
      <c r="D28" s="95" t="s">
        <v>126</v>
      </c>
      <c r="E28" s="95" t="s">
        <v>323</v>
      </c>
      <c r="F28" s="82" t="s">
        <v>647</v>
      </c>
      <c r="G28" s="95" t="s">
        <v>412</v>
      </c>
      <c r="H28" s="95" t="s">
        <v>169</v>
      </c>
      <c r="I28" s="92">
        <v>126540</v>
      </c>
      <c r="J28" s="94">
        <v>1568</v>
      </c>
      <c r="K28" s="92">
        <v>1984.1471999999999</v>
      </c>
      <c r="L28" s="93">
        <v>9.8984620085130242E-5</v>
      </c>
      <c r="M28" s="93">
        <f t="shared" si="0"/>
        <v>2.5429597693335838E-2</v>
      </c>
      <c r="N28" s="93">
        <f>K28/'סכום נכסי הקרן'!$C$42</f>
        <v>3.4628255402885623E-3</v>
      </c>
    </row>
    <row r="29" spans="2:14" s="140" customFormat="1">
      <c r="B29" s="106" t="s">
        <v>648</v>
      </c>
      <c r="C29" s="82" t="s">
        <v>649</v>
      </c>
      <c r="D29" s="95" t="s">
        <v>126</v>
      </c>
      <c r="E29" s="95" t="s">
        <v>323</v>
      </c>
      <c r="F29" s="82" t="s">
        <v>324</v>
      </c>
      <c r="G29" s="95" t="s">
        <v>325</v>
      </c>
      <c r="H29" s="95" t="s">
        <v>169</v>
      </c>
      <c r="I29" s="92">
        <v>209906</v>
      </c>
      <c r="J29" s="94">
        <v>1875</v>
      </c>
      <c r="K29" s="92">
        <v>3935.7375000000002</v>
      </c>
      <c r="L29" s="93">
        <v>1.3777739445673874E-4</v>
      </c>
      <c r="M29" s="93">
        <f t="shared" si="0"/>
        <v>5.0441933568021249E-2</v>
      </c>
      <c r="N29" s="93">
        <f>K29/'סכום נכסי הקרן'!$C$42</f>
        <v>6.8688312716271545E-3</v>
      </c>
    </row>
    <row r="30" spans="2:14" s="140" customFormat="1">
      <c r="B30" s="106" t="s">
        <v>650</v>
      </c>
      <c r="C30" s="82" t="s">
        <v>651</v>
      </c>
      <c r="D30" s="95" t="s">
        <v>126</v>
      </c>
      <c r="E30" s="95" t="s">
        <v>323</v>
      </c>
      <c r="F30" s="82" t="s">
        <v>328</v>
      </c>
      <c r="G30" s="95" t="s">
        <v>325</v>
      </c>
      <c r="H30" s="95" t="s">
        <v>169</v>
      </c>
      <c r="I30" s="92">
        <v>30832</v>
      </c>
      <c r="J30" s="94">
        <v>6333</v>
      </c>
      <c r="K30" s="92">
        <v>1952.5905600000001</v>
      </c>
      <c r="L30" s="93">
        <v>1.3262292205341544E-4</v>
      </c>
      <c r="M30" s="93">
        <f t="shared" si="0"/>
        <v>2.5025155593599777E-2</v>
      </c>
      <c r="N30" s="93">
        <f>K30/'סכום נכסי הקרן'!$C$42</f>
        <v>3.407751431392967E-3</v>
      </c>
    </row>
    <row r="31" spans="2:14" s="140" customFormat="1">
      <c r="B31" s="106" t="s">
        <v>652</v>
      </c>
      <c r="C31" s="82" t="s">
        <v>653</v>
      </c>
      <c r="D31" s="95" t="s">
        <v>126</v>
      </c>
      <c r="E31" s="95" t="s">
        <v>323</v>
      </c>
      <c r="F31" s="82" t="s">
        <v>654</v>
      </c>
      <c r="G31" s="95" t="s">
        <v>655</v>
      </c>
      <c r="H31" s="95" t="s">
        <v>169</v>
      </c>
      <c r="I31" s="92">
        <v>21786</v>
      </c>
      <c r="J31" s="94">
        <v>11060</v>
      </c>
      <c r="K31" s="92">
        <v>2409.5316000000003</v>
      </c>
      <c r="L31" s="93">
        <v>4.4303997468998402E-5</v>
      </c>
      <c r="M31" s="93">
        <f t="shared" si="0"/>
        <v>3.0881488640247971E-2</v>
      </c>
      <c r="N31" s="93">
        <f>K31/'סכום נכסי הקרן'!$C$42</f>
        <v>4.2052260863570841E-3</v>
      </c>
    </row>
    <row r="32" spans="2:14" s="140" customFormat="1">
      <c r="B32" s="106" t="s">
        <v>656</v>
      </c>
      <c r="C32" s="82" t="s">
        <v>657</v>
      </c>
      <c r="D32" s="95" t="s">
        <v>126</v>
      </c>
      <c r="E32" s="95" t="s">
        <v>323</v>
      </c>
      <c r="F32" s="82" t="s">
        <v>436</v>
      </c>
      <c r="G32" s="95" t="s">
        <v>354</v>
      </c>
      <c r="H32" s="95" t="s">
        <v>169</v>
      </c>
      <c r="I32" s="92">
        <v>8515</v>
      </c>
      <c r="J32" s="94">
        <v>17090</v>
      </c>
      <c r="K32" s="92">
        <v>1455.2135000000001</v>
      </c>
      <c r="L32" s="93">
        <v>1.9151281766162468E-4</v>
      </c>
      <c r="M32" s="93">
        <f t="shared" si="0"/>
        <v>1.8650578879889142E-2</v>
      </c>
      <c r="N32" s="93">
        <f>K32/'סכום נכסי הקרן'!$C$42</f>
        <v>2.5397059625277352E-3</v>
      </c>
    </row>
    <row r="33" spans="2:14" s="140" customFormat="1">
      <c r="B33" s="106" t="s">
        <v>658</v>
      </c>
      <c r="C33" s="82" t="s">
        <v>659</v>
      </c>
      <c r="D33" s="95" t="s">
        <v>126</v>
      </c>
      <c r="E33" s="95" t="s">
        <v>323</v>
      </c>
      <c r="F33" s="82" t="s">
        <v>660</v>
      </c>
      <c r="G33" s="95" t="s">
        <v>197</v>
      </c>
      <c r="H33" s="95" t="s">
        <v>169</v>
      </c>
      <c r="I33" s="92">
        <v>9180</v>
      </c>
      <c r="J33" s="94">
        <v>28180</v>
      </c>
      <c r="K33" s="92">
        <v>2586.924</v>
      </c>
      <c r="L33" s="93">
        <v>1.5212111014473146E-4</v>
      </c>
      <c r="M33" s="93">
        <f t="shared" si="0"/>
        <v>3.3155018228100776E-2</v>
      </c>
      <c r="N33" s="93">
        <f>K33/'סכום נכסי הקרן'!$C$42</f>
        <v>4.5148195143915985E-3</v>
      </c>
    </row>
    <row r="34" spans="2:14" s="140" customFormat="1">
      <c r="B34" s="106" t="s">
        <v>661</v>
      </c>
      <c r="C34" s="82" t="s">
        <v>662</v>
      </c>
      <c r="D34" s="95" t="s">
        <v>126</v>
      </c>
      <c r="E34" s="95" t="s">
        <v>323</v>
      </c>
      <c r="F34" s="82" t="s">
        <v>479</v>
      </c>
      <c r="G34" s="95" t="s">
        <v>377</v>
      </c>
      <c r="H34" s="95" t="s">
        <v>169</v>
      </c>
      <c r="I34" s="92">
        <v>9590</v>
      </c>
      <c r="J34" s="94">
        <v>3289</v>
      </c>
      <c r="K34" s="92">
        <v>315.4151</v>
      </c>
      <c r="L34" s="93">
        <v>9.5322154241324458E-5</v>
      </c>
      <c r="M34" s="93">
        <f t="shared" si="0"/>
        <v>4.0424818780599005E-3</v>
      </c>
      <c r="N34" s="93">
        <f>K34/'סכום נכסי הקרן'!$C$42</f>
        <v>5.5047703319223039E-4</v>
      </c>
    </row>
    <row r="35" spans="2:14" s="140" customFormat="1">
      <c r="B35" s="106" t="s">
        <v>663</v>
      </c>
      <c r="C35" s="82" t="s">
        <v>664</v>
      </c>
      <c r="D35" s="95" t="s">
        <v>126</v>
      </c>
      <c r="E35" s="95" t="s">
        <v>323</v>
      </c>
      <c r="F35" s="82" t="s">
        <v>341</v>
      </c>
      <c r="G35" s="95" t="s">
        <v>325</v>
      </c>
      <c r="H35" s="95" t="s">
        <v>169</v>
      </c>
      <c r="I35" s="92">
        <v>188749</v>
      </c>
      <c r="J35" s="94">
        <v>2473</v>
      </c>
      <c r="K35" s="92">
        <v>4667.7627699999994</v>
      </c>
      <c r="L35" s="93">
        <v>1.4159022814878023E-4</v>
      </c>
      <c r="M35" s="93">
        <f t="shared" si="0"/>
        <v>5.9823852468723536E-2</v>
      </c>
      <c r="N35" s="93">
        <f>K35/'סכום נכסי הקרן'!$C$42</f>
        <v>8.146395658529813E-3</v>
      </c>
    </row>
    <row r="36" spans="2:14" s="140" customFormat="1">
      <c r="B36" s="106" t="s">
        <v>665</v>
      </c>
      <c r="C36" s="82" t="s">
        <v>666</v>
      </c>
      <c r="D36" s="95" t="s">
        <v>126</v>
      </c>
      <c r="E36" s="95" t="s">
        <v>323</v>
      </c>
      <c r="F36" s="82" t="s">
        <v>452</v>
      </c>
      <c r="G36" s="95" t="s">
        <v>453</v>
      </c>
      <c r="H36" s="95" t="s">
        <v>169</v>
      </c>
      <c r="I36" s="92">
        <v>2515</v>
      </c>
      <c r="J36" s="94">
        <v>58210</v>
      </c>
      <c r="K36" s="92">
        <v>1463.9815000000001</v>
      </c>
      <c r="L36" s="93">
        <v>2.4758552430935454E-4</v>
      </c>
      <c r="M36" s="93">
        <f t="shared" si="0"/>
        <v>1.8762952958070019E-2</v>
      </c>
      <c r="N36" s="93">
        <f>K36/'סכום נכסי הקרן'!$C$42</f>
        <v>2.5550082820014366E-3</v>
      </c>
    </row>
    <row r="37" spans="2:14" s="140" customFormat="1">
      <c r="B37" s="106" t="s">
        <v>667</v>
      </c>
      <c r="C37" s="82" t="s">
        <v>668</v>
      </c>
      <c r="D37" s="95" t="s">
        <v>126</v>
      </c>
      <c r="E37" s="95" t="s">
        <v>323</v>
      </c>
      <c r="F37" s="82" t="s">
        <v>669</v>
      </c>
      <c r="G37" s="95" t="s">
        <v>535</v>
      </c>
      <c r="H37" s="95" t="s">
        <v>169</v>
      </c>
      <c r="I37" s="92">
        <v>7369</v>
      </c>
      <c r="J37" s="94">
        <v>27190</v>
      </c>
      <c r="K37" s="92">
        <v>2003.6311000000001</v>
      </c>
      <c r="L37" s="93">
        <v>1.2388292910216447E-4</v>
      </c>
      <c r="M37" s="93">
        <f t="shared" si="0"/>
        <v>2.567931088926061E-2</v>
      </c>
      <c r="N37" s="93">
        <f>K37/'סכום נכסי הקרן'!$C$42</f>
        <v>3.4968297444849189E-3</v>
      </c>
    </row>
    <row r="38" spans="2:14" s="140" customFormat="1">
      <c r="B38" s="106" t="s">
        <v>670</v>
      </c>
      <c r="C38" s="82" t="s">
        <v>671</v>
      </c>
      <c r="D38" s="95" t="s">
        <v>126</v>
      </c>
      <c r="E38" s="95" t="s">
        <v>323</v>
      </c>
      <c r="F38" s="82" t="s">
        <v>577</v>
      </c>
      <c r="G38" s="95" t="s">
        <v>377</v>
      </c>
      <c r="H38" s="95" t="s">
        <v>169</v>
      </c>
      <c r="I38" s="92">
        <v>17789</v>
      </c>
      <c r="J38" s="94">
        <v>1899</v>
      </c>
      <c r="K38" s="92">
        <v>337.81310999999999</v>
      </c>
      <c r="L38" s="93">
        <v>1.0497749224497881E-4</v>
      </c>
      <c r="M38" s="93">
        <f t="shared" si="0"/>
        <v>4.329543434496496E-3</v>
      </c>
      <c r="N38" s="93">
        <f>K38/'סכום נכסי הקרן'!$C$42</f>
        <v>5.8956707705572935E-4</v>
      </c>
    </row>
    <row r="39" spans="2:14" s="140" customFormat="1">
      <c r="B39" s="106" t="s">
        <v>672</v>
      </c>
      <c r="C39" s="82" t="s">
        <v>673</v>
      </c>
      <c r="D39" s="95" t="s">
        <v>126</v>
      </c>
      <c r="E39" s="95" t="s">
        <v>323</v>
      </c>
      <c r="F39" s="82" t="s">
        <v>674</v>
      </c>
      <c r="G39" s="95" t="s">
        <v>412</v>
      </c>
      <c r="H39" s="95" t="s">
        <v>169</v>
      </c>
      <c r="I39" s="92">
        <v>7279</v>
      </c>
      <c r="J39" s="94">
        <v>29660</v>
      </c>
      <c r="K39" s="92">
        <v>2158.9513999999999</v>
      </c>
      <c r="L39" s="93">
        <v>5.1783844968487691E-5</v>
      </c>
      <c r="M39" s="93">
        <f t="shared" si="0"/>
        <v>2.7669955909251177E-2</v>
      </c>
      <c r="N39" s="93">
        <f>K39/'סכום נכסי הקרן'!$C$42</f>
        <v>3.7679019218744198E-3</v>
      </c>
    </row>
    <row r="40" spans="2:14" s="140" customFormat="1">
      <c r="B40" s="106" t="s">
        <v>1402</v>
      </c>
      <c r="C40" s="82" t="s">
        <v>675</v>
      </c>
      <c r="D40" s="95" t="s">
        <v>126</v>
      </c>
      <c r="E40" s="95" t="s">
        <v>323</v>
      </c>
      <c r="F40" s="82" t="s">
        <v>353</v>
      </c>
      <c r="G40" s="95" t="s">
        <v>354</v>
      </c>
      <c r="H40" s="95" t="s">
        <v>169</v>
      </c>
      <c r="I40" s="92">
        <v>16286</v>
      </c>
      <c r="J40" s="94">
        <v>19620</v>
      </c>
      <c r="K40" s="92">
        <v>3195.3132000000001</v>
      </c>
      <c r="L40" s="93">
        <v>1.3429231758228311E-4</v>
      </c>
      <c r="M40" s="93">
        <f t="shared" si="0"/>
        <v>4.0952369451321739E-2</v>
      </c>
      <c r="N40" s="93">
        <f>K40/'סכום נכסי הקרן'!$C$42</f>
        <v>5.5766085087745384E-3</v>
      </c>
    </row>
    <row r="41" spans="2:14" s="140" customFormat="1">
      <c r="B41" s="106" t="s">
        <v>676</v>
      </c>
      <c r="C41" s="82" t="s">
        <v>677</v>
      </c>
      <c r="D41" s="95" t="s">
        <v>126</v>
      </c>
      <c r="E41" s="95" t="s">
        <v>323</v>
      </c>
      <c r="F41" s="82" t="s">
        <v>678</v>
      </c>
      <c r="G41" s="95" t="s">
        <v>157</v>
      </c>
      <c r="H41" s="95" t="s">
        <v>169</v>
      </c>
      <c r="I41" s="92">
        <v>12789</v>
      </c>
      <c r="J41" s="94">
        <v>2076</v>
      </c>
      <c r="K41" s="92">
        <v>265.49964</v>
      </c>
      <c r="L41" s="93">
        <v>5.5052289214431342E-5</v>
      </c>
      <c r="M41" s="93">
        <f t="shared" si="0"/>
        <v>3.4027460426955701E-3</v>
      </c>
      <c r="N41" s="93">
        <f>K41/'סכום נכסי הקרן'!$C$42</f>
        <v>4.633622617966141E-4</v>
      </c>
    </row>
    <row r="42" spans="2:14" s="140" customFormat="1">
      <c r="B42" s="106" t="s">
        <v>679</v>
      </c>
      <c r="C42" s="82" t="s">
        <v>680</v>
      </c>
      <c r="D42" s="95" t="s">
        <v>126</v>
      </c>
      <c r="E42" s="95" t="s">
        <v>323</v>
      </c>
      <c r="F42" s="82" t="s">
        <v>534</v>
      </c>
      <c r="G42" s="95" t="s">
        <v>535</v>
      </c>
      <c r="H42" s="95" t="s">
        <v>169</v>
      </c>
      <c r="I42" s="92">
        <v>24378</v>
      </c>
      <c r="J42" s="94">
        <v>6635</v>
      </c>
      <c r="K42" s="92">
        <v>1617.4802999999999</v>
      </c>
      <c r="L42" s="93">
        <v>2.1259538438833553E-4</v>
      </c>
      <c r="M42" s="93">
        <f t="shared" si="0"/>
        <v>2.0730252929770612E-2</v>
      </c>
      <c r="N42" s="93">
        <f>K42/'סכום נכסי הקרן'!$C$42</f>
        <v>2.822901493273083E-3</v>
      </c>
    </row>
    <row r="43" spans="2:14" s="140" customFormat="1">
      <c r="B43" s="107"/>
      <c r="C43" s="82"/>
      <c r="D43" s="82"/>
      <c r="E43" s="82"/>
      <c r="F43" s="82"/>
      <c r="G43" s="82"/>
      <c r="H43" s="82"/>
      <c r="I43" s="92"/>
      <c r="J43" s="94"/>
      <c r="K43" s="82"/>
      <c r="L43" s="82"/>
      <c r="M43" s="93"/>
      <c r="N43" s="82"/>
    </row>
    <row r="44" spans="2:14" s="140" customFormat="1">
      <c r="B44" s="105" t="s">
        <v>681</v>
      </c>
      <c r="C44" s="80"/>
      <c r="D44" s="80"/>
      <c r="E44" s="80"/>
      <c r="F44" s="80"/>
      <c r="G44" s="80"/>
      <c r="H44" s="80"/>
      <c r="I44" s="89"/>
      <c r="J44" s="91"/>
      <c r="K44" s="89">
        <v>10971.014979999996</v>
      </c>
      <c r="L44" s="80"/>
      <c r="M44" s="90">
        <f t="shared" ref="M44:M81" si="1">K44/$K$11</f>
        <v>0.14060876996876082</v>
      </c>
      <c r="N44" s="90">
        <f>K44/'סכום נכסי הקרן'!$C$42</f>
        <v>1.914712319510992E-2</v>
      </c>
    </row>
    <row r="45" spans="2:14" s="140" customFormat="1">
      <c r="B45" s="106" t="s">
        <v>682</v>
      </c>
      <c r="C45" s="82" t="s">
        <v>683</v>
      </c>
      <c r="D45" s="95" t="s">
        <v>126</v>
      </c>
      <c r="E45" s="95" t="s">
        <v>323</v>
      </c>
      <c r="F45" s="82" t="s">
        <v>684</v>
      </c>
      <c r="G45" s="95" t="s">
        <v>685</v>
      </c>
      <c r="H45" s="95" t="s">
        <v>169</v>
      </c>
      <c r="I45" s="92">
        <v>73385</v>
      </c>
      <c r="J45" s="94">
        <v>434.6</v>
      </c>
      <c r="K45" s="92">
        <v>318.93121000000002</v>
      </c>
      <c r="L45" s="93">
        <v>2.4973288093267112E-4</v>
      </c>
      <c r="M45" s="93">
        <f t="shared" si="1"/>
        <v>4.0875457033373377E-3</v>
      </c>
      <c r="N45" s="93">
        <f>K45/'סכום נכסי הקרן'!$C$42</f>
        <v>5.5661351112615796E-4</v>
      </c>
    </row>
    <row r="46" spans="2:14" s="140" customFormat="1">
      <c r="B46" s="106" t="s">
        <v>686</v>
      </c>
      <c r="C46" s="82" t="s">
        <v>687</v>
      </c>
      <c r="D46" s="95" t="s">
        <v>126</v>
      </c>
      <c r="E46" s="95" t="s">
        <v>323</v>
      </c>
      <c r="F46" s="82" t="s">
        <v>688</v>
      </c>
      <c r="G46" s="95" t="s">
        <v>424</v>
      </c>
      <c r="H46" s="95" t="s">
        <v>169</v>
      </c>
      <c r="I46" s="92">
        <v>1980</v>
      </c>
      <c r="J46" s="94">
        <v>22480</v>
      </c>
      <c r="K46" s="92">
        <v>445.10399999999998</v>
      </c>
      <c r="L46" s="93">
        <v>1.3492413890290185E-4</v>
      </c>
      <c r="M46" s="93">
        <f t="shared" si="1"/>
        <v>5.7046249651712105E-3</v>
      </c>
      <c r="N46" s="93">
        <f>K46/'סכום נכסי הקרן'!$C$42</f>
        <v>7.7681610481550984E-4</v>
      </c>
    </row>
    <row r="47" spans="2:14" s="140" customFormat="1">
      <c r="B47" s="106" t="s">
        <v>689</v>
      </c>
      <c r="C47" s="82" t="s">
        <v>690</v>
      </c>
      <c r="D47" s="95" t="s">
        <v>126</v>
      </c>
      <c r="E47" s="95" t="s">
        <v>323</v>
      </c>
      <c r="F47" s="82" t="s">
        <v>691</v>
      </c>
      <c r="G47" s="95" t="s">
        <v>692</v>
      </c>
      <c r="H47" s="95" t="s">
        <v>169</v>
      </c>
      <c r="I47" s="92">
        <v>20174</v>
      </c>
      <c r="J47" s="94">
        <v>1532</v>
      </c>
      <c r="K47" s="92">
        <v>309.06567999999999</v>
      </c>
      <c r="L47" s="93">
        <v>1.8539747236728514E-4</v>
      </c>
      <c r="M47" s="93">
        <f t="shared" si="1"/>
        <v>3.9611052563122695E-3</v>
      </c>
      <c r="N47" s="93">
        <f>K47/'סכום נכסי הקרן'!$C$42</f>
        <v>5.3939573149141954E-4</v>
      </c>
    </row>
    <row r="48" spans="2:14" s="140" customFormat="1">
      <c r="B48" s="106" t="s">
        <v>693</v>
      </c>
      <c r="C48" s="82" t="s">
        <v>694</v>
      </c>
      <c r="D48" s="95" t="s">
        <v>126</v>
      </c>
      <c r="E48" s="95" t="s">
        <v>323</v>
      </c>
      <c r="F48" s="82" t="s">
        <v>695</v>
      </c>
      <c r="G48" s="95" t="s">
        <v>539</v>
      </c>
      <c r="H48" s="95" t="s">
        <v>169</v>
      </c>
      <c r="I48" s="92">
        <v>6626</v>
      </c>
      <c r="J48" s="94">
        <v>1597</v>
      </c>
      <c r="K48" s="92">
        <v>105.81722000000001</v>
      </c>
      <c r="L48" s="93">
        <v>1.2200814431062912E-4</v>
      </c>
      <c r="M48" s="93">
        <f t="shared" si="1"/>
        <v>1.356194406154549E-3</v>
      </c>
      <c r="N48" s="93">
        <f>K48/'סכום נכסי הקרן'!$C$42</f>
        <v>1.8467711065909512E-4</v>
      </c>
    </row>
    <row r="49" spans="2:14" s="140" customFormat="1">
      <c r="B49" s="106" t="s">
        <v>696</v>
      </c>
      <c r="C49" s="82" t="s">
        <v>697</v>
      </c>
      <c r="D49" s="95" t="s">
        <v>126</v>
      </c>
      <c r="E49" s="95" t="s">
        <v>323</v>
      </c>
      <c r="F49" s="82" t="s">
        <v>698</v>
      </c>
      <c r="G49" s="95" t="s">
        <v>453</v>
      </c>
      <c r="H49" s="95" t="s">
        <v>169</v>
      </c>
      <c r="I49" s="92">
        <v>998</v>
      </c>
      <c r="J49" s="94">
        <v>78990</v>
      </c>
      <c r="K49" s="92">
        <v>788.3202</v>
      </c>
      <c r="L49" s="93">
        <v>2.7627574755704972E-4</v>
      </c>
      <c r="M49" s="93">
        <f t="shared" si="1"/>
        <v>1.0103416490233209E-2</v>
      </c>
      <c r="N49" s="93">
        <f>K49/'סכום נכסי הקרן'!$C$42</f>
        <v>1.3758129046501125E-3</v>
      </c>
    </row>
    <row r="50" spans="2:14" s="140" customFormat="1">
      <c r="B50" s="106" t="s">
        <v>699</v>
      </c>
      <c r="C50" s="82" t="s">
        <v>700</v>
      </c>
      <c r="D50" s="95" t="s">
        <v>126</v>
      </c>
      <c r="E50" s="95" t="s">
        <v>323</v>
      </c>
      <c r="F50" s="82" t="s">
        <v>701</v>
      </c>
      <c r="G50" s="95" t="s">
        <v>195</v>
      </c>
      <c r="H50" s="95" t="s">
        <v>169</v>
      </c>
      <c r="I50" s="92">
        <v>31941</v>
      </c>
      <c r="J50" s="94">
        <v>313</v>
      </c>
      <c r="K50" s="92">
        <v>99.97533</v>
      </c>
      <c r="L50" s="93">
        <v>8.9267660588373957E-5</v>
      </c>
      <c r="M50" s="93">
        <f t="shared" si="1"/>
        <v>1.2813224851253421E-3</v>
      </c>
      <c r="N50" s="93">
        <f>K50/'סכום נכסי הקרן'!$C$42</f>
        <v>1.7448157380802056E-4</v>
      </c>
    </row>
    <row r="51" spans="2:14" s="140" customFormat="1">
      <c r="B51" s="106" t="s">
        <v>702</v>
      </c>
      <c r="C51" s="82" t="s">
        <v>703</v>
      </c>
      <c r="D51" s="95" t="s">
        <v>126</v>
      </c>
      <c r="E51" s="95" t="s">
        <v>323</v>
      </c>
      <c r="F51" s="82" t="s">
        <v>704</v>
      </c>
      <c r="G51" s="95" t="s">
        <v>705</v>
      </c>
      <c r="H51" s="95" t="s">
        <v>169</v>
      </c>
      <c r="I51" s="92">
        <v>490</v>
      </c>
      <c r="J51" s="94">
        <v>15610</v>
      </c>
      <c r="K51" s="92">
        <v>76.489000000000004</v>
      </c>
      <c r="L51" s="93">
        <v>1.0698603526565397E-4</v>
      </c>
      <c r="M51" s="93">
        <f t="shared" si="1"/>
        <v>9.8031259876563853E-4</v>
      </c>
      <c r="N51" s="93">
        <f>K51/'סכום נכסי הקרן'!$C$42</f>
        <v>1.3349214350181875E-4</v>
      </c>
    </row>
    <row r="52" spans="2:14" s="140" customFormat="1">
      <c r="B52" s="106" t="s">
        <v>706</v>
      </c>
      <c r="C52" s="82" t="s">
        <v>707</v>
      </c>
      <c r="D52" s="95" t="s">
        <v>126</v>
      </c>
      <c r="E52" s="95" t="s">
        <v>323</v>
      </c>
      <c r="F52" s="82" t="s">
        <v>708</v>
      </c>
      <c r="G52" s="95" t="s">
        <v>709</v>
      </c>
      <c r="H52" s="95" t="s">
        <v>169</v>
      </c>
      <c r="I52" s="92">
        <v>5595</v>
      </c>
      <c r="J52" s="94">
        <v>3623</v>
      </c>
      <c r="K52" s="92">
        <v>202.70685</v>
      </c>
      <c r="L52" s="93">
        <v>2.2623676909147195E-4</v>
      </c>
      <c r="M52" s="93">
        <f t="shared" si="1"/>
        <v>2.5979693669821342E-3</v>
      </c>
      <c r="N52" s="93">
        <f>K52/'סכום נכסי הקרן'!$C$42</f>
        <v>3.5377337798901345E-4</v>
      </c>
    </row>
    <row r="53" spans="2:14" s="140" customFormat="1">
      <c r="B53" s="106" t="s">
        <v>710</v>
      </c>
      <c r="C53" s="82" t="s">
        <v>711</v>
      </c>
      <c r="D53" s="95" t="s">
        <v>126</v>
      </c>
      <c r="E53" s="95" t="s">
        <v>323</v>
      </c>
      <c r="F53" s="82" t="s">
        <v>712</v>
      </c>
      <c r="G53" s="95" t="s">
        <v>377</v>
      </c>
      <c r="H53" s="95" t="s">
        <v>169</v>
      </c>
      <c r="I53" s="92">
        <v>1108</v>
      </c>
      <c r="J53" s="94">
        <v>5043</v>
      </c>
      <c r="K53" s="92">
        <v>55.876440000000002</v>
      </c>
      <c r="L53" s="93">
        <v>3.7070438349569217E-5</v>
      </c>
      <c r="M53" s="93">
        <f t="shared" si="1"/>
        <v>7.1613405988014316E-4</v>
      </c>
      <c r="N53" s="93">
        <f>K53/'סכום נכסי הקרן'!$C$42</f>
        <v>9.7518149627407412E-5</v>
      </c>
    </row>
    <row r="54" spans="2:14" s="140" customFormat="1">
      <c r="B54" s="106" t="s">
        <v>713</v>
      </c>
      <c r="C54" s="82" t="s">
        <v>714</v>
      </c>
      <c r="D54" s="95" t="s">
        <v>126</v>
      </c>
      <c r="E54" s="95" t="s">
        <v>323</v>
      </c>
      <c r="F54" s="82" t="s">
        <v>415</v>
      </c>
      <c r="G54" s="95" t="s">
        <v>354</v>
      </c>
      <c r="H54" s="95" t="s">
        <v>169</v>
      </c>
      <c r="I54" s="92">
        <v>618</v>
      </c>
      <c r="J54" s="94">
        <v>162400</v>
      </c>
      <c r="K54" s="92">
        <v>1003.6319999999999</v>
      </c>
      <c r="L54" s="93">
        <v>2.8922361244035935E-4</v>
      </c>
      <c r="M54" s="93">
        <f t="shared" si="1"/>
        <v>1.2862935770167673E-2</v>
      </c>
      <c r="N54" s="93">
        <f>K54/'סכום נכסי הקרן'!$C$42</f>
        <v>1.7515850248665476E-3</v>
      </c>
    </row>
    <row r="55" spans="2:14" s="140" customFormat="1">
      <c r="B55" s="106" t="s">
        <v>715</v>
      </c>
      <c r="C55" s="82" t="s">
        <v>716</v>
      </c>
      <c r="D55" s="95" t="s">
        <v>126</v>
      </c>
      <c r="E55" s="95" t="s">
        <v>323</v>
      </c>
      <c r="F55" s="82" t="s">
        <v>717</v>
      </c>
      <c r="G55" s="95" t="s">
        <v>192</v>
      </c>
      <c r="H55" s="95" t="s">
        <v>169</v>
      </c>
      <c r="I55" s="92">
        <v>2298</v>
      </c>
      <c r="J55" s="94">
        <v>11150</v>
      </c>
      <c r="K55" s="92">
        <v>256.22699999999998</v>
      </c>
      <c r="L55" s="93">
        <v>9.0474777616303788E-5</v>
      </c>
      <c r="M55" s="93">
        <f t="shared" si="1"/>
        <v>3.2839043031536981E-3</v>
      </c>
      <c r="N55" s="93">
        <f>K55/'סכום נכסי הקרן'!$C$42</f>
        <v>4.4717922123495551E-4</v>
      </c>
    </row>
    <row r="56" spans="2:14" s="140" customFormat="1">
      <c r="B56" s="106" t="s">
        <v>718</v>
      </c>
      <c r="C56" s="82" t="s">
        <v>719</v>
      </c>
      <c r="D56" s="95" t="s">
        <v>126</v>
      </c>
      <c r="E56" s="95" t="s">
        <v>323</v>
      </c>
      <c r="F56" s="82" t="s">
        <v>720</v>
      </c>
      <c r="G56" s="95" t="s">
        <v>354</v>
      </c>
      <c r="H56" s="95" t="s">
        <v>169</v>
      </c>
      <c r="I56" s="92">
        <v>2188</v>
      </c>
      <c r="J56" s="94">
        <v>5664</v>
      </c>
      <c r="K56" s="92">
        <v>123.92832000000001</v>
      </c>
      <c r="L56" s="93">
        <v>1.2199470259748912E-4</v>
      </c>
      <c r="M56" s="93">
        <f t="shared" si="1"/>
        <v>1.5883132664809274E-3</v>
      </c>
      <c r="N56" s="93">
        <f>K56/'סכום נכסי הקרן'!$C$42</f>
        <v>2.1628544074807249E-4</v>
      </c>
    </row>
    <row r="57" spans="2:14" s="140" customFormat="1">
      <c r="B57" s="106" t="s">
        <v>721</v>
      </c>
      <c r="C57" s="82" t="s">
        <v>722</v>
      </c>
      <c r="D57" s="95" t="s">
        <v>126</v>
      </c>
      <c r="E57" s="95" t="s">
        <v>323</v>
      </c>
      <c r="F57" s="82" t="s">
        <v>456</v>
      </c>
      <c r="G57" s="95" t="s">
        <v>424</v>
      </c>
      <c r="H57" s="95" t="s">
        <v>169</v>
      </c>
      <c r="I57" s="92">
        <v>21417</v>
      </c>
      <c r="J57" s="94">
        <v>1622</v>
      </c>
      <c r="K57" s="92">
        <v>347.38373999999999</v>
      </c>
      <c r="L57" s="93">
        <v>8.5676252679363081E-5</v>
      </c>
      <c r="M57" s="93">
        <f t="shared" si="1"/>
        <v>4.4522043290973453E-3</v>
      </c>
      <c r="N57" s="93">
        <f>K57/'סכום נכסי הקרן'!$C$42</f>
        <v>6.062701835594464E-4</v>
      </c>
    </row>
    <row r="58" spans="2:14" s="140" customFormat="1">
      <c r="B58" s="106" t="s">
        <v>723</v>
      </c>
      <c r="C58" s="82" t="s">
        <v>724</v>
      </c>
      <c r="D58" s="95" t="s">
        <v>126</v>
      </c>
      <c r="E58" s="95" t="s">
        <v>323</v>
      </c>
      <c r="F58" s="82" t="s">
        <v>725</v>
      </c>
      <c r="G58" s="95" t="s">
        <v>726</v>
      </c>
      <c r="H58" s="95" t="s">
        <v>169</v>
      </c>
      <c r="I58" s="92">
        <v>126</v>
      </c>
      <c r="J58" s="94">
        <v>13870</v>
      </c>
      <c r="K58" s="92">
        <v>17.476200000000002</v>
      </c>
      <c r="L58" s="93">
        <v>1.8550373686972161E-5</v>
      </c>
      <c r="M58" s="93">
        <f t="shared" si="1"/>
        <v>2.2398173643985479E-4</v>
      </c>
      <c r="N58" s="93">
        <f>K58/'סכום נכסי הקרן'!$C$42</f>
        <v>3.0500273219240482E-5</v>
      </c>
    </row>
    <row r="59" spans="2:14" s="140" customFormat="1">
      <c r="B59" s="106" t="s">
        <v>727</v>
      </c>
      <c r="C59" s="82" t="s">
        <v>728</v>
      </c>
      <c r="D59" s="95" t="s">
        <v>126</v>
      </c>
      <c r="E59" s="95" t="s">
        <v>323</v>
      </c>
      <c r="F59" s="82" t="s">
        <v>729</v>
      </c>
      <c r="G59" s="95" t="s">
        <v>726</v>
      </c>
      <c r="H59" s="95" t="s">
        <v>169</v>
      </c>
      <c r="I59" s="92">
        <v>6265</v>
      </c>
      <c r="J59" s="94">
        <v>6871</v>
      </c>
      <c r="K59" s="92">
        <v>430.46815000000004</v>
      </c>
      <c r="L59" s="93">
        <v>2.7865898709481971E-4</v>
      </c>
      <c r="M59" s="93">
        <f t="shared" si="1"/>
        <v>5.5170462525635936E-3</v>
      </c>
      <c r="N59" s="93">
        <f>K59/'סכום נכסי הקרן'!$C$42</f>
        <v>7.5127294189703681E-4</v>
      </c>
    </row>
    <row r="60" spans="2:14" s="140" customFormat="1">
      <c r="B60" s="106" t="s">
        <v>1403</v>
      </c>
      <c r="C60" s="82" t="s">
        <v>730</v>
      </c>
      <c r="D60" s="95" t="s">
        <v>126</v>
      </c>
      <c r="E60" s="95" t="s">
        <v>323</v>
      </c>
      <c r="F60" s="82" t="s">
        <v>731</v>
      </c>
      <c r="G60" s="95" t="s">
        <v>453</v>
      </c>
      <c r="H60" s="95" t="s">
        <v>169</v>
      </c>
      <c r="I60" s="92">
        <v>1475</v>
      </c>
      <c r="J60" s="94">
        <v>18900</v>
      </c>
      <c r="K60" s="92">
        <v>278.77499999999998</v>
      </c>
      <c r="L60" s="93">
        <v>8.5396552642487769E-5</v>
      </c>
      <c r="M60" s="93">
        <f t="shared" si="1"/>
        <v>3.5728881894245032E-3</v>
      </c>
      <c r="N60" s="93">
        <f>K60/'סכום נכסי הקרן'!$C$42</f>
        <v>4.8653103458954256E-4</v>
      </c>
    </row>
    <row r="61" spans="2:14" s="140" customFormat="1">
      <c r="B61" s="106" t="s">
        <v>732</v>
      </c>
      <c r="C61" s="82" t="s">
        <v>733</v>
      </c>
      <c r="D61" s="95" t="s">
        <v>126</v>
      </c>
      <c r="E61" s="95" t="s">
        <v>323</v>
      </c>
      <c r="F61" s="82" t="s">
        <v>474</v>
      </c>
      <c r="G61" s="95" t="s">
        <v>354</v>
      </c>
      <c r="H61" s="95" t="s">
        <v>169</v>
      </c>
      <c r="I61" s="92">
        <v>265</v>
      </c>
      <c r="J61" s="94">
        <v>42020</v>
      </c>
      <c r="K61" s="92">
        <v>111.35299999999999</v>
      </c>
      <c r="L61" s="93">
        <v>5.072181933998089E-5</v>
      </c>
      <c r="M61" s="93">
        <f t="shared" si="1"/>
        <v>1.4271431030651483E-3</v>
      </c>
      <c r="N61" s="93">
        <f>K61/'סכום נכסי הקרן'!$C$42</f>
        <v>1.9433841016823364E-4</v>
      </c>
    </row>
    <row r="62" spans="2:14" s="140" customFormat="1">
      <c r="B62" s="106" t="s">
        <v>734</v>
      </c>
      <c r="C62" s="82" t="s">
        <v>735</v>
      </c>
      <c r="D62" s="95" t="s">
        <v>126</v>
      </c>
      <c r="E62" s="95" t="s">
        <v>323</v>
      </c>
      <c r="F62" s="82" t="s">
        <v>736</v>
      </c>
      <c r="G62" s="95" t="s">
        <v>424</v>
      </c>
      <c r="H62" s="95" t="s">
        <v>169</v>
      </c>
      <c r="I62" s="92">
        <v>5436</v>
      </c>
      <c r="J62" s="94">
        <v>5962</v>
      </c>
      <c r="K62" s="92">
        <v>324.09431999999998</v>
      </c>
      <c r="L62" s="93">
        <v>9.8071565903063942E-5</v>
      </c>
      <c r="M62" s="93">
        <f t="shared" si="1"/>
        <v>4.1537181174336494E-3</v>
      </c>
      <c r="N62" s="93">
        <f>K62/'סכום נכסי הקרן'!$C$42</f>
        <v>5.6562440970027536E-4</v>
      </c>
    </row>
    <row r="63" spans="2:14" s="140" customFormat="1">
      <c r="B63" s="106" t="s">
        <v>1404</v>
      </c>
      <c r="C63" s="82" t="s">
        <v>737</v>
      </c>
      <c r="D63" s="95" t="s">
        <v>126</v>
      </c>
      <c r="E63" s="95" t="s">
        <v>323</v>
      </c>
      <c r="F63" s="82" t="s">
        <v>738</v>
      </c>
      <c r="G63" s="95" t="s">
        <v>739</v>
      </c>
      <c r="H63" s="95" t="s">
        <v>169</v>
      </c>
      <c r="I63" s="92">
        <v>7444</v>
      </c>
      <c r="J63" s="94">
        <v>8430</v>
      </c>
      <c r="K63" s="92">
        <v>627.52919999999995</v>
      </c>
      <c r="L63" s="93">
        <v>1.4545121452154913E-4</v>
      </c>
      <c r="M63" s="93">
        <f t="shared" si="1"/>
        <v>8.0426568637754717E-3</v>
      </c>
      <c r="N63" s="93">
        <f>K63/'סכום נכסי הקרן'!$C$42</f>
        <v>1.0951930083800483E-3</v>
      </c>
    </row>
    <row r="64" spans="2:14" s="140" customFormat="1">
      <c r="B64" s="106" t="s">
        <v>740</v>
      </c>
      <c r="C64" s="82" t="s">
        <v>741</v>
      </c>
      <c r="D64" s="95" t="s">
        <v>126</v>
      </c>
      <c r="E64" s="95" t="s">
        <v>323</v>
      </c>
      <c r="F64" s="82" t="s">
        <v>742</v>
      </c>
      <c r="G64" s="95" t="s">
        <v>726</v>
      </c>
      <c r="H64" s="95" t="s">
        <v>169</v>
      </c>
      <c r="I64" s="92">
        <v>16680</v>
      </c>
      <c r="J64" s="94">
        <v>3716</v>
      </c>
      <c r="K64" s="92">
        <v>619.8288</v>
      </c>
      <c r="L64" s="93">
        <v>2.7219112386050564E-4</v>
      </c>
      <c r="M64" s="93">
        <f t="shared" si="1"/>
        <v>7.9439655599862352E-3</v>
      </c>
      <c r="N64" s="93">
        <f>K64/'סכום נכסי הקרן'!$C$42</f>
        <v>1.0817539138459141E-3</v>
      </c>
    </row>
    <row r="65" spans="2:14" s="140" customFormat="1">
      <c r="B65" s="106" t="s">
        <v>743</v>
      </c>
      <c r="C65" s="82" t="s">
        <v>744</v>
      </c>
      <c r="D65" s="95" t="s">
        <v>126</v>
      </c>
      <c r="E65" s="95" t="s">
        <v>323</v>
      </c>
      <c r="F65" s="82" t="s">
        <v>745</v>
      </c>
      <c r="G65" s="95" t="s">
        <v>709</v>
      </c>
      <c r="H65" s="95" t="s">
        <v>169</v>
      </c>
      <c r="I65" s="92">
        <v>31773</v>
      </c>
      <c r="J65" s="94">
        <v>1654</v>
      </c>
      <c r="K65" s="92">
        <v>525.52542000000005</v>
      </c>
      <c r="L65" s="93">
        <v>2.9511302472181119E-4</v>
      </c>
      <c r="M65" s="93">
        <f t="shared" si="1"/>
        <v>6.7353369791421473E-3</v>
      </c>
      <c r="N65" s="93">
        <f>K65/'סכום נכסי הקרן'!$C$42</f>
        <v>9.1717128973438768E-4</v>
      </c>
    </row>
    <row r="66" spans="2:14" s="140" customFormat="1">
      <c r="B66" s="106" t="s">
        <v>746</v>
      </c>
      <c r="C66" s="82" t="s">
        <v>747</v>
      </c>
      <c r="D66" s="95" t="s">
        <v>126</v>
      </c>
      <c r="E66" s="95" t="s">
        <v>323</v>
      </c>
      <c r="F66" s="82" t="s">
        <v>748</v>
      </c>
      <c r="G66" s="95" t="s">
        <v>424</v>
      </c>
      <c r="H66" s="95" t="s">
        <v>169</v>
      </c>
      <c r="I66" s="92">
        <v>6994</v>
      </c>
      <c r="J66" s="94">
        <v>4190</v>
      </c>
      <c r="K66" s="92">
        <v>293.04859999999996</v>
      </c>
      <c r="L66" s="93">
        <v>1.1053874742656423E-4</v>
      </c>
      <c r="M66" s="93">
        <f t="shared" si="1"/>
        <v>3.7558241659667669E-3</v>
      </c>
      <c r="N66" s="93">
        <f>K66/'סכום נכסי הקרן'!$C$42</f>
        <v>5.1144198203934E-4</v>
      </c>
    </row>
    <row r="67" spans="2:14" s="140" customFormat="1">
      <c r="B67" s="106" t="s">
        <v>749</v>
      </c>
      <c r="C67" s="82" t="s">
        <v>750</v>
      </c>
      <c r="D67" s="95" t="s">
        <v>126</v>
      </c>
      <c r="E67" s="95" t="s">
        <v>323</v>
      </c>
      <c r="F67" s="82" t="s">
        <v>751</v>
      </c>
      <c r="G67" s="95" t="s">
        <v>639</v>
      </c>
      <c r="H67" s="95" t="s">
        <v>169</v>
      </c>
      <c r="I67" s="92">
        <v>3377</v>
      </c>
      <c r="J67" s="94">
        <v>9444</v>
      </c>
      <c r="K67" s="92">
        <v>318.92388</v>
      </c>
      <c r="L67" s="93">
        <v>1.2178990113235035E-4</v>
      </c>
      <c r="M67" s="93">
        <f t="shared" si="1"/>
        <v>4.0874517592231641E-3</v>
      </c>
      <c r="N67" s="93">
        <f>K67/'סכום נכסי הקרן'!$C$42</f>
        <v>5.5660071847084974E-4</v>
      </c>
    </row>
    <row r="68" spans="2:14" s="140" customFormat="1">
      <c r="B68" s="106" t="s">
        <v>752</v>
      </c>
      <c r="C68" s="82" t="s">
        <v>753</v>
      </c>
      <c r="D68" s="95" t="s">
        <v>126</v>
      </c>
      <c r="E68" s="95" t="s">
        <v>323</v>
      </c>
      <c r="F68" s="82" t="s">
        <v>754</v>
      </c>
      <c r="G68" s="95" t="s">
        <v>607</v>
      </c>
      <c r="H68" s="95" t="s">
        <v>169</v>
      </c>
      <c r="I68" s="92">
        <v>19035</v>
      </c>
      <c r="J68" s="94">
        <v>2086</v>
      </c>
      <c r="K68" s="92">
        <v>397.07009999999997</v>
      </c>
      <c r="L68" s="93">
        <v>1.9443400857654695E-4</v>
      </c>
      <c r="M68" s="93">
        <f t="shared" si="1"/>
        <v>5.0890039302792806E-3</v>
      </c>
      <c r="N68" s="93">
        <f>K68/'סכום נכסי הקרן'!$C$42</f>
        <v>6.9298511902994575E-4</v>
      </c>
    </row>
    <row r="69" spans="2:14" s="140" customFormat="1">
      <c r="B69" s="106" t="s">
        <v>755</v>
      </c>
      <c r="C69" s="82" t="s">
        <v>756</v>
      </c>
      <c r="D69" s="95" t="s">
        <v>126</v>
      </c>
      <c r="E69" s="95" t="s">
        <v>323</v>
      </c>
      <c r="F69" s="82" t="s">
        <v>757</v>
      </c>
      <c r="G69" s="95" t="s">
        <v>197</v>
      </c>
      <c r="H69" s="95" t="s">
        <v>169</v>
      </c>
      <c r="I69" s="92">
        <v>3828</v>
      </c>
      <c r="J69" s="94">
        <v>4604</v>
      </c>
      <c r="K69" s="92">
        <v>176.24112</v>
      </c>
      <c r="L69" s="93">
        <v>7.784262697636238E-5</v>
      </c>
      <c r="M69" s="93">
        <f t="shared" si="1"/>
        <v>2.2587743382259766E-3</v>
      </c>
      <c r="N69" s="93">
        <f>K69/'סכום נכסי הקרן'!$C$42</f>
        <v>3.0758416088537253E-4</v>
      </c>
    </row>
    <row r="70" spans="2:14" s="140" customFormat="1">
      <c r="B70" s="106" t="s">
        <v>758</v>
      </c>
      <c r="C70" s="82" t="s">
        <v>759</v>
      </c>
      <c r="D70" s="95" t="s">
        <v>126</v>
      </c>
      <c r="E70" s="95" t="s">
        <v>323</v>
      </c>
      <c r="F70" s="82" t="s">
        <v>760</v>
      </c>
      <c r="G70" s="95" t="s">
        <v>685</v>
      </c>
      <c r="H70" s="95" t="s">
        <v>169</v>
      </c>
      <c r="I70" s="92">
        <v>3526</v>
      </c>
      <c r="J70" s="94">
        <v>968.7</v>
      </c>
      <c r="K70" s="92">
        <v>34.156359999999999</v>
      </c>
      <c r="L70" s="93">
        <v>5.3212856769491838E-5</v>
      </c>
      <c r="M70" s="93">
        <f t="shared" si="1"/>
        <v>4.3776111644778598E-4</v>
      </c>
      <c r="N70" s="93">
        <f>K70/'סכום נכסי הקרן'!$C$42</f>
        <v>5.9611260581518673E-5</v>
      </c>
    </row>
    <row r="71" spans="2:14" s="140" customFormat="1">
      <c r="B71" s="106" t="s">
        <v>761</v>
      </c>
      <c r="C71" s="82" t="s">
        <v>762</v>
      </c>
      <c r="D71" s="95" t="s">
        <v>126</v>
      </c>
      <c r="E71" s="95" t="s">
        <v>323</v>
      </c>
      <c r="F71" s="82" t="s">
        <v>763</v>
      </c>
      <c r="G71" s="95" t="s">
        <v>192</v>
      </c>
      <c r="H71" s="95" t="s">
        <v>169</v>
      </c>
      <c r="I71" s="92">
        <v>2173</v>
      </c>
      <c r="J71" s="94">
        <v>7101</v>
      </c>
      <c r="K71" s="92">
        <v>154.30473000000001</v>
      </c>
      <c r="L71" s="93">
        <v>1.6124710424910977E-4</v>
      </c>
      <c r="M71" s="93">
        <f t="shared" si="1"/>
        <v>1.9776290821965272E-3</v>
      </c>
      <c r="N71" s="93">
        <f>K71/'סכום נכסי הקרן'!$C$42</f>
        <v>2.6929975761442033E-4</v>
      </c>
    </row>
    <row r="72" spans="2:14" s="140" customFormat="1">
      <c r="B72" s="106" t="s">
        <v>764</v>
      </c>
      <c r="C72" s="82" t="s">
        <v>765</v>
      </c>
      <c r="D72" s="95" t="s">
        <v>126</v>
      </c>
      <c r="E72" s="95" t="s">
        <v>323</v>
      </c>
      <c r="F72" s="82" t="s">
        <v>766</v>
      </c>
      <c r="G72" s="95" t="s">
        <v>726</v>
      </c>
      <c r="H72" s="95" t="s">
        <v>169</v>
      </c>
      <c r="I72" s="92">
        <v>2199</v>
      </c>
      <c r="J72" s="94">
        <v>14200</v>
      </c>
      <c r="K72" s="92">
        <v>312.25799999999998</v>
      </c>
      <c r="L72" s="93">
        <v>1.4929951437939675E-4</v>
      </c>
      <c r="M72" s="93">
        <f t="shared" si="1"/>
        <v>4.0020192637550593E-3</v>
      </c>
      <c r="N72" s="93">
        <f>K72/'סכום נכסי הקרן'!$C$42</f>
        <v>5.4496711612899785E-4</v>
      </c>
    </row>
    <row r="73" spans="2:14" s="140" customFormat="1">
      <c r="B73" s="106" t="s">
        <v>767</v>
      </c>
      <c r="C73" s="82" t="s">
        <v>768</v>
      </c>
      <c r="D73" s="95" t="s">
        <v>126</v>
      </c>
      <c r="E73" s="95" t="s">
        <v>323</v>
      </c>
      <c r="F73" s="82" t="s">
        <v>769</v>
      </c>
      <c r="G73" s="95" t="s">
        <v>412</v>
      </c>
      <c r="H73" s="95" t="s">
        <v>169</v>
      </c>
      <c r="I73" s="92">
        <v>1262</v>
      </c>
      <c r="J73" s="94">
        <v>15910</v>
      </c>
      <c r="K73" s="92">
        <v>200.7842</v>
      </c>
      <c r="L73" s="93">
        <v>1.3217490027969339E-4</v>
      </c>
      <c r="M73" s="93">
        <f t="shared" si="1"/>
        <v>2.5733279411821268E-3</v>
      </c>
      <c r="N73" s="93">
        <f>K73/'סכום נכסי הקרן'!$C$42</f>
        <v>3.5041788020889118E-4</v>
      </c>
    </row>
    <row r="74" spans="2:14" s="140" customFormat="1">
      <c r="B74" s="106" t="s">
        <v>770</v>
      </c>
      <c r="C74" s="82" t="s">
        <v>771</v>
      </c>
      <c r="D74" s="95" t="s">
        <v>126</v>
      </c>
      <c r="E74" s="95" t="s">
        <v>323</v>
      </c>
      <c r="F74" s="82" t="s">
        <v>772</v>
      </c>
      <c r="G74" s="95" t="s">
        <v>412</v>
      </c>
      <c r="H74" s="95" t="s">
        <v>169</v>
      </c>
      <c r="I74" s="92">
        <v>4150</v>
      </c>
      <c r="J74" s="94">
        <v>2509</v>
      </c>
      <c r="K74" s="92">
        <v>104.12350000000001</v>
      </c>
      <c r="L74" s="93">
        <v>1.6131861760284655E-4</v>
      </c>
      <c r="M74" s="93">
        <f t="shared" si="1"/>
        <v>1.3344870357512055E-3</v>
      </c>
      <c r="N74" s="93">
        <f>K74/'סכום נכסי הקרן'!$C$42</f>
        <v>1.8172115211222039E-4</v>
      </c>
    </row>
    <row r="75" spans="2:14" s="140" customFormat="1">
      <c r="B75" s="106" t="s">
        <v>773</v>
      </c>
      <c r="C75" s="82" t="s">
        <v>774</v>
      </c>
      <c r="D75" s="95" t="s">
        <v>126</v>
      </c>
      <c r="E75" s="95" t="s">
        <v>323</v>
      </c>
      <c r="F75" s="82" t="s">
        <v>775</v>
      </c>
      <c r="G75" s="95" t="s">
        <v>692</v>
      </c>
      <c r="H75" s="95" t="s">
        <v>169</v>
      </c>
      <c r="I75" s="92">
        <v>448</v>
      </c>
      <c r="J75" s="94">
        <v>31400</v>
      </c>
      <c r="K75" s="92">
        <v>140.672</v>
      </c>
      <c r="L75" s="93">
        <v>1.8756392559573528E-4</v>
      </c>
      <c r="M75" s="93">
        <f t="shared" si="1"/>
        <v>1.8029067433691104E-3</v>
      </c>
      <c r="N75" s="93">
        <f>K75/'סכום נכסי הקרן'!$C$42</f>
        <v>2.4550728615471305E-4</v>
      </c>
    </row>
    <row r="76" spans="2:14" s="140" customFormat="1">
      <c r="B76" s="106" t="s">
        <v>1405</v>
      </c>
      <c r="C76" s="82" t="s">
        <v>776</v>
      </c>
      <c r="D76" s="95" t="s">
        <v>126</v>
      </c>
      <c r="E76" s="95" t="s">
        <v>323</v>
      </c>
      <c r="F76" s="82" t="s">
        <v>777</v>
      </c>
      <c r="G76" s="95" t="s">
        <v>778</v>
      </c>
      <c r="H76" s="95" t="s">
        <v>169</v>
      </c>
      <c r="I76" s="92">
        <v>4205</v>
      </c>
      <c r="J76" s="94">
        <v>1702</v>
      </c>
      <c r="K76" s="92">
        <v>71.569100000000006</v>
      </c>
      <c r="L76" s="93">
        <v>1.0445974809426169E-4</v>
      </c>
      <c r="M76" s="93">
        <f t="shared" si="1"/>
        <v>9.1725725806740652E-4</v>
      </c>
      <c r="N76" s="93">
        <f>K76/'סכום נכסי הקרן'!$C$42</f>
        <v>1.2490570627797482E-4</v>
      </c>
    </row>
    <row r="77" spans="2:14" s="140" customFormat="1">
      <c r="B77" s="106" t="s">
        <v>779</v>
      </c>
      <c r="C77" s="82" t="s">
        <v>780</v>
      </c>
      <c r="D77" s="95" t="s">
        <v>126</v>
      </c>
      <c r="E77" s="95" t="s">
        <v>323</v>
      </c>
      <c r="F77" s="82" t="s">
        <v>406</v>
      </c>
      <c r="G77" s="95" t="s">
        <v>354</v>
      </c>
      <c r="H77" s="95" t="s">
        <v>169</v>
      </c>
      <c r="I77" s="92">
        <v>25013</v>
      </c>
      <c r="J77" s="94">
        <v>1373</v>
      </c>
      <c r="K77" s="92">
        <v>343.42849000000001</v>
      </c>
      <c r="L77" s="93">
        <v>1.4623381853928299E-4</v>
      </c>
      <c r="M77" s="93">
        <f t="shared" si="1"/>
        <v>4.401512315784741E-3</v>
      </c>
      <c r="N77" s="93">
        <f>K77/'סכום נכסי הקרן'!$C$42</f>
        <v>5.9936729816957904E-4</v>
      </c>
    </row>
    <row r="78" spans="2:14" s="140" customFormat="1">
      <c r="B78" s="106" t="s">
        <v>781</v>
      </c>
      <c r="C78" s="82" t="s">
        <v>782</v>
      </c>
      <c r="D78" s="95" t="s">
        <v>126</v>
      </c>
      <c r="E78" s="95" t="s">
        <v>323</v>
      </c>
      <c r="F78" s="82" t="s">
        <v>783</v>
      </c>
      <c r="G78" s="95" t="s">
        <v>157</v>
      </c>
      <c r="H78" s="95" t="s">
        <v>169</v>
      </c>
      <c r="I78" s="92">
        <v>859</v>
      </c>
      <c r="J78" s="94">
        <v>18050</v>
      </c>
      <c r="K78" s="92">
        <v>155.04949999999999</v>
      </c>
      <c r="L78" s="93">
        <v>6.3729855448965705E-5</v>
      </c>
      <c r="M78" s="93">
        <f t="shared" si="1"/>
        <v>1.9871743424847081E-3</v>
      </c>
      <c r="N78" s="93">
        <f>K78/'סכום נכסי הקרן'!$C$42</f>
        <v>2.7059956469407687E-4</v>
      </c>
    </row>
    <row r="79" spans="2:14" s="140" customFormat="1">
      <c r="B79" s="106" t="s">
        <v>784</v>
      </c>
      <c r="C79" s="82" t="s">
        <v>785</v>
      </c>
      <c r="D79" s="95" t="s">
        <v>126</v>
      </c>
      <c r="E79" s="95" t="s">
        <v>323</v>
      </c>
      <c r="F79" s="82" t="s">
        <v>786</v>
      </c>
      <c r="G79" s="95" t="s">
        <v>607</v>
      </c>
      <c r="H79" s="95" t="s">
        <v>169</v>
      </c>
      <c r="I79" s="92">
        <v>81952.25</v>
      </c>
      <c r="J79" s="94">
        <v>224.8</v>
      </c>
      <c r="K79" s="92">
        <v>184.22865999999999</v>
      </c>
      <c r="L79" s="93">
        <v>7.846184230493841E-5</v>
      </c>
      <c r="M79" s="93">
        <f t="shared" si="1"/>
        <v>2.3611457392789972E-3</v>
      </c>
      <c r="N79" s="93">
        <f>K79/'סכום נכסי הקרן'!$C$42</f>
        <v>3.2152438543931513E-4</v>
      </c>
    </row>
    <row r="80" spans="2:14" s="140" customFormat="1">
      <c r="B80" s="106" t="s">
        <v>787</v>
      </c>
      <c r="C80" s="82" t="s">
        <v>788</v>
      </c>
      <c r="D80" s="95" t="s">
        <v>126</v>
      </c>
      <c r="E80" s="95" t="s">
        <v>323</v>
      </c>
      <c r="F80" s="82" t="s">
        <v>789</v>
      </c>
      <c r="G80" s="95" t="s">
        <v>354</v>
      </c>
      <c r="H80" s="95" t="s">
        <v>169</v>
      </c>
      <c r="I80" s="92">
        <v>72552</v>
      </c>
      <c r="J80" s="94">
        <v>865</v>
      </c>
      <c r="K80" s="92">
        <v>627.5748000000001</v>
      </c>
      <c r="L80" s="93">
        <v>1.7904494506383733E-4</v>
      </c>
      <c r="M80" s="93">
        <f t="shared" si="1"/>
        <v>8.0432412910068883E-3</v>
      </c>
      <c r="N80" s="93">
        <f>K80/'סכום נכסי הקרן'!$C$42</f>
        <v>1.0952725916108881E-3</v>
      </c>
    </row>
    <row r="81" spans="2:14" s="140" customFormat="1">
      <c r="B81" s="106" t="s">
        <v>790</v>
      </c>
      <c r="C81" s="82" t="s">
        <v>791</v>
      </c>
      <c r="D81" s="95" t="s">
        <v>126</v>
      </c>
      <c r="E81" s="95" t="s">
        <v>323</v>
      </c>
      <c r="F81" s="82" t="s">
        <v>792</v>
      </c>
      <c r="G81" s="95" t="s">
        <v>354</v>
      </c>
      <c r="H81" s="95" t="s">
        <v>169</v>
      </c>
      <c r="I81" s="92">
        <v>32049</v>
      </c>
      <c r="J81" s="94">
        <v>1214</v>
      </c>
      <c r="K81" s="92">
        <v>389.07486</v>
      </c>
      <c r="L81" s="93">
        <v>9.1542416452442164E-5</v>
      </c>
      <c r="M81" s="93">
        <f t="shared" si="1"/>
        <v>4.986533843049026E-3</v>
      </c>
      <c r="N81" s="93">
        <f>K81/'סכום נכסי הקרן'!$C$42</f>
        <v>6.7903145607956753E-4</v>
      </c>
    </row>
    <row r="82" spans="2:14" s="140" customFormat="1">
      <c r="B82" s="107"/>
      <c r="C82" s="82"/>
      <c r="D82" s="82"/>
      <c r="E82" s="82"/>
      <c r="F82" s="82"/>
      <c r="G82" s="82"/>
      <c r="H82" s="82"/>
      <c r="I82" s="92"/>
      <c r="J82" s="94"/>
      <c r="K82" s="82"/>
      <c r="L82" s="82"/>
      <c r="M82" s="93"/>
      <c r="N82" s="82"/>
    </row>
    <row r="83" spans="2:14" s="140" customFormat="1">
      <c r="B83" s="105" t="s">
        <v>30</v>
      </c>
      <c r="C83" s="80"/>
      <c r="D83" s="80"/>
      <c r="E83" s="80"/>
      <c r="F83" s="80"/>
      <c r="G83" s="80"/>
      <c r="H83" s="80"/>
      <c r="I83" s="89"/>
      <c r="J83" s="91"/>
      <c r="K83" s="89">
        <v>797.85943999999995</v>
      </c>
      <c r="L83" s="80"/>
      <c r="M83" s="90">
        <f t="shared" ref="M83:M91" si="2">K83/$K$11</f>
        <v>1.0225675078456993E-2</v>
      </c>
      <c r="N83" s="90">
        <f>K83/'סכום נכסי הקרן'!$C$42</f>
        <v>1.3924612278727758E-3</v>
      </c>
    </row>
    <row r="84" spans="2:14" s="140" customFormat="1">
      <c r="B84" s="106" t="s">
        <v>793</v>
      </c>
      <c r="C84" s="82" t="s">
        <v>794</v>
      </c>
      <c r="D84" s="95" t="s">
        <v>126</v>
      </c>
      <c r="E84" s="95" t="s">
        <v>323</v>
      </c>
      <c r="F84" s="82" t="s">
        <v>588</v>
      </c>
      <c r="G84" s="95" t="s">
        <v>589</v>
      </c>
      <c r="H84" s="95" t="s">
        <v>169</v>
      </c>
      <c r="I84" s="92">
        <v>28797</v>
      </c>
      <c r="J84" s="94">
        <v>1403</v>
      </c>
      <c r="K84" s="92">
        <v>404.02190999999999</v>
      </c>
      <c r="L84" s="93">
        <v>2.1834647022576291E-4</v>
      </c>
      <c r="M84" s="93">
        <f t="shared" si="2"/>
        <v>5.1781010151833191E-3</v>
      </c>
      <c r="N84" s="93">
        <f>K84/'סכום נכסי הקרן'!$C$42</f>
        <v>7.0511773964359453E-4</v>
      </c>
    </row>
    <row r="85" spans="2:14" s="140" customFormat="1">
      <c r="B85" s="106" t="s">
        <v>795</v>
      </c>
      <c r="C85" s="82" t="s">
        <v>796</v>
      </c>
      <c r="D85" s="95" t="s">
        <v>126</v>
      </c>
      <c r="E85" s="95" t="s">
        <v>323</v>
      </c>
      <c r="F85" s="82" t="s">
        <v>797</v>
      </c>
      <c r="G85" s="95" t="s">
        <v>157</v>
      </c>
      <c r="H85" s="95" t="s">
        <v>169</v>
      </c>
      <c r="I85" s="92">
        <v>8749</v>
      </c>
      <c r="J85" s="94">
        <v>680.2</v>
      </c>
      <c r="K85" s="92">
        <v>59.5107</v>
      </c>
      <c r="L85" s="93">
        <v>1.5912234451287993E-4</v>
      </c>
      <c r="M85" s="93">
        <f t="shared" si="2"/>
        <v>7.6271214124073105E-4</v>
      </c>
      <c r="N85" s="93">
        <f>K85/'סכום נכסי הקרן'!$C$42</f>
        <v>1.0386082841053857E-4</v>
      </c>
    </row>
    <row r="86" spans="2:14" s="140" customFormat="1">
      <c r="B86" s="106" t="s">
        <v>798</v>
      </c>
      <c r="C86" s="82" t="s">
        <v>799</v>
      </c>
      <c r="D86" s="95" t="s">
        <v>126</v>
      </c>
      <c r="E86" s="95" t="s">
        <v>323</v>
      </c>
      <c r="F86" s="82" t="s">
        <v>800</v>
      </c>
      <c r="G86" s="95" t="s">
        <v>778</v>
      </c>
      <c r="H86" s="95" t="s">
        <v>169</v>
      </c>
      <c r="I86" s="92">
        <v>250</v>
      </c>
      <c r="J86" s="94">
        <v>3243</v>
      </c>
      <c r="K86" s="92">
        <v>8.1074999999999999</v>
      </c>
      <c r="L86" s="93">
        <v>9.6274585592785543E-6</v>
      </c>
      <c r="M86" s="93">
        <f t="shared" si="2"/>
        <v>1.039088547960153E-4</v>
      </c>
      <c r="N86" s="93">
        <f>K86/'סכום נכסי הקרן'!$C$42</f>
        <v>1.4149584298931814E-5</v>
      </c>
    </row>
    <row r="87" spans="2:14" s="140" customFormat="1">
      <c r="B87" s="106" t="s">
        <v>801</v>
      </c>
      <c r="C87" s="82" t="s">
        <v>802</v>
      </c>
      <c r="D87" s="95" t="s">
        <v>126</v>
      </c>
      <c r="E87" s="95" t="s">
        <v>323</v>
      </c>
      <c r="F87" s="82" t="s">
        <v>803</v>
      </c>
      <c r="G87" s="95" t="s">
        <v>197</v>
      </c>
      <c r="H87" s="95" t="s">
        <v>169</v>
      </c>
      <c r="I87" s="92">
        <v>20</v>
      </c>
      <c r="J87" s="94">
        <v>1893</v>
      </c>
      <c r="K87" s="92">
        <v>0.37860000000000005</v>
      </c>
      <c r="L87" s="93">
        <v>6.0143383028006433E-7</v>
      </c>
      <c r="M87" s="93">
        <f t="shared" si="2"/>
        <v>4.8522839871441741E-6</v>
      </c>
      <c r="N87" s="93">
        <f>K87/'סכום נכסי הקרן'!$C$42</f>
        <v>6.6075024552273646E-7</v>
      </c>
    </row>
    <row r="88" spans="2:14" s="140" customFormat="1">
      <c r="B88" s="106" t="s">
        <v>804</v>
      </c>
      <c r="C88" s="82" t="s">
        <v>805</v>
      </c>
      <c r="D88" s="95" t="s">
        <v>126</v>
      </c>
      <c r="E88" s="95" t="s">
        <v>323</v>
      </c>
      <c r="F88" s="82" t="s">
        <v>806</v>
      </c>
      <c r="G88" s="95" t="s">
        <v>453</v>
      </c>
      <c r="H88" s="95" t="s">
        <v>169</v>
      </c>
      <c r="I88" s="92">
        <v>3421</v>
      </c>
      <c r="J88" s="94">
        <v>2983</v>
      </c>
      <c r="K88" s="92">
        <v>102.04843</v>
      </c>
      <c r="L88" s="93">
        <v>1.222057447488145E-4</v>
      </c>
      <c r="M88" s="93">
        <f t="shared" si="2"/>
        <v>1.3078921362974197E-3</v>
      </c>
      <c r="N88" s="93">
        <f>K88/'סכום נכסי הקרן'!$C$42</f>
        <v>1.7809964389252448E-4</v>
      </c>
    </row>
    <row r="89" spans="2:14" s="140" customFormat="1">
      <c r="B89" s="106" t="s">
        <v>807</v>
      </c>
      <c r="C89" s="82" t="s">
        <v>808</v>
      </c>
      <c r="D89" s="95" t="s">
        <v>126</v>
      </c>
      <c r="E89" s="95" t="s">
        <v>323</v>
      </c>
      <c r="F89" s="82" t="s">
        <v>809</v>
      </c>
      <c r="G89" s="95" t="s">
        <v>589</v>
      </c>
      <c r="H89" s="95" t="s">
        <v>169</v>
      </c>
      <c r="I89" s="92">
        <v>3700</v>
      </c>
      <c r="J89" s="94">
        <v>1742</v>
      </c>
      <c r="K89" s="92">
        <v>64.453999999999994</v>
      </c>
      <c r="L89" s="93">
        <v>3.1752022539473555E-4</v>
      </c>
      <c r="M89" s="93">
        <f t="shared" si="2"/>
        <v>8.2606738538666279E-4</v>
      </c>
      <c r="N89" s="93">
        <f>K89/'סכום נכסי הקרן'!$C$42</f>
        <v>1.1248810439757645E-4</v>
      </c>
    </row>
    <row r="90" spans="2:14" s="140" customFormat="1">
      <c r="B90" s="106" t="s">
        <v>810</v>
      </c>
      <c r="C90" s="82" t="s">
        <v>811</v>
      </c>
      <c r="D90" s="95" t="s">
        <v>126</v>
      </c>
      <c r="E90" s="95" t="s">
        <v>323</v>
      </c>
      <c r="F90" s="82" t="s">
        <v>812</v>
      </c>
      <c r="G90" s="95" t="s">
        <v>412</v>
      </c>
      <c r="H90" s="95" t="s">
        <v>169</v>
      </c>
      <c r="I90" s="92">
        <v>14721</v>
      </c>
      <c r="J90" s="94">
        <v>810.7</v>
      </c>
      <c r="K90" s="92">
        <v>119.34314999999999</v>
      </c>
      <c r="L90" s="93">
        <v>1.8890667282761721E-4</v>
      </c>
      <c r="M90" s="93">
        <f t="shared" si="2"/>
        <v>1.5295479548873355E-3</v>
      </c>
      <c r="N90" s="93">
        <f>K90/'סכום נכסי הקרן'!$C$42</f>
        <v>2.0828318981499404E-4</v>
      </c>
    </row>
    <row r="91" spans="2:14" s="140" customFormat="1">
      <c r="B91" s="106" t="s">
        <v>1406</v>
      </c>
      <c r="C91" s="82" t="s">
        <v>813</v>
      </c>
      <c r="D91" s="95" t="s">
        <v>126</v>
      </c>
      <c r="E91" s="95" t="s">
        <v>323</v>
      </c>
      <c r="F91" s="82" t="s">
        <v>814</v>
      </c>
      <c r="G91" s="95" t="s">
        <v>778</v>
      </c>
      <c r="H91" s="95" t="s">
        <v>169</v>
      </c>
      <c r="I91" s="92">
        <v>12025</v>
      </c>
      <c r="J91" s="94">
        <v>332.6</v>
      </c>
      <c r="K91" s="92">
        <v>39.995150000000002</v>
      </c>
      <c r="L91" s="93">
        <v>6.9985891775423283E-5</v>
      </c>
      <c r="M91" s="93">
        <f t="shared" si="2"/>
        <v>5.1259330667836585E-4</v>
      </c>
      <c r="N91" s="93">
        <f>K91/'סכום נכסי הקרן'!$C$42</f>
        <v>6.9801387169093164E-5</v>
      </c>
    </row>
    <row r="92" spans="2:14" s="140" customFormat="1">
      <c r="B92" s="107"/>
      <c r="C92" s="82"/>
      <c r="D92" s="82"/>
      <c r="E92" s="82"/>
      <c r="F92" s="82"/>
      <c r="G92" s="82"/>
      <c r="H92" s="82"/>
      <c r="I92" s="92"/>
      <c r="J92" s="94"/>
      <c r="K92" s="82"/>
      <c r="L92" s="82"/>
      <c r="M92" s="93"/>
      <c r="N92" s="82"/>
    </row>
    <row r="93" spans="2:14" s="140" customFormat="1">
      <c r="B93" s="104" t="s">
        <v>235</v>
      </c>
      <c r="C93" s="80"/>
      <c r="D93" s="80"/>
      <c r="E93" s="80"/>
      <c r="F93" s="80"/>
      <c r="G93" s="80"/>
      <c r="H93" s="80"/>
      <c r="I93" s="89"/>
      <c r="J93" s="91"/>
      <c r="K93" s="89">
        <v>17345.82561</v>
      </c>
      <c r="L93" s="80"/>
      <c r="M93" s="90">
        <f t="shared" ref="M93:M111" si="3">K93/$K$11</f>
        <v>0.22231080784785612</v>
      </c>
      <c r="N93" s="90">
        <f>K93/'סכום נכסי הקרן'!$C$42</f>
        <v>3.0272737798737633E-2</v>
      </c>
    </row>
    <row r="94" spans="2:14" s="140" customFormat="1">
      <c r="B94" s="105" t="s">
        <v>65</v>
      </c>
      <c r="C94" s="80"/>
      <c r="D94" s="80"/>
      <c r="E94" s="80"/>
      <c r="F94" s="80"/>
      <c r="G94" s="80"/>
      <c r="H94" s="80"/>
      <c r="I94" s="89"/>
      <c r="J94" s="91"/>
      <c r="K94" s="89">
        <f>SUM(K95:K111)</f>
        <v>3930.1411600000006</v>
      </c>
      <c r="L94" s="80"/>
      <c r="M94" s="90">
        <f t="shared" si="3"/>
        <v>5.0370208710734894E-2</v>
      </c>
      <c r="N94" s="90">
        <f>K94/'סכום נכסי הקרן'!$C$42</f>
        <v>6.8590642800026736E-3</v>
      </c>
    </row>
    <row r="95" spans="2:14" s="140" customFormat="1">
      <c r="B95" s="106" t="s">
        <v>815</v>
      </c>
      <c r="C95" s="82" t="s">
        <v>816</v>
      </c>
      <c r="D95" s="95" t="s">
        <v>817</v>
      </c>
      <c r="E95" s="95" t="s">
        <v>818</v>
      </c>
      <c r="F95" s="82" t="s">
        <v>819</v>
      </c>
      <c r="G95" s="95" t="s">
        <v>820</v>
      </c>
      <c r="H95" s="95" t="s">
        <v>168</v>
      </c>
      <c r="I95" s="92">
        <v>1877</v>
      </c>
      <c r="J95" s="94">
        <v>6432</v>
      </c>
      <c r="K95" s="92">
        <v>427.50864000000001</v>
      </c>
      <c r="L95" s="93">
        <v>1.2787256485877706E-5</v>
      </c>
      <c r="M95" s="93">
        <f t="shared" si="3"/>
        <v>5.4791160280976848E-3</v>
      </c>
      <c r="N95" s="93">
        <f>K95/'סכום נכסי הקרן'!$C$42</f>
        <v>7.4610786804831246E-4</v>
      </c>
    </row>
    <row r="96" spans="2:14" s="140" customFormat="1">
      <c r="B96" s="106" t="s">
        <v>821</v>
      </c>
      <c r="C96" s="82" t="s">
        <v>822</v>
      </c>
      <c r="D96" s="95" t="s">
        <v>823</v>
      </c>
      <c r="E96" s="95" t="s">
        <v>818</v>
      </c>
      <c r="F96" s="82" t="s">
        <v>824</v>
      </c>
      <c r="G96" s="95" t="s">
        <v>825</v>
      </c>
      <c r="H96" s="95" t="s">
        <v>168</v>
      </c>
      <c r="I96" s="92">
        <v>1931</v>
      </c>
      <c r="J96" s="94">
        <v>2980</v>
      </c>
      <c r="K96" s="92">
        <v>203.07207</v>
      </c>
      <c r="L96" s="93">
        <v>5.626199009002297E-5</v>
      </c>
      <c r="M96" s="93">
        <f t="shared" si="3"/>
        <v>2.6026501677158501E-3</v>
      </c>
      <c r="N96" s="93">
        <f>K96/'סכום נכסי הקרן'!$C$42</f>
        <v>3.5441077683917143E-4</v>
      </c>
    </row>
    <row r="97" spans="2:14" s="140" customFormat="1">
      <c r="B97" s="106" t="s">
        <v>826</v>
      </c>
      <c r="C97" s="82" t="s">
        <v>827</v>
      </c>
      <c r="D97" s="95" t="s">
        <v>823</v>
      </c>
      <c r="E97" s="95" t="s">
        <v>818</v>
      </c>
      <c r="F97" s="82" t="s">
        <v>828</v>
      </c>
      <c r="G97" s="95" t="s">
        <v>820</v>
      </c>
      <c r="H97" s="95" t="s">
        <v>168</v>
      </c>
      <c r="I97" s="92">
        <v>1151</v>
      </c>
      <c r="J97" s="94">
        <v>11402</v>
      </c>
      <c r="K97" s="92">
        <v>463.13544000000002</v>
      </c>
      <c r="L97" s="93">
        <v>7.0422125454648697E-6</v>
      </c>
      <c r="M97" s="93">
        <f t="shared" si="3"/>
        <v>5.9357228721367439E-3</v>
      </c>
      <c r="N97" s="93">
        <f>K97/'סכום נכסי הקרן'!$C$42</f>
        <v>8.0828540858499879E-4</v>
      </c>
    </row>
    <row r="98" spans="2:14" s="140" customFormat="1">
      <c r="B98" s="106" t="s">
        <v>829</v>
      </c>
      <c r="C98" s="82" t="s">
        <v>830</v>
      </c>
      <c r="D98" s="95" t="s">
        <v>823</v>
      </c>
      <c r="E98" s="95" t="s">
        <v>818</v>
      </c>
      <c r="F98" s="82" t="s">
        <v>800</v>
      </c>
      <c r="G98" s="95" t="s">
        <v>778</v>
      </c>
      <c r="H98" s="95" t="s">
        <v>168</v>
      </c>
      <c r="I98" s="92">
        <v>1327</v>
      </c>
      <c r="J98" s="94">
        <v>895</v>
      </c>
      <c r="K98" s="92">
        <v>41.912699999999994</v>
      </c>
      <c r="L98" s="93">
        <v>5.1102550032650563E-5</v>
      </c>
      <c r="M98" s="93">
        <f t="shared" si="3"/>
        <v>5.3716936890643838E-4</v>
      </c>
      <c r="N98" s="93">
        <f>K98/'סכום נכסי הקרן'!$C$42</f>
        <v>7.3147984193134674E-5</v>
      </c>
    </row>
    <row r="99" spans="2:14" s="140" customFormat="1">
      <c r="B99" s="106" t="s">
        <v>831</v>
      </c>
      <c r="C99" s="82" t="s">
        <v>832</v>
      </c>
      <c r="D99" s="95" t="s">
        <v>823</v>
      </c>
      <c r="E99" s="95" t="s">
        <v>818</v>
      </c>
      <c r="F99" s="82" t="s">
        <v>833</v>
      </c>
      <c r="G99" s="95" t="s">
        <v>397</v>
      </c>
      <c r="H99" s="95" t="s">
        <v>168</v>
      </c>
      <c r="I99" s="92">
        <v>1359</v>
      </c>
      <c r="J99" s="94">
        <v>3605</v>
      </c>
      <c r="K99" s="92">
        <v>174.04360999999997</v>
      </c>
      <c r="L99" s="93">
        <v>5.7890310938274148E-5</v>
      </c>
      <c r="M99" s="93">
        <f t="shared" si="3"/>
        <v>2.2306102003902943E-3</v>
      </c>
      <c r="N99" s="93">
        <f>K99/'סכום נכסי הקרן'!$C$42</f>
        <v>3.0374896470988734E-4</v>
      </c>
    </row>
    <row r="100" spans="2:14" s="140" customFormat="1">
      <c r="B100" s="106" t="s">
        <v>834</v>
      </c>
      <c r="C100" s="82" t="s">
        <v>835</v>
      </c>
      <c r="D100" s="95" t="s">
        <v>823</v>
      </c>
      <c r="E100" s="95" t="s">
        <v>818</v>
      </c>
      <c r="F100" s="82" t="s">
        <v>836</v>
      </c>
      <c r="G100" s="95" t="s">
        <v>29</v>
      </c>
      <c r="H100" s="95" t="s">
        <v>168</v>
      </c>
      <c r="I100" s="92">
        <v>2592</v>
      </c>
      <c r="J100" s="94">
        <v>1530</v>
      </c>
      <c r="K100" s="92">
        <v>139.95167000000001</v>
      </c>
      <c r="L100" s="93">
        <v>7.6837722199084941E-5</v>
      </c>
      <c r="M100" s="93">
        <f t="shared" si="3"/>
        <v>1.7936747155707492E-3</v>
      </c>
      <c r="N100" s="93">
        <f>K100/'סכום נכסי הקרן'!$C$42</f>
        <v>2.4425013289439243E-4</v>
      </c>
    </row>
    <row r="101" spans="2:14" s="140" customFormat="1">
      <c r="B101" s="106" t="s">
        <v>837</v>
      </c>
      <c r="C101" s="82" t="s">
        <v>838</v>
      </c>
      <c r="D101" s="95" t="s">
        <v>823</v>
      </c>
      <c r="E101" s="95" t="s">
        <v>818</v>
      </c>
      <c r="F101" s="82" t="s">
        <v>839</v>
      </c>
      <c r="G101" s="95" t="s">
        <v>840</v>
      </c>
      <c r="H101" s="95" t="s">
        <v>168</v>
      </c>
      <c r="I101" s="92">
        <v>6128</v>
      </c>
      <c r="J101" s="94">
        <v>535</v>
      </c>
      <c r="K101" s="92">
        <v>115.69756</v>
      </c>
      <c r="L101" s="93">
        <v>2.3252568350143002E-4</v>
      </c>
      <c r="M101" s="93">
        <f t="shared" si="3"/>
        <v>1.4828246638659596E-3</v>
      </c>
      <c r="N101" s="93">
        <f>K101/'סכום נכסי הקרן'!$C$42</f>
        <v>2.0192073739139333E-4</v>
      </c>
    </row>
    <row r="102" spans="2:14" s="140" customFormat="1">
      <c r="B102" s="106" t="s">
        <v>841</v>
      </c>
      <c r="C102" s="82" t="s">
        <v>842</v>
      </c>
      <c r="D102" s="95" t="s">
        <v>823</v>
      </c>
      <c r="E102" s="95" t="s">
        <v>818</v>
      </c>
      <c r="F102" s="82" t="s">
        <v>843</v>
      </c>
      <c r="G102" s="95" t="s">
        <v>639</v>
      </c>
      <c r="H102" s="95" t="s">
        <v>168</v>
      </c>
      <c r="I102" s="92">
        <v>1160</v>
      </c>
      <c r="J102" s="94">
        <v>4715</v>
      </c>
      <c r="K102" s="92">
        <v>193.01512</v>
      </c>
      <c r="L102" s="93">
        <v>2.3067411746717513E-5</v>
      </c>
      <c r="M102" s="93">
        <f t="shared" si="3"/>
        <v>2.4737564079575043E-3</v>
      </c>
      <c r="N102" s="93">
        <f>K102/'סכום נכסי הקרן'!$C$42</f>
        <v>3.3685892215953622E-4</v>
      </c>
    </row>
    <row r="103" spans="2:14" s="140" customFormat="1">
      <c r="B103" s="106" t="s">
        <v>846</v>
      </c>
      <c r="C103" s="82" t="s">
        <v>847</v>
      </c>
      <c r="D103" s="95" t="s">
        <v>823</v>
      </c>
      <c r="E103" s="95" t="s">
        <v>818</v>
      </c>
      <c r="F103" s="82" t="s">
        <v>848</v>
      </c>
      <c r="G103" s="95" t="s">
        <v>849</v>
      </c>
      <c r="H103" s="95" t="s">
        <v>168</v>
      </c>
      <c r="I103" s="92">
        <v>1404</v>
      </c>
      <c r="J103" s="94">
        <v>4221</v>
      </c>
      <c r="K103" s="92">
        <v>209.13857000000002</v>
      </c>
      <c r="L103" s="93">
        <v>2.9350583225773759E-5</v>
      </c>
      <c r="M103" s="93">
        <f t="shared" si="3"/>
        <v>2.6804007773513759E-3</v>
      </c>
      <c r="N103" s="93">
        <f>K103/'סכום נכסי הקרן'!$C$42</f>
        <v>3.6499831345951925E-4</v>
      </c>
    </row>
    <row r="104" spans="2:14" s="140" customFormat="1">
      <c r="B104" s="106" t="s">
        <v>850</v>
      </c>
      <c r="C104" s="82" t="s">
        <v>851</v>
      </c>
      <c r="D104" s="95" t="s">
        <v>823</v>
      </c>
      <c r="E104" s="95" t="s">
        <v>818</v>
      </c>
      <c r="F104" s="82" t="s">
        <v>674</v>
      </c>
      <c r="G104" s="95" t="s">
        <v>412</v>
      </c>
      <c r="H104" s="95" t="s">
        <v>168</v>
      </c>
      <c r="I104" s="92">
        <v>946</v>
      </c>
      <c r="J104" s="94">
        <v>8465</v>
      </c>
      <c r="K104" s="92">
        <v>282.59843999999998</v>
      </c>
      <c r="L104" s="93">
        <v>6.6334253056115803E-6</v>
      </c>
      <c r="M104" s="93">
        <f t="shared" si="3"/>
        <v>3.6218908748122647E-3</v>
      </c>
      <c r="N104" s="93">
        <f>K104/'סכום נכסי הקרן'!$C$42</f>
        <v>4.932038790658802E-4</v>
      </c>
    </row>
    <row r="105" spans="2:14" s="140" customFormat="1">
      <c r="B105" s="106" t="s">
        <v>852</v>
      </c>
      <c r="C105" s="82" t="s">
        <v>853</v>
      </c>
      <c r="D105" s="95" t="s">
        <v>823</v>
      </c>
      <c r="E105" s="95" t="s">
        <v>818</v>
      </c>
      <c r="F105" s="82" t="s">
        <v>814</v>
      </c>
      <c r="G105" s="95" t="s">
        <v>778</v>
      </c>
      <c r="H105" s="95" t="s">
        <v>168</v>
      </c>
      <c r="I105" s="92">
        <v>1042</v>
      </c>
      <c r="J105" s="94">
        <v>1081</v>
      </c>
      <c r="K105" s="92">
        <v>39.750730000000004</v>
      </c>
      <c r="L105" s="93">
        <v>6.0644740896217523E-5</v>
      </c>
      <c r="M105" s="93">
        <f t="shared" si="3"/>
        <v>5.0946072545243412E-4</v>
      </c>
      <c r="N105" s="93">
        <f>K105/'סכום נכסי הקרן'!$C$42</f>
        <v>6.9374814070808245E-5</v>
      </c>
    </row>
    <row r="106" spans="2:14" s="140" customFormat="1">
      <c r="B106" s="106" t="s">
        <v>854</v>
      </c>
      <c r="C106" s="82" t="s">
        <v>855</v>
      </c>
      <c r="D106" s="95" t="s">
        <v>823</v>
      </c>
      <c r="E106" s="95" t="s">
        <v>818</v>
      </c>
      <c r="F106" s="82" t="s">
        <v>757</v>
      </c>
      <c r="G106" s="95" t="s">
        <v>197</v>
      </c>
      <c r="H106" s="95" t="s">
        <v>168</v>
      </c>
      <c r="I106" s="92">
        <v>3154</v>
      </c>
      <c r="J106" s="94">
        <v>1320</v>
      </c>
      <c r="K106" s="92">
        <v>146.92214999999999</v>
      </c>
      <c r="L106" s="93">
        <v>6.4136793490973595E-5</v>
      </c>
      <c r="M106" s="93">
        <f t="shared" si="3"/>
        <v>1.8830110824136141E-3</v>
      </c>
      <c r="N106" s="93">
        <f>K106/'סכום נכסי הקרן'!$C$42</f>
        <v>2.5641533725628178E-4</v>
      </c>
    </row>
    <row r="107" spans="2:14" s="140" customFormat="1">
      <c r="B107" s="106" t="s">
        <v>856</v>
      </c>
      <c r="C107" s="82" t="s">
        <v>857</v>
      </c>
      <c r="D107" s="95" t="s">
        <v>823</v>
      </c>
      <c r="E107" s="95" t="s">
        <v>818</v>
      </c>
      <c r="F107" s="82" t="s">
        <v>858</v>
      </c>
      <c r="G107" s="95" t="s">
        <v>859</v>
      </c>
      <c r="H107" s="95" t="s">
        <v>168</v>
      </c>
      <c r="I107" s="92">
        <v>1039</v>
      </c>
      <c r="J107" s="94">
        <v>2855</v>
      </c>
      <c r="K107" s="92">
        <v>104.68231</v>
      </c>
      <c r="L107" s="93">
        <v>2.4688542981042478E-5</v>
      </c>
      <c r="M107" s="93">
        <f t="shared" si="3"/>
        <v>1.3416489607772383E-3</v>
      </c>
      <c r="N107" s="93">
        <f>K107/'סכום נכסי הקרן'!$C$42</f>
        <v>1.8269641319172529E-4</v>
      </c>
    </row>
    <row r="108" spans="2:14" s="140" customFormat="1">
      <c r="B108" s="106" t="s">
        <v>860</v>
      </c>
      <c r="C108" s="82" t="s">
        <v>861</v>
      </c>
      <c r="D108" s="95" t="s">
        <v>823</v>
      </c>
      <c r="E108" s="95" t="s">
        <v>818</v>
      </c>
      <c r="F108" s="82" t="s">
        <v>642</v>
      </c>
      <c r="G108" s="95" t="s">
        <v>412</v>
      </c>
      <c r="H108" s="95" t="s">
        <v>168</v>
      </c>
      <c r="I108" s="92">
        <v>9690</v>
      </c>
      <c r="J108" s="94">
        <v>1760</v>
      </c>
      <c r="K108" s="92">
        <v>601.84978000000001</v>
      </c>
      <c r="L108" s="93">
        <v>9.5467980295566499E-6</v>
      </c>
      <c r="M108" s="93">
        <f t="shared" si="3"/>
        <v>7.7135394880090968E-3</v>
      </c>
      <c r="N108" s="93">
        <f>K108/'סכום נכסי הקרן'!$C$42</f>
        <v>1.0503760958869648E-3</v>
      </c>
    </row>
    <row r="109" spans="2:14" s="140" customFormat="1">
      <c r="B109" s="106" t="s">
        <v>862</v>
      </c>
      <c r="C109" s="82" t="s">
        <v>863</v>
      </c>
      <c r="D109" s="95" t="s">
        <v>823</v>
      </c>
      <c r="E109" s="95" t="s">
        <v>818</v>
      </c>
      <c r="F109" s="82" t="s">
        <v>638</v>
      </c>
      <c r="G109" s="95" t="s">
        <v>639</v>
      </c>
      <c r="H109" s="95" t="s">
        <v>168</v>
      </c>
      <c r="I109" s="92">
        <v>3248</v>
      </c>
      <c r="J109" s="94">
        <v>3075</v>
      </c>
      <c r="K109" s="92">
        <v>352.46240999999998</v>
      </c>
      <c r="L109" s="93">
        <v>3.3146721780031208E-5</v>
      </c>
      <c r="M109" s="93">
        <f t="shared" si="3"/>
        <v>4.5172945275046075E-3</v>
      </c>
      <c r="N109" s="93">
        <f>K109/'סכום נכסי הקרן'!$C$42</f>
        <v>6.1513371353680757E-4</v>
      </c>
    </row>
    <row r="110" spans="2:14" s="140" customFormat="1">
      <c r="B110" s="106" t="s">
        <v>864</v>
      </c>
      <c r="C110" s="82" t="s">
        <v>865</v>
      </c>
      <c r="D110" s="95" t="s">
        <v>823</v>
      </c>
      <c r="E110" s="95" t="s">
        <v>818</v>
      </c>
      <c r="F110" s="82" t="s">
        <v>866</v>
      </c>
      <c r="G110" s="95" t="s">
        <v>820</v>
      </c>
      <c r="H110" s="95" t="s">
        <v>168</v>
      </c>
      <c r="I110" s="92">
        <v>1288</v>
      </c>
      <c r="J110" s="94">
        <v>4185</v>
      </c>
      <c r="K110" s="92">
        <v>190.22298000000001</v>
      </c>
      <c r="L110" s="93">
        <v>2.0208758673703562E-5</v>
      </c>
      <c r="M110" s="93">
        <f t="shared" si="3"/>
        <v>2.437971262125849E-3</v>
      </c>
      <c r="N110" s="93">
        <f>K110/'סכום נכסי הקרן'!$C$42</f>
        <v>3.319859501824262E-4</v>
      </c>
    </row>
    <row r="111" spans="2:14" s="140" customFormat="1">
      <c r="B111" s="106" t="s">
        <v>867</v>
      </c>
      <c r="C111" s="82" t="s">
        <v>868</v>
      </c>
      <c r="D111" s="95" t="s">
        <v>823</v>
      </c>
      <c r="E111" s="95" t="s">
        <v>818</v>
      </c>
      <c r="F111" s="82" t="s">
        <v>869</v>
      </c>
      <c r="G111" s="95" t="s">
        <v>820</v>
      </c>
      <c r="H111" s="95" t="s">
        <v>168</v>
      </c>
      <c r="I111" s="92">
        <v>963</v>
      </c>
      <c r="J111" s="94">
        <v>7185</v>
      </c>
      <c r="K111" s="92">
        <v>244.17698000000001</v>
      </c>
      <c r="L111" s="93">
        <v>2.1476675549788397E-5</v>
      </c>
      <c r="M111" s="93">
        <f t="shared" si="3"/>
        <v>3.1294665876471822E-3</v>
      </c>
      <c r="N111" s="93">
        <f>K111/'סכום נכסי הקרן'!$C$42</f>
        <v>4.2614896853143236E-4</v>
      </c>
    </row>
    <row r="112" spans="2:14" s="140" customFormat="1">
      <c r="B112" s="107"/>
      <c r="C112" s="82"/>
      <c r="D112" s="82"/>
      <c r="E112" s="82"/>
      <c r="F112" s="82"/>
      <c r="G112" s="82"/>
      <c r="H112" s="82"/>
      <c r="I112" s="92"/>
      <c r="J112" s="94"/>
      <c r="K112" s="82"/>
      <c r="L112" s="82"/>
      <c r="M112" s="93"/>
      <c r="N112" s="82"/>
    </row>
    <row r="113" spans="2:14" s="140" customFormat="1">
      <c r="B113" s="105" t="s">
        <v>64</v>
      </c>
      <c r="C113" s="80"/>
      <c r="D113" s="80"/>
      <c r="E113" s="80"/>
      <c r="F113" s="80"/>
      <c r="G113" s="80"/>
      <c r="H113" s="80"/>
      <c r="I113" s="89"/>
      <c r="J113" s="91"/>
      <c r="K113" s="89">
        <f>SUM(K114:K189)</f>
        <v>13415.684449999995</v>
      </c>
      <c r="L113" s="80"/>
      <c r="M113" s="90">
        <f t="shared" ref="M113:M176" si="4">K113/$K$11</f>
        <v>0.17194059913712115</v>
      </c>
      <c r="N113" s="90">
        <f>K113/'סכום נכסי הקרן'!$C$42</f>
        <v>2.341367351873495E-2</v>
      </c>
    </row>
    <row r="114" spans="2:14" s="140" customFormat="1">
      <c r="B114" s="106" t="s">
        <v>870</v>
      </c>
      <c r="C114" s="82" t="s">
        <v>871</v>
      </c>
      <c r="D114" s="95" t="s">
        <v>29</v>
      </c>
      <c r="E114" s="95" t="s">
        <v>818</v>
      </c>
      <c r="F114" s="82"/>
      <c r="G114" s="95" t="s">
        <v>872</v>
      </c>
      <c r="H114" s="95" t="s">
        <v>873</v>
      </c>
      <c r="I114" s="92">
        <v>1006</v>
      </c>
      <c r="J114" s="94">
        <v>2394</v>
      </c>
      <c r="K114" s="92">
        <v>87.358589999999992</v>
      </c>
      <c r="L114" s="93">
        <v>4.6399040909870175E-7</v>
      </c>
      <c r="M114" s="93">
        <f t="shared" si="4"/>
        <v>1.1196214669743612E-3</v>
      </c>
      <c r="N114" s="93">
        <f>K114/'סכום נכסי הקרן'!$C$42</f>
        <v>1.5246225512683585E-4</v>
      </c>
    </row>
    <row r="115" spans="2:14" s="140" customFormat="1">
      <c r="B115" s="106" t="s">
        <v>874</v>
      </c>
      <c r="C115" s="82" t="s">
        <v>875</v>
      </c>
      <c r="D115" s="95" t="s">
        <v>29</v>
      </c>
      <c r="E115" s="95" t="s">
        <v>818</v>
      </c>
      <c r="F115" s="82"/>
      <c r="G115" s="95" t="s">
        <v>876</v>
      </c>
      <c r="H115" s="95" t="s">
        <v>170</v>
      </c>
      <c r="I115" s="92">
        <v>144</v>
      </c>
      <c r="J115" s="94">
        <v>19137.3</v>
      </c>
      <c r="K115" s="92">
        <v>114.55464000000001</v>
      </c>
      <c r="L115" s="93">
        <v>6.8828326695526323E-7</v>
      </c>
      <c r="M115" s="93">
        <f t="shared" si="4"/>
        <v>1.4681765592315518E-3</v>
      </c>
      <c r="N115" s="93">
        <f>K115/'סכום נכסי הקרן'!$C$42</f>
        <v>1.9992606050123793E-4</v>
      </c>
    </row>
    <row r="116" spans="2:14" s="140" customFormat="1">
      <c r="B116" s="106" t="s">
        <v>877</v>
      </c>
      <c r="C116" s="82" t="s">
        <v>878</v>
      </c>
      <c r="D116" s="95" t="s">
        <v>817</v>
      </c>
      <c r="E116" s="95" t="s">
        <v>818</v>
      </c>
      <c r="F116" s="82"/>
      <c r="G116" s="95" t="s">
        <v>571</v>
      </c>
      <c r="H116" s="95" t="s">
        <v>168</v>
      </c>
      <c r="I116" s="92">
        <v>254</v>
      </c>
      <c r="J116" s="94">
        <v>11897</v>
      </c>
      <c r="K116" s="92">
        <v>107.41153999999999</v>
      </c>
      <c r="L116" s="93">
        <v>2.7129172779186155E-6</v>
      </c>
      <c r="M116" s="93">
        <f t="shared" si="4"/>
        <v>1.3766278277245003E-3</v>
      </c>
      <c r="N116" s="93">
        <f>K116/'סכום נכסי הקרן'!$C$42</f>
        <v>1.8745959172471001E-4</v>
      </c>
    </row>
    <row r="117" spans="2:14" s="140" customFormat="1">
      <c r="B117" s="106" t="s">
        <v>879</v>
      </c>
      <c r="C117" s="82" t="s">
        <v>880</v>
      </c>
      <c r="D117" s="95" t="s">
        <v>823</v>
      </c>
      <c r="E117" s="95" t="s">
        <v>818</v>
      </c>
      <c r="F117" s="82"/>
      <c r="G117" s="95" t="s">
        <v>820</v>
      </c>
      <c r="H117" s="95" t="s">
        <v>168</v>
      </c>
      <c r="I117" s="92">
        <v>151</v>
      </c>
      <c r="J117" s="94">
        <v>95911</v>
      </c>
      <c r="K117" s="92">
        <v>511.08958000000001</v>
      </c>
      <c r="L117" s="93">
        <v>4.342403996033148E-7</v>
      </c>
      <c r="M117" s="93">
        <f t="shared" si="4"/>
        <v>6.5503216720291637E-3</v>
      </c>
      <c r="N117" s="93">
        <f>K117/'סכום נכסי הקרן'!$C$42</f>
        <v>8.9197719352644537E-4</v>
      </c>
    </row>
    <row r="118" spans="2:14" s="140" customFormat="1">
      <c r="B118" s="106" t="s">
        <v>881</v>
      </c>
      <c r="C118" s="82" t="s">
        <v>882</v>
      </c>
      <c r="D118" s="95" t="s">
        <v>823</v>
      </c>
      <c r="E118" s="95" t="s">
        <v>818</v>
      </c>
      <c r="F118" s="82"/>
      <c r="G118" s="95" t="s">
        <v>883</v>
      </c>
      <c r="H118" s="95" t="s">
        <v>168</v>
      </c>
      <c r="I118" s="92">
        <v>82</v>
      </c>
      <c r="J118" s="94">
        <v>96135</v>
      </c>
      <c r="K118" s="92">
        <v>278.19353999999998</v>
      </c>
      <c r="L118" s="93">
        <v>1.7069836888986256E-7</v>
      </c>
      <c r="M118" s="93">
        <f t="shared" si="4"/>
        <v>3.565435973240761E-3</v>
      </c>
      <c r="N118" s="93">
        <f>K118/'סכום נכסי הקרן'!$C$42</f>
        <v>4.8551624368156144E-4</v>
      </c>
    </row>
    <row r="119" spans="2:14" s="140" customFormat="1">
      <c r="B119" s="106" t="s">
        <v>884</v>
      </c>
      <c r="C119" s="82" t="s">
        <v>885</v>
      </c>
      <c r="D119" s="95" t="s">
        <v>817</v>
      </c>
      <c r="E119" s="95" t="s">
        <v>818</v>
      </c>
      <c r="F119" s="82"/>
      <c r="G119" s="95" t="s">
        <v>886</v>
      </c>
      <c r="H119" s="95" t="s">
        <v>168</v>
      </c>
      <c r="I119" s="92">
        <v>355</v>
      </c>
      <c r="J119" s="94">
        <v>9046</v>
      </c>
      <c r="K119" s="92">
        <v>113.32783000000001</v>
      </c>
      <c r="L119" s="93">
        <v>4.0159295794824885E-7</v>
      </c>
      <c r="M119" s="93">
        <f t="shared" si="4"/>
        <v>1.4524532879207532E-3</v>
      </c>
      <c r="N119" s="93">
        <f>K119/'סכום נכסי הקרן'!$C$42</f>
        <v>1.9778497489978587E-4</v>
      </c>
    </row>
    <row r="120" spans="2:14" s="140" customFormat="1">
      <c r="B120" s="106" t="s">
        <v>887</v>
      </c>
      <c r="C120" s="82" t="s">
        <v>888</v>
      </c>
      <c r="D120" s="95" t="s">
        <v>29</v>
      </c>
      <c r="E120" s="95" t="s">
        <v>818</v>
      </c>
      <c r="F120" s="82"/>
      <c r="G120" s="95" t="s">
        <v>889</v>
      </c>
      <c r="H120" s="95" t="s">
        <v>170</v>
      </c>
      <c r="I120" s="92">
        <v>122</v>
      </c>
      <c r="J120" s="94">
        <v>10130</v>
      </c>
      <c r="K120" s="92">
        <v>51.373470000000005</v>
      </c>
      <c r="L120" s="93">
        <v>6.0418712383808E-8</v>
      </c>
      <c r="M120" s="93">
        <f t="shared" si="4"/>
        <v>6.5842225526949714E-4</v>
      </c>
      <c r="N120" s="93">
        <f>K120/'סכום נכסי הקרן'!$C$42</f>
        <v>8.9659357939394965E-5</v>
      </c>
    </row>
    <row r="121" spans="2:14" s="140" customFormat="1">
      <c r="B121" s="106" t="s">
        <v>890</v>
      </c>
      <c r="C121" s="82" t="s">
        <v>891</v>
      </c>
      <c r="D121" s="95" t="s">
        <v>29</v>
      </c>
      <c r="E121" s="95" t="s">
        <v>818</v>
      </c>
      <c r="F121" s="82"/>
      <c r="G121" s="95" t="s">
        <v>892</v>
      </c>
      <c r="H121" s="95" t="s">
        <v>176</v>
      </c>
      <c r="I121" s="92">
        <v>14</v>
      </c>
      <c r="J121" s="94">
        <v>1196000</v>
      </c>
      <c r="K121" s="92">
        <v>93.548729999999992</v>
      </c>
      <c r="L121" s="93">
        <v>1.3915831484847051E-6</v>
      </c>
      <c r="M121" s="93">
        <f t="shared" si="4"/>
        <v>1.198956694655768E-3</v>
      </c>
      <c r="N121" s="93">
        <f>K121/'סכום נכסי הקרן'!$C$42</f>
        <v>1.632655739985213E-4</v>
      </c>
    </row>
    <row r="122" spans="2:14" s="140" customFormat="1">
      <c r="B122" s="106" t="s">
        <v>893</v>
      </c>
      <c r="C122" s="82" t="s">
        <v>894</v>
      </c>
      <c r="D122" s="95" t="s">
        <v>823</v>
      </c>
      <c r="E122" s="95" t="s">
        <v>818</v>
      </c>
      <c r="F122" s="82"/>
      <c r="G122" s="95" t="s">
        <v>849</v>
      </c>
      <c r="H122" s="95" t="s">
        <v>168</v>
      </c>
      <c r="I122" s="92">
        <v>541</v>
      </c>
      <c r="J122" s="94">
        <v>15412</v>
      </c>
      <c r="K122" s="92">
        <v>294.24420000000003</v>
      </c>
      <c r="L122" s="93">
        <v>1.0473884211887646E-7</v>
      </c>
      <c r="M122" s="93">
        <f t="shared" si="4"/>
        <v>3.7711474378501002E-3</v>
      </c>
      <c r="N122" s="93">
        <f>K122/'סכום נכסי הקרן'!$C$42</f>
        <v>5.1352859850407071E-4</v>
      </c>
    </row>
    <row r="123" spans="2:14" s="140" customFormat="1">
      <c r="B123" s="106" t="s">
        <v>895</v>
      </c>
      <c r="C123" s="82" t="s">
        <v>896</v>
      </c>
      <c r="D123" s="95" t="s">
        <v>29</v>
      </c>
      <c r="E123" s="95" t="s">
        <v>818</v>
      </c>
      <c r="F123" s="82"/>
      <c r="G123" s="95" t="s">
        <v>157</v>
      </c>
      <c r="H123" s="95" t="s">
        <v>170</v>
      </c>
      <c r="I123" s="92">
        <v>113</v>
      </c>
      <c r="J123" s="94">
        <v>14405</v>
      </c>
      <c r="K123" s="92">
        <v>67.664559999999994</v>
      </c>
      <c r="L123" s="93">
        <v>2.6189859856877884E-7</v>
      </c>
      <c r="M123" s="93">
        <f t="shared" si="4"/>
        <v>8.6721516372201832E-4</v>
      </c>
      <c r="N123" s="93">
        <f>K123/'סכום נכסי הקרן'!$C$42</f>
        <v>1.1809132232749055E-4</v>
      </c>
    </row>
    <row r="124" spans="2:14" s="140" customFormat="1">
      <c r="B124" s="106" t="s">
        <v>897</v>
      </c>
      <c r="C124" s="82" t="s">
        <v>898</v>
      </c>
      <c r="D124" s="95" t="s">
        <v>129</v>
      </c>
      <c r="E124" s="95" t="s">
        <v>818</v>
      </c>
      <c r="F124" s="82"/>
      <c r="G124" s="95" t="s">
        <v>883</v>
      </c>
      <c r="H124" s="95" t="s">
        <v>171</v>
      </c>
      <c r="I124" s="92">
        <v>367</v>
      </c>
      <c r="J124" s="94">
        <v>5955</v>
      </c>
      <c r="K124" s="92">
        <v>103.49800999999999</v>
      </c>
      <c r="L124" s="93">
        <v>4.3989039225925232E-6</v>
      </c>
      <c r="M124" s="93">
        <f t="shared" si="4"/>
        <v>1.3264705140630943E-3</v>
      </c>
      <c r="N124" s="93">
        <f>K124/'סכום נכסי הקרן'!$C$42</f>
        <v>1.8062951801007558E-4</v>
      </c>
    </row>
    <row r="125" spans="2:14" s="140" customFormat="1">
      <c r="B125" s="106" t="s">
        <v>899</v>
      </c>
      <c r="C125" s="82" t="s">
        <v>900</v>
      </c>
      <c r="D125" s="95" t="s">
        <v>29</v>
      </c>
      <c r="E125" s="95" t="s">
        <v>818</v>
      </c>
      <c r="F125" s="82"/>
      <c r="G125" s="95" t="s">
        <v>901</v>
      </c>
      <c r="H125" s="95" t="s">
        <v>170</v>
      </c>
      <c r="I125" s="92">
        <v>418</v>
      </c>
      <c r="J125" s="94">
        <v>5437</v>
      </c>
      <c r="K125" s="92">
        <v>94.472449999999995</v>
      </c>
      <c r="L125" s="93">
        <v>3.874125725445103E-6</v>
      </c>
      <c r="M125" s="93">
        <f t="shared" si="4"/>
        <v>1.2107954473356539E-3</v>
      </c>
      <c r="N125" s="93">
        <f>K125/'סכום נכסי הקרן'!$C$42</f>
        <v>1.648776929018342E-4</v>
      </c>
    </row>
    <row r="126" spans="2:14" s="140" customFormat="1">
      <c r="B126" s="106" t="s">
        <v>902</v>
      </c>
      <c r="C126" s="82" t="s">
        <v>903</v>
      </c>
      <c r="D126" s="95" t="s">
        <v>129</v>
      </c>
      <c r="E126" s="95" t="s">
        <v>818</v>
      </c>
      <c r="F126" s="82"/>
      <c r="G126" s="95" t="s">
        <v>872</v>
      </c>
      <c r="H126" s="95" t="s">
        <v>171</v>
      </c>
      <c r="I126" s="92">
        <v>2925</v>
      </c>
      <c r="J126" s="94">
        <v>631.5</v>
      </c>
      <c r="K126" s="92">
        <v>87.474919999999997</v>
      </c>
      <c r="L126" s="93">
        <v>9.1825448956987692E-7</v>
      </c>
      <c r="M126" s="93">
        <f t="shared" si="4"/>
        <v>1.1211123972338026E-3</v>
      </c>
      <c r="N126" s="93">
        <f>K126/'סכום נכסי הקרן'!$C$42</f>
        <v>1.5266527962779113E-4</v>
      </c>
    </row>
    <row r="127" spans="2:14" s="140" customFormat="1">
      <c r="B127" s="106" t="s">
        <v>904</v>
      </c>
      <c r="C127" s="82" t="s">
        <v>905</v>
      </c>
      <c r="D127" s="95" t="s">
        <v>817</v>
      </c>
      <c r="E127" s="95" t="s">
        <v>818</v>
      </c>
      <c r="F127" s="82"/>
      <c r="G127" s="95" t="s">
        <v>906</v>
      </c>
      <c r="H127" s="95" t="s">
        <v>168</v>
      </c>
      <c r="I127" s="92">
        <v>1362</v>
      </c>
      <c r="J127" s="94">
        <v>1107</v>
      </c>
      <c r="K127" s="92">
        <v>53.23677</v>
      </c>
      <c r="L127" s="93">
        <v>4.4590229642999099E-7</v>
      </c>
      <c r="M127" s="93">
        <f t="shared" si="4"/>
        <v>6.8230302852159892E-4</v>
      </c>
      <c r="N127" s="93">
        <f>K127/'סכום נכסי הקרן'!$C$42</f>
        <v>9.291127535218553E-5</v>
      </c>
    </row>
    <row r="128" spans="2:14" s="140" customFormat="1">
      <c r="B128" s="106" t="s">
        <v>907</v>
      </c>
      <c r="C128" s="82" t="s">
        <v>908</v>
      </c>
      <c r="D128" s="95" t="s">
        <v>817</v>
      </c>
      <c r="E128" s="95" t="s">
        <v>818</v>
      </c>
      <c r="F128" s="82"/>
      <c r="G128" s="95" t="s">
        <v>906</v>
      </c>
      <c r="H128" s="95" t="s">
        <v>168</v>
      </c>
      <c r="I128" s="92">
        <v>9475</v>
      </c>
      <c r="J128" s="94">
        <v>2534</v>
      </c>
      <c r="K128" s="92">
        <v>847.30055000000004</v>
      </c>
      <c r="L128" s="93">
        <v>8.9805486438367627E-7</v>
      </c>
      <c r="M128" s="93">
        <f t="shared" si="4"/>
        <v>1.0859331460812076E-2</v>
      </c>
      <c r="N128" s="93">
        <f>K128/'סכום נכסי הקרן'!$C$42</f>
        <v>1.4787481416905694E-3</v>
      </c>
    </row>
    <row r="129" spans="2:14" s="140" customFormat="1">
      <c r="B129" s="106" t="s">
        <v>909</v>
      </c>
      <c r="C129" s="82" t="s">
        <v>910</v>
      </c>
      <c r="D129" s="95" t="s">
        <v>129</v>
      </c>
      <c r="E129" s="95" t="s">
        <v>818</v>
      </c>
      <c r="F129" s="82"/>
      <c r="G129" s="95" t="s">
        <v>589</v>
      </c>
      <c r="H129" s="95" t="s">
        <v>171</v>
      </c>
      <c r="I129" s="92">
        <v>3139</v>
      </c>
      <c r="J129" s="94">
        <v>1314.5</v>
      </c>
      <c r="K129" s="92">
        <v>195.40520999999998</v>
      </c>
      <c r="L129" s="93">
        <v>1.4862184164122043E-6</v>
      </c>
      <c r="M129" s="93">
        <f t="shared" si="4"/>
        <v>2.504388725534983E-3</v>
      </c>
      <c r="N129" s="93">
        <f>K129/'סכום נכסי הקרן'!$C$42</f>
        <v>3.4103021786561501E-4</v>
      </c>
    </row>
    <row r="130" spans="2:14" s="140" customFormat="1">
      <c r="B130" s="106" t="s">
        <v>911</v>
      </c>
      <c r="C130" s="82" t="s">
        <v>912</v>
      </c>
      <c r="D130" s="95" t="s">
        <v>817</v>
      </c>
      <c r="E130" s="95" t="s">
        <v>818</v>
      </c>
      <c r="F130" s="82"/>
      <c r="G130" s="95" t="s">
        <v>886</v>
      </c>
      <c r="H130" s="95" t="s">
        <v>168</v>
      </c>
      <c r="I130" s="92">
        <v>123</v>
      </c>
      <c r="J130" s="94">
        <v>44709</v>
      </c>
      <c r="K130" s="92">
        <v>194.06701999999999</v>
      </c>
      <c r="L130" s="93">
        <v>7.6407864285022356E-7</v>
      </c>
      <c r="M130" s="93">
        <f t="shared" si="4"/>
        <v>2.4872379650786795E-3</v>
      </c>
      <c r="N130" s="93">
        <f>K130/'סכום נכסי הקרן'!$C$42</f>
        <v>3.3869474673234486E-4</v>
      </c>
    </row>
    <row r="131" spans="2:14" s="140" customFormat="1">
      <c r="B131" s="106" t="s">
        <v>913</v>
      </c>
      <c r="C131" s="82" t="s">
        <v>914</v>
      </c>
      <c r="D131" s="95" t="s">
        <v>29</v>
      </c>
      <c r="E131" s="95" t="s">
        <v>818</v>
      </c>
      <c r="F131" s="82"/>
      <c r="G131" s="95" t="s">
        <v>906</v>
      </c>
      <c r="H131" s="95" t="s">
        <v>170</v>
      </c>
      <c r="I131" s="92">
        <v>370</v>
      </c>
      <c r="J131" s="94">
        <v>6825</v>
      </c>
      <c r="K131" s="92">
        <v>104.97211999999999</v>
      </c>
      <c r="L131" s="93">
        <v>2.9634114128380435E-7</v>
      </c>
      <c r="M131" s="93">
        <f t="shared" si="4"/>
        <v>1.3453632777933877E-3</v>
      </c>
      <c r="N131" s="93">
        <f>K131/'סכום נכסי הקרן'!$C$42</f>
        <v>1.8320220301912873E-4</v>
      </c>
    </row>
    <row r="132" spans="2:14" s="140" customFormat="1">
      <c r="B132" s="106" t="s">
        <v>915</v>
      </c>
      <c r="C132" s="82" t="s">
        <v>916</v>
      </c>
      <c r="D132" s="95" t="s">
        <v>817</v>
      </c>
      <c r="E132" s="95" t="s">
        <v>818</v>
      </c>
      <c r="F132" s="82"/>
      <c r="G132" s="95" t="s">
        <v>571</v>
      </c>
      <c r="H132" s="95" t="s">
        <v>168</v>
      </c>
      <c r="I132" s="92">
        <v>207</v>
      </c>
      <c r="J132" s="94">
        <v>12288</v>
      </c>
      <c r="K132" s="92">
        <v>90.312089999999998</v>
      </c>
      <c r="L132" s="93">
        <v>1.341388437864127E-6</v>
      </c>
      <c r="M132" s="93">
        <f t="shared" si="4"/>
        <v>1.1574746649564804E-3</v>
      </c>
      <c r="N132" s="93">
        <f>K132/'סכום נכסי הקרן'!$C$42</f>
        <v>1.5761684004535515E-4</v>
      </c>
    </row>
    <row r="133" spans="2:14" s="140" customFormat="1">
      <c r="B133" s="106" t="s">
        <v>917</v>
      </c>
      <c r="C133" s="82" t="s">
        <v>918</v>
      </c>
      <c r="D133" s="95" t="s">
        <v>817</v>
      </c>
      <c r="E133" s="95" t="s">
        <v>818</v>
      </c>
      <c r="F133" s="82"/>
      <c r="G133" s="95" t="s">
        <v>589</v>
      </c>
      <c r="H133" s="95" t="s">
        <v>168</v>
      </c>
      <c r="I133" s="92">
        <v>808</v>
      </c>
      <c r="J133" s="94">
        <v>11750</v>
      </c>
      <c r="K133" s="92">
        <v>335.04326000000003</v>
      </c>
      <c r="L133" s="93">
        <v>4.2638461923575665E-7</v>
      </c>
      <c r="M133" s="93">
        <f t="shared" si="4"/>
        <v>4.2940439659233552E-3</v>
      </c>
      <c r="N133" s="93">
        <f>K133/'סכום נכסי הקרן'!$C$42</f>
        <v>5.847330066184311E-4</v>
      </c>
    </row>
    <row r="134" spans="2:14" s="140" customFormat="1">
      <c r="B134" s="106" t="s">
        <v>919</v>
      </c>
      <c r="C134" s="82" t="s">
        <v>920</v>
      </c>
      <c r="D134" s="95" t="s">
        <v>921</v>
      </c>
      <c r="E134" s="95" t="s">
        <v>818</v>
      </c>
      <c r="F134" s="82"/>
      <c r="G134" s="95" t="s">
        <v>922</v>
      </c>
      <c r="H134" s="95" t="s">
        <v>173</v>
      </c>
      <c r="I134" s="92">
        <v>26335</v>
      </c>
      <c r="J134" s="94">
        <v>648</v>
      </c>
      <c r="K134" s="92">
        <v>77.096620000000001</v>
      </c>
      <c r="L134" s="144">
        <v>1.0953869718348347E-7</v>
      </c>
      <c r="M134" s="93">
        <f t="shared" si="4"/>
        <v>9.881000916242453E-4</v>
      </c>
      <c r="N134" s="93">
        <f>K134/'סכום נכסי הקרן'!$C$42</f>
        <v>1.3455259005275516E-4</v>
      </c>
    </row>
    <row r="135" spans="2:14" s="140" customFormat="1">
      <c r="B135" s="106" t="s">
        <v>923</v>
      </c>
      <c r="C135" s="82" t="s">
        <v>924</v>
      </c>
      <c r="D135" s="95" t="s">
        <v>823</v>
      </c>
      <c r="E135" s="95" t="s">
        <v>818</v>
      </c>
      <c r="F135" s="82"/>
      <c r="G135" s="95" t="s">
        <v>849</v>
      </c>
      <c r="H135" s="95" t="s">
        <v>168</v>
      </c>
      <c r="I135" s="92">
        <v>917</v>
      </c>
      <c r="J135" s="94">
        <v>3363</v>
      </c>
      <c r="K135" s="92">
        <v>108.82980999999999</v>
      </c>
      <c r="L135" s="93">
        <v>1.8517935692314798E-7</v>
      </c>
      <c r="M135" s="93">
        <f t="shared" si="4"/>
        <v>1.3948049244240435E-3</v>
      </c>
      <c r="N135" s="93">
        <f>K135/'סכום נכסי הקרן'!$C$42</f>
        <v>1.8993482218091057E-4</v>
      </c>
    </row>
    <row r="136" spans="2:14" s="140" customFormat="1">
      <c r="B136" s="106" t="s">
        <v>925</v>
      </c>
      <c r="C136" s="82" t="s">
        <v>926</v>
      </c>
      <c r="D136" s="95" t="s">
        <v>817</v>
      </c>
      <c r="E136" s="95" t="s">
        <v>818</v>
      </c>
      <c r="F136" s="82"/>
      <c r="G136" s="95" t="s">
        <v>906</v>
      </c>
      <c r="H136" s="95" t="s">
        <v>168</v>
      </c>
      <c r="I136" s="92">
        <v>876</v>
      </c>
      <c r="J136" s="94">
        <v>7274</v>
      </c>
      <c r="K136" s="92">
        <v>224.86873</v>
      </c>
      <c r="L136" s="93">
        <v>3.2152026585453728E-7</v>
      </c>
      <c r="M136" s="93">
        <f t="shared" si="4"/>
        <v>2.8820045900381582E-3</v>
      </c>
      <c r="N136" s="93">
        <f>K136/'סכום נכסי הקרן'!$C$42</f>
        <v>3.9245131684597441E-4</v>
      </c>
    </row>
    <row r="137" spans="2:14" s="140" customFormat="1">
      <c r="B137" s="106" t="s">
        <v>927</v>
      </c>
      <c r="C137" s="82" t="s">
        <v>928</v>
      </c>
      <c r="D137" s="95" t="s">
        <v>823</v>
      </c>
      <c r="E137" s="95" t="s">
        <v>818</v>
      </c>
      <c r="F137" s="82"/>
      <c r="G137" s="95" t="s">
        <v>820</v>
      </c>
      <c r="H137" s="95" t="s">
        <v>168</v>
      </c>
      <c r="I137" s="92">
        <v>345</v>
      </c>
      <c r="J137" s="94">
        <v>7254</v>
      </c>
      <c r="K137" s="92">
        <v>88.317809999999994</v>
      </c>
      <c r="L137" s="93">
        <v>5.8412926773245154E-7</v>
      </c>
      <c r="M137" s="93">
        <f t="shared" si="4"/>
        <v>1.1319152013804584E-3</v>
      </c>
      <c r="N137" s="93">
        <f>K137/'סכום נכסי הקרן'!$C$42</f>
        <v>1.5413633027345583E-4</v>
      </c>
    </row>
    <row r="138" spans="2:14" s="140" customFormat="1">
      <c r="B138" s="106" t="s">
        <v>929</v>
      </c>
      <c r="C138" s="82" t="s">
        <v>930</v>
      </c>
      <c r="D138" s="95" t="s">
        <v>29</v>
      </c>
      <c r="E138" s="95" t="s">
        <v>818</v>
      </c>
      <c r="F138" s="82"/>
      <c r="G138" s="95" t="s">
        <v>872</v>
      </c>
      <c r="H138" s="95" t="s">
        <v>170</v>
      </c>
      <c r="I138" s="92">
        <v>703</v>
      </c>
      <c r="J138" s="94">
        <v>5042</v>
      </c>
      <c r="K138" s="92">
        <v>147.3424</v>
      </c>
      <c r="L138" s="93">
        <v>1.2545576983666747E-6</v>
      </c>
      <c r="M138" s="93">
        <f t="shared" si="4"/>
        <v>1.8883971689048909E-3</v>
      </c>
      <c r="N138" s="93">
        <f>K138/'סכום נכסי הקרן'!$C$42</f>
        <v>2.5714877700979723E-4</v>
      </c>
    </row>
    <row r="139" spans="2:14" s="140" customFormat="1">
      <c r="B139" s="106" t="s">
        <v>931</v>
      </c>
      <c r="C139" s="82" t="s">
        <v>932</v>
      </c>
      <c r="D139" s="95" t="s">
        <v>29</v>
      </c>
      <c r="E139" s="95" t="s">
        <v>818</v>
      </c>
      <c r="F139" s="82"/>
      <c r="G139" s="95" t="s">
        <v>889</v>
      </c>
      <c r="H139" s="95" t="s">
        <v>170</v>
      </c>
      <c r="I139" s="92">
        <v>360</v>
      </c>
      <c r="J139" s="94">
        <v>6637</v>
      </c>
      <c r="K139" s="92">
        <v>99.321649999999991</v>
      </c>
      <c r="L139" s="93">
        <v>5.3674432363058632E-7</v>
      </c>
      <c r="M139" s="93">
        <f t="shared" si="4"/>
        <v>1.2729446694974592E-3</v>
      </c>
      <c r="N139" s="93">
        <f>K139/'סכום נכסי הקרן'!$C$42</f>
        <v>1.7334074121295109E-4</v>
      </c>
    </row>
    <row r="140" spans="2:14" s="140" customFormat="1">
      <c r="B140" s="106" t="s">
        <v>933</v>
      </c>
      <c r="C140" s="82" t="s">
        <v>934</v>
      </c>
      <c r="D140" s="95" t="s">
        <v>817</v>
      </c>
      <c r="E140" s="95" t="s">
        <v>818</v>
      </c>
      <c r="F140" s="82"/>
      <c r="G140" s="95" t="s">
        <v>583</v>
      </c>
      <c r="H140" s="95" t="s">
        <v>168</v>
      </c>
      <c r="I140" s="92">
        <v>317</v>
      </c>
      <c r="J140" s="94">
        <v>9840</v>
      </c>
      <c r="K140" s="92">
        <v>110.07939999999999</v>
      </c>
      <c r="L140" s="93">
        <v>1.1879592764861816E-6</v>
      </c>
      <c r="M140" s="93">
        <f t="shared" si="4"/>
        <v>1.4108201530228166E-3</v>
      </c>
      <c r="N140" s="93">
        <f>K140/'סכום נכסי הקרן'!$C$42</f>
        <v>1.9211566449285657E-4</v>
      </c>
    </row>
    <row r="141" spans="2:14" s="140" customFormat="1">
      <c r="B141" s="106" t="s">
        <v>935</v>
      </c>
      <c r="C141" s="82" t="s">
        <v>936</v>
      </c>
      <c r="D141" s="95" t="s">
        <v>817</v>
      </c>
      <c r="E141" s="95" t="s">
        <v>818</v>
      </c>
      <c r="F141" s="82"/>
      <c r="G141" s="95" t="s">
        <v>892</v>
      </c>
      <c r="H141" s="95" t="s">
        <v>168</v>
      </c>
      <c r="I141" s="92">
        <v>480</v>
      </c>
      <c r="J141" s="94">
        <v>4822</v>
      </c>
      <c r="K141" s="92">
        <v>81.680820000000011</v>
      </c>
      <c r="L141" s="93">
        <v>6.6295575525274559E-7</v>
      </c>
      <c r="M141" s="93">
        <f t="shared" si="4"/>
        <v>1.0468529713227831E-3</v>
      </c>
      <c r="N141" s="93">
        <f>K141/'סכום נכסי הקרן'!$C$42</f>
        <v>1.4255314809693195E-4</v>
      </c>
    </row>
    <row r="142" spans="2:14" s="140" customFormat="1">
      <c r="B142" s="106" t="s">
        <v>937</v>
      </c>
      <c r="C142" s="82" t="s">
        <v>938</v>
      </c>
      <c r="D142" s="95" t="s">
        <v>129</v>
      </c>
      <c r="E142" s="95" t="s">
        <v>818</v>
      </c>
      <c r="F142" s="82"/>
      <c r="G142" s="95" t="s">
        <v>892</v>
      </c>
      <c r="H142" s="95" t="s">
        <v>171</v>
      </c>
      <c r="I142" s="92">
        <v>1453</v>
      </c>
      <c r="J142" s="94">
        <v>1217</v>
      </c>
      <c r="K142" s="92">
        <v>83.741429999999994</v>
      </c>
      <c r="L142" s="93">
        <v>3.6580318459894172E-6</v>
      </c>
      <c r="M142" s="93">
        <f t="shared" si="4"/>
        <v>1.073262545825554E-3</v>
      </c>
      <c r="N142" s="93">
        <f>K142/'סכום נכסי הקרן'!$C$42</f>
        <v>1.461494200552695E-4</v>
      </c>
    </row>
    <row r="143" spans="2:14" s="140" customFormat="1">
      <c r="B143" s="106" t="s">
        <v>939</v>
      </c>
      <c r="C143" s="82" t="s">
        <v>940</v>
      </c>
      <c r="D143" s="95" t="s">
        <v>29</v>
      </c>
      <c r="E143" s="95" t="s">
        <v>818</v>
      </c>
      <c r="F143" s="82"/>
      <c r="G143" s="95" t="s">
        <v>872</v>
      </c>
      <c r="H143" s="95" t="s">
        <v>170</v>
      </c>
      <c r="I143" s="92">
        <v>284</v>
      </c>
      <c r="J143" s="94">
        <v>8760</v>
      </c>
      <c r="K143" s="92">
        <v>103.41702000000001</v>
      </c>
      <c r="L143" s="93">
        <v>2.8978478235213941E-6</v>
      </c>
      <c r="M143" s="93">
        <f t="shared" si="4"/>
        <v>1.325432514908E-3</v>
      </c>
      <c r="N143" s="93">
        <f>K143/'סכום נכסי הקרן'!$C$42</f>
        <v>1.8048817051302096E-4</v>
      </c>
    </row>
    <row r="144" spans="2:14" s="140" customFormat="1">
      <c r="B144" s="106" t="s">
        <v>941</v>
      </c>
      <c r="C144" s="82" t="s">
        <v>942</v>
      </c>
      <c r="D144" s="95" t="s">
        <v>29</v>
      </c>
      <c r="E144" s="95" t="s">
        <v>818</v>
      </c>
      <c r="F144" s="82"/>
      <c r="G144" s="95" t="s">
        <v>589</v>
      </c>
      <c r="H144" s="95" t="s">
        <v>170</v>
      </c>
      <c r="I144" s="92">
        <v>1893</v>
      </c>
      <c r="J144" s="94">
        <v>1400</v>
      </c>
      <c r="K144" s="92">
        <v>110.16616</v>
      </c>
      <c r="L144" s="93">
        <v>5.2088702917085409E-7</v>
      </c>
      <c r="M144" s="93">
        <f t="shared" si="4"/>
        <v>1.411932102728904E-3</v>
      </c>
      <c r="N144" s="93">
        <f>K144/'סכום נכסי הקרן'!$C$42</f>
        <v>1.9226708206100649E-4</v>
      </c>
    </row>
    <row r="145" spans="2:14" s="140" customFormat="1">
      <c r="B145" s="106" t="s">
        <v>943</v>
      </c>
      <c r="C145" s="82" t="s">
        <v>944</v>
      </c>
      <c r="D145" s="95" t="s">
        <v>823</v>
      </c>
      <c r="E145" s="95" t="s">
        <v>818</v>
      </c>
      <c r="F145" s="82"/>
      <c r="G145" s="95" t="s">
        <v>883</v>
      </c>
      <c r="H145" s="95" t="s">
        <v>168</v>
      </c>
      <c r="I145" s="92">
        <v>132</v>
      </c>
      <c r="J145" s="94">
        <v>14394</v>
      </c>
      <c r="K145" s="92">
        <v>67.051280000000006</v>
      </c>
      <c r="L145" s="93">
        <v>9.5075802352619037E-7</v>
      </c>
      <c r="M145" s="93">
        <f t="shared" si="4"/>
        <v>8.5935513011495095E-4</v>
      </c>
      <c r="N145" s="93">
        <f>K145/'סכום נכסי הקרן'!$C$42</f>
        <v>1.1702099768255083E-4</v>
      </c>
    </row>
    <row r="146" spans="2:14" s="140" customFormat="1">
      <c r="B146" s="106" t="s">
        <v>945</v>
      </c>
      <c r="C146" s="82" t="s">
        <v>946</v>
      </c>
      <c r="D146" s="95" t="s">
        <v>817</v>
      </c>
      <c r="E146" s="95" t="s">
        <v>818</v>
      </c>
      <c r="F146" s="82"/>
      <c r="G146" s="95" t="s">
        <v>589</v>
      </c>
      <c r="H146" s="95" t="s">
        <v>168</v>
      </c>
      <c r="I146" s="92">
        <v>1097</v>
      </c>
      <c r="J146" s="94">
        <v>8198</v>
      </c>
      <c r="K146" s="92">
        <v>317.37023999999997</v>
      </c>
      <c r="L146" s="93">
        <v>2.5890313920193168E-7</v>
      </c>
      <c r="M146" s="93">
        <f t="shared" si="4"/>
        <v>4.0675397082622902E-3</v>
      </c>
      <c r="N146" s="93">
        <f>K146/'סכום נכסי הקרן'!$C$42</f>
        <v>5.5388923402432575E-4</v>
      </c>
    </row>
    <row r="147" spans="2:14" s="140" customFormat="1">
      <c r="B147" s="106" t="s">
        <v>947</v>
      </c>
      <c r="C147" s="82" t="s">
        <v>948</v>
      </c>
      <c r="D147" s="95" t="s">
        <v>823</v>
      </c>
      <c r="E147" s="95" t="s">
        <v>818</v>
      </c>
      <c r="F147" s="82"/>
      <c r="G147" s="95" t="s">
        <v>849</v>
      </c>
      <c r="H147" s="95" t="s">
        <v>168</v>
      </c>
      <c r="I147" s="92">
        <v>1931</v>
      </c>
      <c r="J147" s="94">
        <v>17087</v>
      </c>
      <c r="K147" s="92">
        <v>1164.39345</v>
      </c>
      <c r="L147" s="93">
        <v>8.1465343483973075E-7</v>
      </c>
      <c r="M147" s="93">
        <f t="shared" si="4"/>
        <v>1.4923316672399789E-2</v>
      </c>
      <c r="N147" s="93">
        <f>K147/'סכום נכסי הקרן'!$C$42</f>
        <v>2.0321533491087325E-3</v>
      </c>
    </row>
    <row r="148" spans="2:14" s="140" customFormat="1">
      <c r="B148" s="106" t="s">
        <v>949</v>
      </c>
      <c r="C148" s="82" t="s">
        <v>950</v>
      </c>
      <c r="D148" s="95" t="s">
        <v>817</v>
      </c>
      <c r="E148" s="95" t="s">
        <v>818</v>
      </c>
      <c r="F148" s="82"/>
      <c r="G148" s="95" t="s">
        <v>886</v>
      </c>
      <c r="H148" s="95" t="s">
        <v>168</v>
      </c>
      <c r="I148" s="92">
        <v>851</v>
      </c>
      <c r="J148" s="94">
        <v>23719</v>
      </c>
      <c r="K148" s="92">
        <v>712.32402999999999</v>
      </c>
      <c r="L148" s="93">
        <v>2.1996761590748933E-6</v>
      </c>
      <c r="M148" s="93">
        <f t="shared" si="4"/>
        <v>9.1294201913021816E-3</v>
      </c>
      <c r="N148" s="93">
        <f>K148/'סכום נכסי הקרן'!$C$42</f>
        <v>1.2431808708775621E-3</v>
      </c>
    </row>
    <row r="149" spans="2:14" s="140" customFormat="1">
      <c r="B149" s="106" t="s">
        <v>951</v>
      </c>
      <c r="C149" s="82" t="s">
        <v>952</v>
      </c>
      <c r="D149" s="95" t="s">
        <v>921</v>
      </c>
      <c r="E149" s="95" t="s">
        <v>818</v>
      </c>
      <c r="F149" s="82"/>
      <c r="G149" s="95" t="s">
        <v>906</v>
      </c>
      <c r="H149" s="95" t="s">
        <v>173</v>
      </c>
      <c r="I149" s="92">
        <v>29332</v>
      </c>
      <c r="J149" s="94">
        <v>580</v>
      </c>
      <c r="K149" s="92">
        <v>76.859350000000006</v>
      </c>
      <c r="L149" s="93">
        <v>3.3794945439030125E-7</v>
      </c>
      <c r="M149" s="93">
        <f t="shared" si="4"/>
        <v>9.8505914756288849E-4</v>
      </c>
      <c r="N149" s="93">
        <f>K149/'סכום נכסי הקרן'!$C$42</f>
        <v>1.3413849546544619E-4</v>
      </c>
    </row>
    <row r="150" spans="2:14" s="140" customFormat="1">
      <c r="B150" s="106" t="s">
        <v>953</v>
      </c>
      <c r="C150" s="82" t="s">
        <v>954</v>
      </c>
      <c r="D150" s="95" t="s">
        <v>955</v>
      </c>
      <c r="E150" s="95" t="s">
        <v>818</v>
      </c>
      <c r="F150" s="82"/>
      <c r="G150" s="95" t="s">
        <v>192</v>
      </c>
      <c r="H150" s="95" t="s">
        <v>170</v>
      </c>
      <c r="I150" s="92">
        <v>900</v>
      </c>
      <c r="J150" s="94">
        <v>3188.5</v>
      </c>
      <c r="K150" s="92">
        <v>119.28849000000001</v>
      </c>
      <c r="L150" s="93">
        <v>2.8877141240022947E-7</v>
      </c>
      <c r="M150" s="93">
        <f t="shared" si="4"/>
        <v>1.5288474111928366E-3</v>
      </c>
      <c r="N150" s="93">
        <f>K150/'סכום נכסי הקרן'!$C$42</f>
        <v>2.0818779465276409E-4</v>
      </c>
    </row>
    <row r="151" spans="2:14" s="140" customFormat="1">
      <c r="B151" s="106" t="s">
        <v>956</v>
      </c>
      <c r="C151" s="82" t="s">
        <v>957</v>
      </c>
      <c r="D151" s="95" t="s">
        <v>29</v>
      </c>
      <c r="E151" s="95" t="s">
        <v>818</v>
      </c>
      <c r="F151" s="82"/>
      <c r="G151" s="95" t="s">
        <v>849</v>
      </c>
      <c r="H151" s="95" t="s">
        <v>170</v>
      </c>
      <c r="I151" s="92">
        <v>180</v>
      </c>
      <c r="J151" s="94">
        <v>8020</v>
      </c>
      <c r="K151" s="92">
        <v>60.009010000000004</v>
      </c>
      <c r="L151" s="93">
        <v>2.8863215521918932E-6</v>
      </c>
      <c r="M151" s="93">
        <f t="shared" si="4"/>
        <v>7.6909867487420661E-4</v>
      </c>
      <c r="N151" s="93">
        <f>K151/'סכום נכסי הקרן'!$C$42</f>
        <v>1.0473050208947793E-4</v>
      </c>
    </row>
    <row r="152" spans="2:14" s="140" customFormat="1">
      <c r="B152" s="106" t="s">
        <v>958</v>
      </c>
      <c r="C152" s="82" t="s">
        <v>959</v>
      </c>
      <c r="D152" s="95" t="s">
        <v>29</v>
      </c>
      <c r="E152" s="95" t="s">
        <v>818</v>
      </c>
      <c r="F152" s="82"/>
      <c r="G152" s="95" t="s">
        <v>906</v>
      </c>
      <c r="H152" s="95" t="s">
        <v>170</v>
      </c>
      <c r="I152" s="92">
        <v>10512</v>
      </c>
      <c r="J152" s="94">
        <v>299.2</v>
      </c>
      <c r="K152" s="92">
        <v>130.7424</v>
      </c>
      <c r="L152" s="93">
        <v>6.6280841445509276E-7</v>
      </c>
      <c r="M152" s="93">
        <f t="shared" si="4"/>
        <v>1.6756451504511317E-3</v>
      </c>
      <c r="N152" s="93">
        <f>K152/'סכום נכסי הקרן'!$C$42</f>
        <v>2.2817768859015268E-4</v>
      </c>
    </row>
    <row r="153" spans="2:14" s="140" customFormat="1">
      <c r="B153" s="106" t="s">
        <v>960</v>
      </c>
      <c r="C153" s="82" t="s">
        <v>961</v>
      </c>
      <c r="D153" s="95" t="s">
        <v>817</v>
      </c>
      <c r="E153" s="95" t="s">
        <v>818</v>
      </c>
      <c r="F153" s="82"/>
      <c r="G153" s="95" t="s">
        <v>325</v>
      </c>
      <c r="H153" s="95" t="s">
        <v>168</v>
      </c>
      <c r="I153" s="92">
        <v>1135</v>
      </c>
      <c r="J153" s="94">
        <v>1370</v>
      </c>
      <c r="K153" s="92">
        <v>54.899940000000001</v>
      </c>
      <c r="L153" s="93">
        <v>3.5133191504570433E-7</v>
      </c>
      <c r="M153" s="93">
        <f t="shared" si="4"/>
        <v>7.0361885831266751E-4</v>
      </c>
      <c r="N153" s="93">
        <f>K153/'סכום נכסי הקרן'!$C$42</f>
        <v>9.5813916624890369E-5</v>
      </c>
    </row>
    <row r="154" spans="2:14" s="140" customFormat="1">
      <c r="B154" s="106" t="s">
        <v>962</v>
      </c>
      <c r="C154" s="82" t="s">
        <v>963</v>
      </c>
      <c r="D154" s="95" t="s">
        <v>817</v>
      </c>
      <c r="E154" s="95" t="s">
        <v>818</v>
      </c>
      <c r="F154" s="82"/>
      <c r="G154" s="95" t="s">
        <v>325</v>
      </c>
      <c r="H154" s="95" t="s">
        <v>168</v>
      </c>
      <c r="I154" s="92">
        <v>318</v>
      </c>
      <c r="J154" s="94">
        <v>9551</v>
      </c>
      <c r="K154" s="92">
        <v>107.18342</v>
      </c>
      <c r="L154" s="93">
        <v>9.0367495362080115E-8</v>
      </c>
      <c r="M154" s="93">
        <f t="shared" si="4"/>
        <v>1.3737041536010263E-3</v>
      </c>
      <c r="N154" s="93">
        <f>K154/'סכום נכסי הקרן'!$C$42</f>
        <v>1.8706146614095765E-4</v>
      </c>
    </row>
    <row r="155" spans="2:14" s="140" customFormat="1">
      <c r="B155" s="106" t="s">
        <v>964</v>
      </c>
      <c r="C155" s="82" t="s">
        <v>965</v>
      </c>
      <c r="D155" s="95" t="s">
        <v>29</v>
      </c>
      <c r="E155" s="95" t="s">
        <v>818</v>
      </c>
      <c r="F155" s="82"/>
      <c r="G155" s="95" t="s">
        <v>453</v>
      </c>
      <c r="H155" s="95" t="s">
        <v>170</v>
      </c>
      <c r="I155" s="92">
        <v>1093</v>
      </c>
      <c r="J155" s="94">
        <v>3493</v>
      </c>
      <c r="K155" s="92">
        <v>158.70417</v>
      </c>
      <c r="L155" s="93">
        <v>1.161642590979202E-6</v>
      </c>
      <c r="M155" s="93">
        <f t="shared" si="4"/>
        <v>2.0340140062969012E-3</v>
      </c>
      <c r="N155" s="93">
        <f>K155/'סכום נכסי הקרן'!$C$42</f>
        <v>2.7697786395399388E-4</v>
      </c>
    </row>
    <row r="156" spans="2:14" s="140" customFormat="1">
      <c r="B156" s="106" t="s">
        <v>966</v>
      </c>
      <c r="C156" s="82" t="s">
        <v>967</v>
      </c>
      <c r="D156" s="95" t="s">
        <v>921</v>
      </c>
      <c r="E156" s="95" t="s">
        <v>818</v>
      </c>
      <c r="F156" s="82"/>
      <c r="G156" s="95" t="s">
        <v>849</v>
      </c>
      <c r="H156" s="95" t="s">
        <v>173</v>
      </c>
      <c r="I156" s="92">
        <v>49053</v>
      </c>
      <c r="J156" s="94">
        <v>431</v>
      </c>
      <c r="K156" s="92">
        <v>95.514619999999994</v>
      </c>
      <c r="L156" s="93">
        <v>4.4157462103869421E-6</v>
      </c>
      <c r="M156" s="93">
        <f t="shared" si="4"/>
        <v>1.2241523010146874E-3</v>
      </c>
      <c r="N156" s="93">
        <f>K156/'סכום נכסי הקרן'!$C$42</f>
        <v>1.6669653622823787E-4</v>
      </c>
    </row>
    <row r="157" spans="2:14" s="140" customFormat="1">
      <c r="B157" s="106" t="s">
        <v>968</v>
      </c>
      <c r="C157" s="82" t="s">
        <v>969</v>
      </c>
      <c r="D157" s="95" t="s">
        <v>817</v>
      </c>
      <c r="E157" s="95" t="s">
        <v>818</v>
      </c>
      <c r="F157" s="82"/>
      <c r="G157" s="95" t="s">
        <v>820</v>
      </c>
      <c r="H157" s="95" t="s">
        <v>168</v>
      </c>
      <c r="I157" s="92">
        <v>555</v>
      </c>
      <c r="J157" s="94">
        <v>14120</v>
      </c>
      <c r="K157" s="92">
        <v>276.55360999999999</v>
      </c>
      <c r="L157" s="93">
        <v>5.2898484433353776E-7</v>
      </c>
      <c r="M157" s="93">
        <f t="shared" si="4"/>
        <v>3.544417996275528E-3</v>
      </c>
      <c r="N157" s="93">
        <f>K157/'סכום נכסי הקרן'!$C$42</f>
        <v>4.8265416193264411E-4</v>
      </c>
    </row>
    <row r="158" spans="2:14" s="140" customFormat="1">
      <c r="B158" s="106" t="s">
        <v>970</v>
      </c>
      <c r="C158" s="82" t="s">
        <v>971</v>
      </c>
      <c r="D158" s="95" t="s">
        <v>817</v>
      </c>
      <c r="E158" s="95" t="s">
        <v>818</v>
      </c>
      <c r="F158" s="82"/>
      <c r="G158" s="95" t="s">
        <v>840</v>
      </c>
      <c r="H158" s="95" t="s">
        <v>168</v>
      </c>
      <c r="I158" s="92">
        <v>407</v>
      </c>
      <c r="J158" s="94">
        <v>6403</v>
      </c>
      <c r="K158" s="92">
        <v>92.641539999999992</v>
      </c>
      <c r="L158" s="93">
        <v>1.4922886770921009E-7</v>
      </c>
      <c r="M158" s="93">
        <f t="shared" si="4"/>
        <v>1.18732979684727E-3</v>
      </c>
      <c r="N158" s="93">
        <f>K158/'סכום נכסי הקרן'!$C$42</f>
        <v>1.6168230401638774E-4</v>
      </c>
    </row>
    <row r="159" spans="2:14" s="140" customFormat="1">
      <c r="B159" s="106" t="s">
        <v>972</v>
      </c>
      <c r="C159" s="82" t="s">
        <v>973</v>
      </c>
      <c r="D159" s="95" t="s">
        <v>823</v>
      </c>
      <c r="E159" s="95" t="s">
        <v>818</v>
      </c>
      <c r="F159" s="82"/>
      <c r="G159" s="95" t="s">
        <v>974</v>
      </c>
      <c r="H159" s="95" t="s">
        <v>168</v>
      </c>
      <c r="I159" s="92">
        <v>1201</v>
      </c>
      <c r="J159" s="94">
        <v>7449</v>
      </c>
      <c r="K159" s="92">
        <v>315.71312999999998</v>
      </c>
      <c r="L159" s="93">
        <v>1.5592858435470237E-7</v>
      </c>
      <c r="M159" s="93">
        <f t="shared" si="4"/>
        <v>4.0463015457743445E-3</v>
      </c>
      <c r="N159" s="93">
        <f>K159/'סכום נכסי הקרן'!$C$42</f>
        <v>5.5099716894414037E-4</v>
      </c>
    </row>
    <row r="160" spans="2:14" s="140" customFormat="1">
      <c r="B160" s="106" t="s">
        <v>975</v>
      </c>
      <c r="C160" s="82" t="s">
        <v>976</v>
      </c>
      <c r="D160" s="95" t="s">
        <v>817</v>
      </c>
      <c r="E160" s="95" t="s">
        <v>818</v>
      </c>
      <c r="F160" s="82"/>
      <c r="G160" s="95" t="s">
        <v>886</v>
      </c>
      <c r="H160" s="95" t="s">
        <v>168</v>
      </c>
      <c r="I160" s="92">
        <v>217</v>
      </c>
      <c r="J160" s="94">
        <v>13921</v>
      </c>
      <c r="K160" s="92">
        <v>106.60603999999999</v>
      </c>
      <c r="L160" s="93">
        <v>1.1361256544502619E-6</v>
      </c>
      <c r="M160" s="93">
        <f t="shared" si="4"/>
        <v>1.3663042282748316E-3</v>
      </c>
      <c r="N160" s="93">
        <f>K160/'סכום נכסי הקרן'!$C$42</f>
        <v>1.8605379583784112E-4</v>
      </c>
    </row>
    <row r="161" spans="2:14" s="140" customFormat="1">
      <c r="B161" s="106" t="s">
        <v>844</v>
      </c>
      <c r="C161" s="82" t="s">
        <v>845</v>
      </c>
      <c r="D161" s="95" t="s">
        <v>823</v>
      </c>
      <c r="E161" s="95" t="s">
        <v>818</v>
      </c>
      <c r="F161" s="82" t="s">
        <v>654</v>
      </c>
      <c r="G161" s="95" t="s">
        <v>655</v>
      </c>
      <c r="H161" s="95" t="s">
        <v>168</v>
      </c>
      <c r="I161" s="92">
        <v>2560</v>
      </c>
      <c r="J161" s="94">
        <v>3137</v>
      </c>
      <c r="K161" s="92">
        <v>283.40411</v>
      </c>
      <c r="L161" s="93">
        <v>4.7736191487078916E-6</v>
      </c>
      <c r="M161" s="93">
        <f t="shared" si="4"/>
        <v>3.6322166530476652E-3</v>
      </c>
      <c r="N161" s="93">
        <f>K161/'סכום נכסי הקרן'!$C$42</f>
        <v>4.9460997164461852E-4</v>
      </c>
    </row>
    <row r="162" spans="2:14" s="140" customFormat="1">
      <c r="B162" s="106" t="s">
        <v>977</v>
      </c>
      <c r="C162" s="82" t="s">
        <v>978</v>
      </c>
      <c r="D162" s="95" t="s">
        <v>823</v>
      </c>
      <c r="E162" s="95" t="s">
        <v>818</v>
      </c>
      <c r="F162" s="82"/>
      <c r="G162" s="95" t="s">
        <v>849</v>
      </c>
      <c r="H162" s="95" t="s">
        <v>168</v>
      </c>
      <c r="I162" s="92">
        <v>81</v>
      </c>
      <c r="J162" s="94">
        <v>26381</v>
      </c>
      <c r="K162" s="92">
        <v>75.409829999999999</v>
      </c>
      <c r="L162" s="93">
        <v>6.1709963901042449E-7</v>
      </c>
      <c r="M162" s="93">
        <f t="shared" si="4"/>
        <v>9.6648153878041291E-4</v>
      </c>
      <c r="N162" s="93">
        <f>K162/'סכום נכסי הקרן'!$C$42</f>
        <v>1.3160872606267249E-4</v>
      </c>
    </row>
    <row r="163" spans="2:14" s="140" customFormat="1">
      <c r="B163" s="106" t="s">
        <v>979</v>
      </c>
      <c r="C163" s="82" t="s">
        <v>980</v>
      </c>
      <c r="D163" s="95" t="s">
        <v>817</v>
      </c>
      <c r="E163" s="95" t="s">
        <v>818</v>
      </c>
      <c r="F163" s="82"/>
      <c r="G163" s="95" t="s">
        <v>876</v>
      </c>
      <c r="H163" s="95" t="s">
        <v>168</v>
      </c>
      <c r="I163" s="92">
        <v>515</v>
      </c>
      <c r="J163" s="94">
        <v>5185</v>
      </c>
      <c r="K163" s="92">
        <v>94.561139999999995</v>
      </c>
      <c r="L163" s="93">
        <v>3.9248619639574714E-7</v>
      </c>
      <c r="M163" s="93">
        <f t="shared" si="4"/>
        <v>1.2119321326679831E-3</v>
      </c>
      <c r="N163" s="93">
        <f>K163/'סכום נכסי הקרן'!$C$42</f>
        <v>1.6503247879532445E-4</v>
      </c>
    </row>
    <row r="164" spans="2:14" s="140" customFormat="1">
      <c r="B164" s="106" t="s">
        <v>981</v>
      </c>
      <c r="C164" s="82" t="s">
        <v>982</v>
      </c>
      <c r="D164" s="95" t="s">
        <v>823</v>
      </c>
      <c r="E164" s="95" t="s">
        <v>818</v>
      </c>
      <c r="F164" s="82"/>
      <c r="G164" s="95" t="s">
        <v>820</v>
      </c>
      <c r="H164" s="95" t="s">
        <v>168</v>
      </c>
      <c r="I164" s="92">
        <v>1042</v>
      </c>
      <c r="J164" s="94">
        <v>4835</v>
      </c>
      <c r="K164" s="92">
        <v>177.79348999999999</v>
      </c>
      <c r="L164" s="93">
        <v>2.4969728397889984E-7</v>
      </c>
      <c r="M164" s="93">
        <f t="shared" si="4"/>
        <v>2.2786701123757996E-3</v>
      </c>
      <c r="N164" s="93">
        <f>K164/'סכום נכסי הקרן'!$C$42</f>
        <v>3.1029342886910766E-4</v>
      </c>
    </row>
    <row r="165" spans="2:14" s="140" customFormat="1">
      <c r="B165" s="106" t="s">
        <v>983</v>
      </c>
      <c r="C165" s="82" t="s">
        <v>984</v>
      </c>
      <c r="D165" s="95" t="s">
        <v>29</v>
      </c>
      <c r="E165" s="95" t="s">
        <v>818</v>
      </c>
      <c r="F165" s="82"/>
      <c r="G165" s="95" t="s">
        <v>974</v>
      </c>
      <c r="H165" s="95" t="s">
        <v>170</v>
      </c>
      <c r="I165" s="92">
        <v>1334</v>
      </c>
      <c r="J165" s="94">
        <v>1386</v>
      </c>
      <c r="K165" s="92">
        <v>76.857919999999993</v>
      </c>
      <c r="L165" s="93">
        <v>5.0149308871904945E-7</v>
      </c>
      <c r="M165" s="93">
        <f t="shared" si="4"/>
        <v>9.8504082012997344E-4</v>
      </c>
      <c r="N165" s="93">
        <f>K165/'סכום נכסי הקרן'!$C$42</f>
        <v>1.3413599976325099E-4</v>
      </c>
    </row>
    <row r="166" spans="2:14" s="140" customFormat="1">
      <c r="B166" s="106" t="s">
        <v>985</v>
      </c>
      <c r="C166" s="82" t="s">
        <v>986</v>
      </c>
      <c r="D166" s="95" t="s">
        <v>817</v>
      </c>
      <c r="E166" s="95" t="s">
        <v>818</v>
      </c>
      <c r="F166" s="82"/>
      <c r="G166" s="95" t="s">
        <v>840</v>
      </c>
      <c r="H166" s="95" t="s">
        <v>168</v>
      </c>
      <c r="I166" s="92">
        <v>1864</v>
      </c>
      <c r="J166" s="94">
        <v>3570</v>
      </c>
      <c r="K166" s="92">
        <v>234.8366</v>
      </c>
      <c r="L166" s="93">
        <v>3.134169498167141E-7</v>
      </c>
      <c r="M166" s="93">
        <f t="shared" si="4"/>
        <v>3.0097566660733798E-3</v>
      </c>
      <c r="N166" s="93">
        <f>K166/'סכום נכסי הקרן'!$C$42</f>
        <v>4.0984770498606607E-4</v>
      </c>
    </row>
    <row r="167" spans="2:14" s="140" customFormat="1">
      <c r="B167" s="106" t="s">
        <v>987</v>
      </c>
      <c r="C167" s="82" t="s">
        <v>988</v>
      </c>
      <c r="D167" s="95" t="s">
        <v>823</v>
      </c>
      <c r="E167" s="95" t="s">
        <v>818</v>
      </c>
      <c r="F167" s="82"/>
      <c r="G167" s="95" t="s">
        <v>883</v>
      </c>
      <c r="H167" s="95" t="s">
        <v>168</v>
      </c>
      <c r="I167" s="92">
        <v>11</v>
      </c>
      <c r="J167" s="94">
        <v>183082</v>
      </c>
      <c r="K167" s="92">
        <v>71.070599999999999</v>
      </c>
      <c r="L167" s="93">
        <v>2.2421973011731034E-7</v>
      </c>
      <c r="M167" s="93">
        <f t="shared" si="4"/>
        <v>9.1086828932046679E-4</v>
      </c>
      <c r="N167" s="93">
        <f>K167/'סכום נכסי הקרן'!$C$42</f>
        <v>1.2403570100224032E-4</v>
      </c>
    </row>
    <row r="168" spans="2:14" s="140" customFormat="1">
      <c r="B168" s="106" t="s">
        <v>989</v>
      </c>
      <c r="C168" s="82" t="s">
        <v>990</v>
      </c>
      <c r="D168" s="95" t="s">
        <v>817</v>
      </c>
      <c r="E168" s="95" t="s">
        <v>818</v>
      </c>
      <c r="F168" s="82"/>
      <c r="G168" s="95" t="s">
        <v>922</v>
      </c>
      <c r="H168" s="95" t="s">
        <v>168</v>
      </c>
      <c r="I168" s="92">
        <v>1403</v>
      </c>
      <c r="J168" s="94">
        <v>6346</v>
      </c>
      <c r="K168" s="92">
        <v>314.20233000000002</v>
      </c>
      <c r="L168" s="93">
        <v>2.6493703333303114E-6</v>
      </c>
      <c r="M168" s="93">
        <f t="shared" si="4"/>
        <v>4.026938548817722E-3</v>
      </c>
      <c r="N168" s="93">
        <f>K168/'סכום נכסי הקרן'!$C$42</f>
        <v>5.4836045084869476E-4</v>
      </c>
    </row>
    <row r="169" spans="2:14" s="140" customFormat="1">
      <c r="B169" s="106" t="s">
        <v>991</v>
      </c>
      <c r="C169" s="82" t="s">
        <v>992</v>
      </c>
      <c r="D169" s="95" t="s">
        <v>823</v>
      </c>
      <c r="E169" s="95" t="s">
        <v>818</v>
      </c>
      <c r="F169" s="82"/>
      <c r="G169" s="95" t="s">
        <v>849</v>
      </c>
      <c r="H169" s="95" t="s">
        <v>168</v>
      </c>
      <c r="I169" s="92">
        <v>284</v>
      </c>
      <c r="J169" s="94">
        <v>5184</v>
      </c>
      <c r="K169" s="92">
        <v>51.955910000000003</v>
      </c>
      <c r="L169" s="93">
        <v>1.9240321696119231E-7</v>
      </c>
      <c r="M169" s="93">
        <f t="shared" si="4"/>
        <v>6.6588703151216028E-4</v>
      </c>
      <c r="N169" s="93">
        <f>K169/'סכום נכסי הקרן'!$C$42</f>
        <v>9.0675859188740603E-5</v>
      </c>
    </row>
    <row r="170" spans="2:14" s="140" customFormat="1">
      <c r="B170" s="106" t="s">
        <v>993</v>
      </c>
      <c r="C170" s="82" t="s">
        <v>994</v>
      </c>
      <c r="D170" s="95" t="s">
        <v>129</v>
      </c>
      <c r="E170" s="95" t="s">
        <v>818</v>
      </c>
      <c r="F170" s="82"/>
      <c r="G170" s="95" t="s">
        <v>901</v>
      </c>
      <c r="H170" s="95" t="s">
        <v>171</v>
      </c>
      <c r="I170" s="92">
        <v>1270</v>
      </c>
      <c r="J170" s="94">
        <v>1637</v>
      </c>
      <c r="K170" s="92">
        <v>98.454719999999995</v>
      </c>
      <c r="L170" s="93">
        <v>1.1914167720255124E-6</v>
      </c>
      <c r="M170" s="93">
        <f t="shared" si="4"/>
        <v>1.2618337594156451E-3</v>
      </c>
      <c r="N170" s="93">
        <f>K170/'סכום נכסי הקרן'!$C$42</f>
        <v>1.718277348464666E-4</v>
      </c>
    </row>
    <row r="171" spans="2:14" s="140" customFormat="1">
      <c r="B171" s="106" t="s">
        <v>995</v>
      </c>
      <c r="C171" s="82" t="s">
        <v>996</v>
      </c>
      <c r="D171" s="95" t="s">
        <v>129</v>
      </c>
      <c r="E171" s="95" t="s">
        <v>818</v>
      </c>
      <c r="F171" s="82"/>
      <c r="G171" s="95" t="s">
        <v>825</v>
      </c>
      <c r="H171" s="95" t="s">
        <v>171</v>
      </c>
      <c r="I171" s="92">
        <v>627</v>
      </c>
      <c r="J171" s="94">
        <v>3473</v>
      </c>
      <c r="K171" s="92">
        <v>103.12322999999999</v>
      </c>
      <c r="L171" s="93">
        <v>4.6211238266692983E-7</v>
      </c>
      <c r="M171" s="93">
        <f t="shared" si="4"/>
        <v>1.321667188672968E-3</v>
      </c>
      <c r="N171" s="93">
        <f>K171/'סכום נכסי הקרן'!$C$42</f>
        <v>1.7997543460538195E-4</v>
      </c>
    </row>
    <row r="172" spans="2:14" s="140" customFormat="1">
      <c r="B172" s="106" t="s">
        <v>997</v>
      </c>
      <c r="C172" s="82" t="s">
        <v>998</v>
      </c>
      <c r="D172" s="95" t="s">
        <v>29</v>
      </c>
      <c r="E172" s="95" t="s">
        <v>818</v>
      </c>
      <c r="F172" s="82"/>
      <c r="G172" s="95" t="s">
        <v>840</v>
      </c>
      <c r="H172" s="95" t="s">
        <v>873</v>
      </c>
      <c r="I172" s="92">
        <v>128</v>
      </c>
      <c r="J172" s="94">
        <v>24720</v>
      </c>
      <c r="K172" s="92">
        <v>114.77358</v>
      </c>
      <c r="L172" s="93">
        <v>1.8219014473725974E-7</v>
      </c>
      <c r="M172" s="93">
        <f t="shared" si="4"/>
        <v>1.4709825789255436E-3</v>
      </c>
      <c r="N172" s="93">
        <f>K172/'סכום נכסי הקרן'!$C$42</f>
        <v>2.0030816472404496E-4</v>
      </c>
    </row>
    <row r="173" spans="2:14" s="140" customFormat="1">
      <c r="B173" s="106" t="s">
        <v>999</v>
      </c>
      <c r="C173" s="82" t="s">
        <v>1000</v>
      </c>
      <c r="D173" s="95" t="s">
        <v>129</v>
      </c>
      <c r="E173" s="95" t="s">
        <v>818</v>
      </c>
      <c r="F173" s="82"/>
      <c r="G173" s="95" t="s">
        <v>589</v>
      </c>
      <c r="H173" s="95" t="s">
        <v>171</v>
      </c>
      <c r="I173" s="92">
        <v>1104</v>
      </c>
      <c r="J173" s="94">
        <v>2248.5</v>
      </c>
      <c r="K173" s="92">
        <v>117.55636</v>
      </c>
      <c r="L173" s="93">
        <v>2.4293557983686064E-7</v>
      </c>
      <c r="M173" s="93">
        <f t="shared" si="4"/>
        <v>1.506647763378119E-3</v>
      </c>
      <c r="N173" s="93">
        <f>K173/'סכום נכסי הקרן'!$C$42</f>
        <v>2.0516480119587739E-4</v>
      </c>
    </row>
    <row r="174" spans="2:14" s="140" customFormat="1">
      <c r="B174" s="106" t="s">
        <v>1001</v>
      </c>
      <c r="C174" s="82" t="s">
        <v>1002</v>
      </c>
      <c r="D174" s="95" t="s">
        <v>817</v>
      </c>
      <c r="E174" s="95" t="s">
        <v>818</v>
      </c>
      <c r="F174" s="82"/>
      <c r="G174" s="95" t="s">
        <v>886</v>
      </c>
      <c r="H174" s="95" t="s">
        <v>168</v>
      </c>
      <c r="I174" s="92">
        <v>188</v>
      </c>
      <c r="J174" s="94">
        <v>15631</v>
      </c>
      <c r="K174" s="92">
        <v>103.70419</v>
      </c>
      <c r="L174" s="93">
        <v>7.3151750972762649E-7</v>
      </c>
      <c r="M174" s="93">
        <f t="shared" si="4"/>
        <v>1.3291129966633835E-3</v>
      </c>
      <c r="N174" s="93">
        <f>K174/'סכום נכסי הקרן'!$C$42</f>
        <v>1.8098935289021789E-4</v>
      </c>
    </row>
    <row r="175" spans="2:14" s="140" customFormat="1">
      <c r="B175" s="106" t="s">
        <v>1003</v>
      </c>
      <c r="C175" s="82" t="s">
        <v>1004</v>
      </c>
      <c r="D175" s="95" t="s">
        <v>29</v>
      </c>
      <c r="E175" s="95" t="s">
        <v>818</v>
      </c>
      <c r="F175" s="82"/>
      <c r="G175" s="95" t="s">
        <v>820</v>
      </c>
      <c r="H175" s="95" t="s">
        <v>170</v>
      </c>
      <c r="I175" s="92">
        <v>130</v>
      </c>
      <c r="J175" s="94">
        <v>9243.4</v>
      </c>
      <c r="K175" s="92">
        <v>49.951050000000002</v>
      </c>
      <c r="L175" s="93">
        <v>1.0581974128681715E-7</v>
      </c>
      <c r="M175" s="93">
        <f t="shared" si="4"/>
        <v>6.4019197056534069E-4</v>
      </c>
      <c r="N175" s="93">
        <f>K175/'סכום נכסי הקרן'!$C$42</f>
        <v>8.7176884711089484E-5</v>
      </c>
    </row>
    <row r="176" spans="2:14" s="140" customFormat="1">
      <c r="B176" s="106" t="s">
        <v>1005</v>
      </c>
      <c r="C176" s="82" t="s">
        <v>1006</v>
      </c>
      <c r="D176" s="95" t="s">
        <v>29</v>
      </c>
      <c r="E176" s="95" t="s">
        <v>818</v>
      </c>
      <c r="F176" s="82"/>
      <c r="G176" s="95" t="s">
        <v>872</v>
      </c>
      <c r="H176" s="95" t="s">
        <v>170</v>
      </c>
      <c r="I176" s="92">
        <v>287</v>
      </c>
      <c r="J176" s="94">
        <v>11950</v>
      </c>
      <c r="K176" s="92">
        <v>142.56711999999999</v>
      </c>
      <c r="L176" s="93">
        <v>3.376470588235294E-7</v>
      </c>
      <c r="M176" s="93">
        <f t="shared" si="4"/>
        <v>1.8271953340445372E-3</v>
      </c>
      <c r="N176" s="93">
        <f>K176/'סכום נכסי הקרן'!$C$42</f>
        <v>2.4881473730446226E-4</v>
      </c>
    </row>
    <row r="177" spans="2:14" s="140" customFormat="1">
      <c r="B177" s="106" t="s">
        <v>1007</v>
      </c>
      <c r="C177" s="82" t="s">
        <v>1008</v>
      </c>
      <c r="D177" s="95" t="s">
        <v>817</v>
      </c>
      <c r="E177" s="95" t="s">
        <v>818</v>
      </c>
      <c r="F177" s="82"/>
      <c r="G177" s="95" t="s">
        <v>571</v>
      </c>
      <c r="H177" s="95" t="s">
        <v>168</v>
      </c>
      <c r="I177" s="92">
        <v>364</v>
      </c>
      <c r="J177" s="94">
        <v>10132</v>
      </c>
      <c r="K177" s="92">
        <v>131.14673999999999</v>
      </c>
      <c r="L177" s="93">
        <v>3.6779390074643063E-6</v>
      </c>
      <c r="M177" s="93">
        <f t="shared" ref="M177:M189" si="5">K177/$K$11</f>
        <v>1.6808273282307455E-3</v>
      </c>
      <c r="N177" s="93">
        <f>K177/'סכום נכסי הקרן'!$C$42</f>
        <v>2.2888336147518874E-4</v>
      </c>
    </row>
    <row r="178" spans="2:14" s="140" customFormat="1">
      <c r="B178" s="106" t="s">
        <v>1009</v>
      </c>
      <c r="C178" s="82" t="s">
        <v>1010</v>
      </c>
      <c r="D178" s="95" t="s">
        <v>817</v>
      </c>
      <c r="E178" s="95" t="s">
        <v>818</v>
      </c>
      <c r="F178" s="82"/>
      <c r="G178" s="95" t="s">
        <v>892</v>
      </c>
      <c r="H178" s="95" t="s">
        <v>168</v>
      </c>
      <c r="I178" s="92">
        <v>647</v>
      </c>
      <c r="J178" s="94">
        <v>5598</v>
      </c>
      <c r="K178" s="92">
        <v>127.81706</v>
      </c>
      <c r="L178" s="93">
        <v>1.0809178096176588E-6</v>
      </c>
      <c r="M178" s="93">
        <f t="shared" si="5"/>
        <v>1.6381528619171847E-3</v>
      </c>
      <c r="N178" s="93">
        <f>K178/'סכום נכסי הקרן'!$C$42</f>
        <v>2.2307224980716936E-4</v>
      </c>
    </row>
    <row r="179" spans="2:14" s="140" customFormat="1">
      <c r="B179" s="106" t="s">
        <v>1011</v>
      </c>
      <c r="C179" s="82" t="s">
        <v>1012</v>
      </c>
      <c r="D179" s="95" t="s">
        <v>823</v>
      </c>
      <c r="E179" s="95" t="s">
        <v>818</v>
      </c>
      <c r="F179" s="82"/>
      <c r="G179" s="95" t="s">
        <v>1013</v>
      </c>
      <c r="H179" s="95" t="s">
        <v>168</v>
      </c>
      <c r="I179" s="92">
        <v>502</v>
      </c>
      <c r="J179" s="94">
        <v>5371</v>
      </c>
      <c r="K179" s="92">
        <v>95.150379999999998</v>
      </c>
      <c r="L179" s="93">
        <v>3.476695061984902E-7</v>
      </c>
      <c r="M179" s="93">
        <f t="shared" si="5"/>
        <v>1.2194840603398924E-3</v>
      </c>
      <c r="N179" s="93">
        <f>K179/'סכום נכסי הקרן'!$C$42</f>
        <v>1.6606084771944444E-4</v>
      </c>
    </row>
    <row r="180" spans="2:14" s="140" customFormat="1">
      <c r="B180" s="106" t="s">
        <v>1014</v>
      </c>
      <c r="C180" s="82" t="s">
        <v>1015</v>
      </c>
      <c r="D180" s="95" t="s">
        <v>823</v>
      </c>
      <c r="E180" s="95" t="s">
        <v>818</v>
      </c>
      <c r="F180" s="82"/>
      <c r="G180" s="95" t="s">
        <v>1016</v>
      </c>
      <c r="H180" s="95" t="s">
        <v>168</v>
      </c>
      <c r="I180" s="92">
        <v>175</v>
      </c>
      <c r="J180" s="94">
        <v>7162</v>
      </c>
      <c r="K180" s="92">
        <v>44.230719999999998</v>
      </c>
      <c r="L180" s="93">
        <v>2.0506526436398686E-6</v>
      </c>
      <c r="M180" s="93">
        <f t="shared" si="5"/>
        <v>5.6687800949777479E-4</v>
      </c>
      <c r="N180" s="93">
        <f>K180/'סכום נכסי הקרן'!$C$42</f>
        <v>7.7193499999068683E-5</v>
      </c>
    </row>
    <row r="181" spans="2:14" s="140" customFormat="1">
      <c r="B181" s="106" t="s">
        <v>1017</v>
      </c>
      <c r="C181" s="82" t="s">
        <v>1018</v>
      </c>
      <c r="D181" s="95" t="s">
        <v>817</v>
      </c>
      <c r="E181" s="95" t="s">
        <v>818</v>
      </c>
      <c r="F181" s="82"/>
      <c r="G181" s="95" t="s">
        <v>886</v>
      </c>
      <c r="H181" s="95" t="s">
        <v>168</v>
      </c>
      <c r="I181" s="92">
        <v>1051</v>
      </c>
      <c r="J181" s="94">
        <v>3105</v>
      </c>
      <c r="K181" s="92">
        <v>115.16378999999999</v>
      </c>
      <c r="L181" s="93">
        <v>1.3214553533069185E-6</v>
      </c>
      <c r="M181" s="93">
        <f t="shared" si="5"/>
        <v>1.4759836611617388E-3</v>
      </c>
      <c r="N181" s="93">
        <f>K181/'סכום נכסי הקרן'!$C$42</f>
        <v>2.0098917727899852E-4</v>
      </c>
    </row>
    <row r="182" spans="2:14" s="140" customFormat="1">
      <c r="B182" s="106" t="s">
        <v>1019</v>
      </c>
      <c r="C182" s="82" t="s">
        <v>1020</v>
      </c>
      <c r="D182" s="95" t="s">
        <v>29</v>
      </c>
      <c r="E182" s="95" t="s">
        <v>818</v>
      </c>
      <c r="F182" s="82"/>
      <c r="G182" s="95" t="s">
        <v>872</v>
      </c>
      <c r="H182" s="95" t="s">
        <v>170</v>
      </c>
      <c r="I182" s="92">
        <v>222</v>
      </c>
      <c r="J182" s="94">
        <v>9578</v>
      </c>
      <c r="K182" s="92">
        <v>88.388829999999999</v>
      </c>
      <c r="L182" s="93">
        <v>1.0442148458498765E-6</v>
      </c>
      <c r="M182" s="93">
        <f t="shared" si="5"/>
        <v>1.1328254211606143E-3</v>
      </c>
      <c r="N182" s="93">
        <f>K182/'סכום נכסי הקרן'!$C$42</f>
        <v>1.5426027766499579E-4</v>
      </c>
    </row>
    <row r="183" spans="2:14" s="140" customFormat="1">
      <c r="B183" s="106" t="s">
        <v>1021</v>
      </c>
      <c r="C183" s="82" t="s">
        <v>1022</v>
      </c>
      <c r="D183" s="95" t="s">
        <v>817</v>
      </c>
      <c r="E183" s="95" t="s">
        <v>818</v>
      </c>
      <c r="F183" s="82"/>
      <c r="G183" s="95" t="s">
        <v>892</v>
      </c>
      <c r="H183" s="95" t="s">
        <v>168</v>
      </c>
      <c r="I183" s="92">
        <v>499</v>
      </c>
      <c r="J183" s="94">
        <v>6088</v>
      </c>
      <c r="K183" s="92">
        <v>107.20791</v>
      </c>
      <c r="L183" s="93">
        <v>1.6402312718204378E-6</v>
      </c>
      <c r="M183" s="93">
        <f t="shared" si="5"/>
        <v>1.374018026910179E-3</v>
      </c>
      <c r="N183" s="93">
        <f>K183/'סכום נכסי הקרן'!$C$42</f>
        <v>1.8710420722260808E-4</v>
      </c>
    </row>
    <row r="184" spans="2:14" s="140" customFormat="1">
      <c r="B184" s="106" t="s">
        <v>1023</v>
      </c>
      <c r="C184" s="82" t="s">
        <v>1024</v>
      </c>
      <c r="D184" s="95" t="s">
        <v>817</v>
      </c>
      <c r="E184" s="95" t="s">
        <v>818</v>
      </c>
      <c r="F184" s="82"/>
      <c r="G184" s="95" t="s">
        <v>906</v>
      </c>
      <c r="H184" s="95" t="s">
        <v>168</v>
      </c>
      <c r="I184" s="92">
        <v>2557</v>
      </c>
      <c r="J184" s="94">
        <v>5359</v>
      </c>
      <c r="K184" s="92">
        <v>486.28467000000001</v>
      </c>
      <c r="L184" s="93">
        <v>1.5286021497852929E-6</v>
      </c>
      <c r="M184" s="93">
        <f t="shared" si="5"/>
        <v>6.2324123545554385E-3</v>
      </c>
      <c r="N184" s="93">
        <f>K184/'סכום נכסי הקרן'!$C$42</f>
        <v>8.4868651636672691E-4</v>
      </c>
    </row>
    <row r="185" spans="2:14" s="140" customFormat="1">
      <c r="B185" s="106" t="s">
        <v>1025</v>
      </c>
      <c r="C185" s="82" t="s">
        <v>1026</v>
      </c>
      <c r="D185" s="95" t="s">
        <v>29</v>
      </c>
      <c r="E185" s="95" t="s">
        <v>818</v>
      </c>
      <c r="F185" s="82"/>
      <c r="G185" s="95" t="s">
        <v>872</v>
      </c>
      <c r="H185" s="95" t="s">
        <v>170</v>
      </c>
      <c r="I185" s="92">
        <v>673</v>
      </c>
      <c r="J185" s="94">
        <v>8040</v>
      </c>
      <c r="K185" s="92">
        <v>224.92652999999999</v>
      </c>
      <c r="L185" s="93">
        <v>1.1280618107607288E-6</v>
      </c>
      <c r="M185" s="93">
        <f t="shared" si="5"/>
        <v>2.8827453771867501E-3</v>
      </c>
      <c r="N185" s="93">
        <f>K185/'סכום נכסי הקרן'!$C$42</f>
        <v>3.9255219208155602E-4</v>
      </c>
    </row>
    <row r="186" spans="2:14" s="140" customFormat="1">
      <c r="B186" s="106" t="s">
        <v>1027</v>
      </c>
      <c r="C186" s="82" t="s">
        <v>1028</v>
      </c>
      <c r="D186" s="95" t="s">
        <v>817</v>
      </c>
      <c r="E186" s="95" t="s">
        <v>818</v>
      </c>
      <c r="F186" s="82"/>
      <c r="G186" s="95" t="s">
        <v>820</v>
      </c>
      <c r="H186" s="95" t="s">
        <v>168</v>
      </c>
      <c r="I186" s="92">
        <v>712</v>
      </c>
      <c r="J186" s="94">
        <v>10524</v>
      </c>
      <c r="K186" s="92">
        <v>264.43108000000001</v>
      </c>
      <c r="L186" s="93">
        <v>3.8920501942079751E-7</v>
      </c>
      <c r="M186" s="93">
        <f t="shared" si="5"/>
        <v>3.3890509645727418E-3</v>
      </c>
      <c r="N186" s="93">
        <f>K186/'סכום נכסי הקרן'!$C$42</f>
        <v>4.614973614206084E-4</v>
      </c>
    </row>
    <row r="187" spans="2:14" s="140" customFormat="1">
      <c r="B187" s="106" t="s">
        <v>1029</v>
      </c>
      <c r="C187" s="82" t="s">
        <v>1030</v>
      </c>
      <c r="D187" s="95" t="s">
        <v>129</v>
      </c>
      <c r="E187" s="95" t="s">
        <v>818</v>
      </c>
      <c r="F187" s="82"/>
      <c r="G187" s="95" t="s">
        <v>974</v>
      </c>
      <c r="H187" s="95" t="s">
        <v>171</v>
      </c>
      <c r="I187" s="92">
        <v>8163</v>
      </c>
      <c r="J187" s="94">
        <v>208.8</v>
      </c>
      <c r="K187" s="92">
        <v>80.716880000000003</v>
      </c>
      <c r="L187" s="93">
        <v>3.0062353171906803E-7</v>
      </c>
      <c r="M187" s="93">
        <f t="shared" si="5"/>
        <v>1.0344987435716795E-3</v>
      </c>
      <c r="N187" s="93">
        <f>K187/'סכום נכסי הקרן'!$C$42</f>
        <v>1.4087083538782158E-4</v>
      </c>
    </row>
    <row r="188" spans="2:14" s="140" customFormat="1">
      <c r="B188" s="106" t="s">
        <v>1031</v>
      </c>
      <c r="C188" s="82" t="s">
        <v>1032</v>
      </c>
      <c r="D188" s="95" t="s">
        <v>817</v>
      </c>
      <c r="E188" s="95" t="s">
        <v>818</v>
      </c>
      <c r="F188" s="82"/>
      <c r="G188" s="95" t="s">
        <v>906</v>
      </c>
      <c r="H188" s="95" t="s">
        <v>168</v>
      </c>
      <c r="I188" s="92">
        <v>2937</v>
      </c>
      <c r="J188" s="94">
        <v>5515</v>
      </c>
      <c r="K188" s="92">
        <v>571.61171000000002</v>
      </c>
      <c r="L188" s="93">
        <v>5.9166654997351729E-7</v>
      </c>
      <c r="M188" s="93">
        <f t="shared" si="5"/>
        <v>7.3259966912231885E-3</v>
      </c>
      <c r="N188" s="93">
        <f>K188/'סכום נכסי הקרן'!$C$42</f>
        <v>9.9760321639242255E-4</v>
      </c>
    </row>
    <row r="189" spans="2:14" s="140" customFormat="1">
      <c r="B189" s="106" t="s">
        <v>1033</v>
      </c>
      <c r="C189" s="82" t="s">
        <v>1034</v>
      </c>
      <c r="D189" s="95" t="s">
        <v>29</v>
      </c>
      <c r="E189" s="95" t="s">
        <v>818</v>
      </c>
      <c r="F189" s="82"/>
      <c r="G189" s="95" t="s">
        <v>883</v>
      </c>
      <c r="H189" s="95" t="s">
        <v>170</v>
      </c>
      <c r="I189" s="92">
        <v>302</v>
      </c>
      <c r="J189" s="94">
        <v>4231.3999999999996</v>
      </c>
      <c r="K189" s="92">
        <v>53.12032</v>
      </c>
      <c r="L189" s="93">
        <v>1.2207697496554539E-6</v>
      </c>
      <c r="M189" s="93">
        <f t="shared" si="5"/>
        <v>6.8081056029575913E-4</v>
      </c>
      <c r="N189" s="93">
        <f>K189/'סכום נכסי הקרן'!$C$42</f>
        <v>9.2708041421675437E-5</v>
      </c>
    </row>
    <row r="190" spans="2:14" s="140" customFormat="1">
      <c r="B190" s="143"/>
      <c r="C190" s="143"/>
      <c r="D190" s="143"/>
    </row>
    <row r="191" spans="2:14" s="140" customFormat="1">
      <c r="B191" s="143"/>
      <c r="C191" s="143"/>
      <c r="D191" s="143"/>
    </row>
    <row r="192" spans="2:14" s="140" customFormat="1">
      <c r="B192" s="143"/>
      <c r="C192" s="143"/>
      <c r="D192" s="143"/>
    </row>
    <row r="193" spans="2:4" s="140" customFormat="1">
      <c r="B193" s="145" t="s">
        <v>254</v>
      </c>
      <c r="C193" s="143"/>
      <c r="D193" s="143"/>
    </row>
    <row r="194" spans="2:4" s="140" customFormat="1">
      <c r="B194" s="145" t="s">
        <v>118</v>
      </c>
      <c r="C194" s="143"/>
      <c r="D194" s="143"/>
    </row>
    <row r="195" spans="2:4" s="140" customFormat="1">
      <c r="B195" s="145" t="s">
        <v>239</v>
      </c>
      <c r="C195" s="143"/>
      <c r="D195" s="143"/>
    </row>
    <row r="196" spans="2:4" s="140" customFormat="1">
      <c r="B196" s="145" t="s">
        <v>249</v>
      </c>
      <c r="C196" s="143"/>
      <c r="D196" s="143"/>
    </row>
    <row r="197" spans="2:4" s="140" customFormat="1">
      <c r="B197" s="143"/>
      <c r="C197" s="143"/>
      <c r="D197" s="143"/>
    </row>
    <row r="198" spans="2:4" s="140" customFormat="1">
      <c r="B198" s="143"/>
      <c r="C198" s="143"/>
      <c r="D198" s="143"/>
    </row>
    <row r="199" spans="2:4" s="140" customFormat="1">
      <c r="B199" s="143"/>
      <c r="C199" s="143"/>
      <c r="D199" s="143"/>
    </row>
    <row r="200" spans="2:4" s="140" customFormat="1">
      <c r="B200" s="143"/>
      <c r="C200" s="143"/>
      <c r="D200" s="143"/>
    </row>
    <row r="201" spans="2:4" s="140" customFormat="1">
      <c r="B201" s="143"/>
      <c r="C201" s="143"/>
      <c r="D201" s="143"/>
    </row>
    <row r="202" spans="2:4" s="140" customFormat="1">
      <c r="B202" s="143"/>
      <c r="C202" s="143"/>
      <c r="D202" s="143"/>
    </row>
    <row r="203" spans="2:4" s="140" customFormat="1">
      <c r="B203" s="143"/>
      <c r="C203" s="143"/>
      <c r="D203" s="143"/>
    </row>
    <row r="204" spans="2:4" s="140" customFormat="1">
      <c r="B204" s="143"/>
      <c r="C204" s="143"/>
      <c r="D204" s="143"/>
    </row>
    <row r="205" spans="2:4" s="140" customFormat="1">
      <c r="B205" s="143"/>
      <c r="C205" s="143"/>
      <c r="D205" s="143"/>
    </row>
    <row r="206" spans="2:4" s="140" customFormat="1">
      <c r="B206" s="143"/>
      <c r="C206" s="143"/>
      <c r="D206" s="143"/>
    </row>
    <row r="207" spans="2:4" s="140" customFormat="1">
      <c r="B207" s="143"/>
      <c r="C207" s="143"/>
      <c r="D207" s="143"/>
    </row>
    <row r="208" spans="2:4" s="140" customFormat="1">
      <c r="B208" s="143"/>
      <c r="C208" s="143"/>
      <c r="D208" s="143"/>
    </row>
    <row r="209" spans="2:4" s="140" customFormat="1">
      <c r="B209" s="143"/>
      <c r="C209" s="143"/>
      <c r="D209" s="143"/>
    </row>
    <row r="210" spans="2:4" s="140" customFormat="1">
      <c r="B210" s="143"/>
      <c r="C210" s="143"/>
      <c r="D210" s="143"/>
    </row>
    <row r="211" spans="2:4" s="140" customFormat="1">
      <c r="B211" s="143"/>
      <c r="C211" s="143"/>
      <c r="D211" s="143"/>
    </row>
    <row r="212" spans="2:4" s="140" customFormat="1">
      <c r="B212" s="143"/>
      <c r="C212" s="143"/>
      <c r="D212" s="143"/>
    </row>
    <row r="213" spans="2:4" s="140" customFormat="1">
      <c r="B213" s="143"/>
      <c r="C213" s="143"/>
      <c r="D213" s="143"/>
    </row>
    <row r="214" spans="2:4" s="140" customFormat="1">
      <c r="B214" s="143"/>
      <c r="C214" s="143"/>
      <c r="D214" s="143"/>
    </row>
    <row r="215" spans="2:4" s="140" customFormat="1">
      <c r="B215" s="143"/>
      <c r="C215" s="143"/>
      <c r="D215" s="143"/>
    </row>
    <row r="216" spans="2:4" s="140" customFormat="1">
      <c r="B216" s="143"/>
      <c r="C216" s="143"/>
      <c r="D216" s="143"/>
    </row>
    <row r="217" spans="2:4" s="140" customFormat="1">
      <c r="B217" s="143"/>
      <c r="C217" s="143"/>
      <c r="D217" s="143"/>
    </row>
    <row r="218" spans="2:4" s="140" customFormat="1">
      <c r="B218" s="143"/>
      <c r="C218" s="143"/>
      <c r="D218" s="143"/>
    </row>
    <row r="219" spans="2:4" s="140" customFormat="1">
      <c r="B219" s="143"/>
      <c r="C219" s="143"/>
      <c r="D219" s="143"/>
    </row>
    <row r="220" spans="2:4" s="140" customFormat="1">
      <c r="B220" s="143"/>
      <c r="C220" s="143"/>
      <c r="D220" s="143"/>
    </row>
    <row r="221" spans="2:4" s="140" customFormat="1">
      <c r="B221" s="143"/>
      <c r="C221" s="143"/>
      <c r="D221" s="143"/>
    </row>
    <row r="222" spans="2:4" s="140" customFormat="1">
      <c r="B222" s="143"/>
      <c r="C222" s="143"/>
      <c r="D222" s="143"/>
    </row>
    <row r="223" spans="2:4" s="140" customFormat="1">
      <c r="B223" s="143"/>
      <c r="C223" s="143"/>
      <c r="D223" s="143"/>
    </row>
    <row r="224" spans="2:4" s="140" customFormat="1">
      <c r="B224" s="143"/>
      <c r="C224" s="143"/>
      <c r="D224" s="143"/>
    </row>
    <row r="225" spans="2:4" s="140" customFormat="1">
      <c r="B225" s="143"/>
      <c r="C225" s="143"/>
      <c r="D225" s="143"/>
    </row>
    <row r="226" spans="2:4" s="140" customFormat="1">
      <c r="B226" s="143"/>
      <c r="C226" s="143"/>
      <c r="D226" s="143"/>
    </row>
    <row r="227" spans="2:4" s="140" customFormat="1">
      <c r="B227" s="143"/>
      <c r="C227" s="143"/>
      <c r="D227" s="143"/>
    </row>
    <row r="228" spans="2:4" s="140" customFormat="1">
      <c r="B228" s="143"/>
      <c r="C228" s="143"/>
      <c r="D228" s="143"/>
    </row>
    <row r="229" spans="2:4" s="140" customFormat="1">
      <c r="B229" s="143"/>
      <c r="C229" s="143"/>
      <c r="D229" s="143"/>
    </row>
    <row r="230" spans="2:4" s="140" customFormat="1">
      <c r="B230" s="143"/>
      <c r="C230" s="143"/>
      <c r="D230" s="143"/>
    </row>
    <row r="231" spans="2:4" s="140" customFormat="1">
      <c r="B231" s="143"/>
      <c r="C231" s="143"/>
      <c r="D231" s="143"/>
    </row>
    <row r="232" spans="2:4" s="140" customFormat="1">
      <c r="B232" s="143"/>
      <c r="C232" s="143"/>
      <c r="D232" s="143"/>
    </row>
    <row r="233" spans="2:4" s="140" customFormat="1">
      <c r="B233" s="143"/>
      <c r="C233" s="143"/>
      <c r="D233" s="143"/>
    </row>
    <row r="234" spans="2:4" s="140" customFormat="1">
      <c r="B234" s="143"/>
      <c r="C234" s="143"/>
      <c r="D234" s="143"/>
    </row>
    <row r="235" spans="2:4" s="140" customFormat="1">
      <c r="B235" s="143"/>
      <c r="C235" s="143"/>
      <c r="D235" s="143"/>
    </row>
    <row r="236" spans="2:4" s="140" customFormat="1">
      <c r="B236" s="143"/>
      <c r="C236" s="143"/>
      <c r="D236" s="143"/>
    </row>
    <row r="237" spans="2:4" s="140" customFormat="1">
      <c r="B237" s="143"/>
      <c r="C237" s="143"/>
      <c r="D237" s="143"/>
    </row>
    <row r="238" spans="2:4" s="140" customFormat="1">
      <c r="B238" s="143"/>
      <c r="C238" s="143"/>
      <c r="D238" s="143"/>
    </row>
    <row r="239" spans="2:4" s="140" customFormat="1">
      <c r="B239" s="143"/>
      <c r="C239" s="143"/>
      <c r="D239" s="143"/>
    </row>
    <row r="240" spans="2:4" s="140" customFormat="1">
      <c r="B240" s="143"/>
      <c r="C240" s="143"/>
      <c r="D240" s="143"/>
    </row>
    <row r="241" spans="2:4" s="140" customFormat="1">
      <c r="B241" s="143"/>
      <c r="C241" s="143"/>
      <c r="D241" s="143"/>
    </row>
    <row r="242" spans="2:4" s="140" customFormat="1">
      <c r="B242" s="143"/>
      <c r="C242" s="143"/>
      <c r="D242" s="143"/>
    </row>
    <row r="243" spans="2:4" s="140" customFormat="1">
      <c r="B243" s="143"/>
      <c r="C243" s="143"/>
      <c r="D243" s="143"/>
    </row>
    <row r="244" spans="2:4" s="140" customFormat="1">
      <c r="B244" s="143"/>
      <c r="C244" s="143"/>
      <c r="D244" s="143"/>
    </row>
    <row r="245" spans="2:4" s="140" customFormat="1">
      <c r="B245" s="143"/>
      <c r="C245" s="143"/>
      <c r="D245" s="143"/>
    </row>
    <row r="246" spans="2:4" s="140" customFormat="1">
      <c r="B246" s="143"/>
      <c r="C246" s="143"/>
      <c r="D246" s="143"/>
    </row>
    <row r="247" spans="2:4" s="140" customFormat="1">
      <c r="B247" s="143"/>
      <c r="C247" s="143"/>
      <c r="D247" s="143"/>
    </row>
    <row r="248" spans="2:4" s="140" customFormat="1">
      <c r="B248" s="143"/>
      <c r="C248" s="143"/>
      <c r="D248" s="143"/>
    </row>
    <row r="249" spans="2:4" s="140" customFormat="1">
      <c r="B249" s="143"/>
      <c r="C249" s="143"/>
      <c r="D249" s="143"/>
    </row>
    <row r="250" spans="2:4" s="140" customFormat="1">
      <c r="B250" s="143"/>
      <c r="C250" s="143"/>
      <c r="D250" s="143"/>
    </row>
    <row r="251" spans="2:4" s="140" customFormat="1">
      <c r="B251" s="143"/>
      <c r="C251" s="143"/>
      <c r="D251" s="143"/>
    </row>
    <row r="252" spans="2:4" s="140" customFormat="1">
      <c r="B252" s="143"/>
      <c r="C252" s="143"/>
      <c r="D252" s="143"/>
    </row>
    <row r="253" spans="2:4" s="140" customFormat="1">
      <c r="B253" s="143"/>
      <c r="C253" s="143"/>
      <c r="D253" s="143"/>
    </row>
    <row r="254" spans="2:4" s="140" customFormat="1">
      <c r="B254" s="143"/>
      <c r="C254" s="143"/>
      <c r="D254" s="143"/>
    </row>
    <row r="255" spans="2:4" s="140" customFormat="1">
      <c r="B255" s="143"/>
      <c r="C255" s="143"/>
      <c r="D255" s="143"/>
    </row>
    <row r="256" spans="2:4" s="140" customFormat="1">
      <c r="B256" s="143"/>
      <c r="C256" s="143"/>
      <c r="D256" s="143"/>
    </row>
    <row r="257" spans="2:4" s="140" customFormat="1">
      <c r="B257" s="143"/>
      <c r="C257" s="143"/>
      <c r="D257" s="143"/>
    </row>
    <row r="258" spans="2:4" s="140" customFormat="1">
      <c r="B258" s="143"/>
      <c r="C258" s="143"/>
      <c r="D258" s="143"/>
    </row>
    <row r="259" spans="2:4" s="140" customFormat="1">
      <c r="B259" s="143"/>
      <c r="C259" s="143"/>
      <c r="D259" s="143"/>
    </row>
    <row r="260" spans="2:4" s="140" customFormat="1">
      <c r="B260" s="143"/>
      <c r="C260" s="143"/>
      <c r="D260" s="143"/>
    </row>
    <row r="261" spans="2:4" s="140" customFormat="1">
      <c r="B261" s="143"/>
      <c r="C261" s="143"/>
      <c r="D261" s="143"/>
    </row>
    <row r="262" spans="2:4" s="140" customFormat="1">
      <c r="B262" s="143"/>
      <c r="C262" s="143"/>
      <c r="D262" s="143"/>
    </row>
    <row r="263" spans="2:4" s="140" customFormat="1">
      <c r="B263" s="143"/>
      <c r="C263" s="143"/>
      <c r="D263" s="143"/>
    </row>
    <row r="264" spans="2:4" s="140" customFormat="1">
      <c r="B264" s="143"/>
      <c r="C264" s="143"/>
      <c r="D264" s="143"/>
    </row>
    <row r="265" spans="2:4" s="140" customFormat="1">
      <c r="B265" s="143"/>
      <c r="C265" s="143"/>
      <c r="D265" s="143"/>
    </row>
    <row r="266" spans="2:4" s="140" customFormat="1">
      <c r="B266" s="143"/>
      <c r="C266" s="143"/>
      <c r="D266" s="143"/>
    </row>
    <row r="267" spans="2:4" s="140" customFormat="1">
      <c r="B267" s="143"/>
      <c r="C267" s="143"/>
      <c r="D267" s="143"/>
    </row>
    <row r="268" spans="2:4" s="140" customFormat="1">
      <c r="B268" s="143"/>
      <c r="C268" s="143"/>
      <c r="D268" s="143"/>
    </row>
    <row r="269" spans="2:4" s="140" customFormat="1">
      <c r="B269" s="143"/>
      <c r="C269" s="143"/>
      <c r="D269" s="143"/>
    </row>
    <row r="270" spans="2:4" s="140" customFormat="1">
      <c r="B270" s="143"/>
      <c r="C270" s="143"/>
      <c r="D270" s="143"/>
    </row>
    <row r="271" spans="2:4" s="140" customFormat="1">
      <c r="B271" s="143"/>
      <c r="C271" s="143"/>
      <c r="D271" s="143"/>
    </row>
    <row r="272" spans="2:4" s="140" customFormat="1">
      <c r="B272" s="143"/>
      <c r="C272" s="143"/>
      <c r="D272" s="143"/>
    </row>
    <row r="273" spans="2:4" s="140" customFormat="1">
      <c r="B273" s="146"/>
      <c r="C273" s="143"/>
      <c r="D273" s="143"/>
    </row>
    <row r="274" spans="2:4" s="140" customFormat="1">
      <c r="B274" s="146"/>
      <c r="C274" s="143"/>
      <c r="D274" s="143"/>
    </row>
    <row r="275" spans="2:4" s="140" customFormat="1">
      <c r="B275" s="142"/>
      <c r="C275" s="143"/>
      <c r="D275" s="143"/>
    </row>
    <row r="276" spans="2:4" s="140" customFormat="1">
      <c r="B276" s="143"/>
      <c r="C276" s="143"/>
      <c r="D276" s="143"/>
    </row>
    <row r="277" spans="2:4" s="140" customFormat="1">
      <c r="B277" s="143"/>
      <c r="C277" s="143"/>
      <c r="D277" s="143"/>
    </row>
    <row r="278" spans="2:4" s="140" customFormat="1">
      <c r="B278" s="143"/>
      <c r="C278" s="143"/>
      <c r="D278" s="143"/>
    </row>
    <row r="279" spans="2:4" s="140" customFormat="1">
      <c r="B279" s="143"/>
      <c r="C279" s="143"/>
      <c r="D279" s="143"/>
    </row>
    <row r="280" spans="2:4" s="140" customFormat="1">
      <c r="B280" s="143"/>
      <c r="C280" s="143"/>
      <c r="D280" s="143"/>
    </row>
    <row r="281" spans="2:4" s="140" customFormat="1">
      <c r="B281" s="143"/>
      <c r="C281" s="143"/>
      <c r="D281" s="143"/>
    </row>
    <row r="282" spans="2:4" s="140" customFormat="1">
      <c r="B282" s="143"/>
      <c r="C282" s="143"/>
      <c r="D282" s="143"/>
    </row>
    <row r="283" spans="2:4" s="140" customFormat="1">
      <c r="B283" s="143"/>
      <c r="C283" s="143"/>
      <c r="D283" s="143"/>
    </row>
    <row r="284" spans="2:4" s="140" customFormat="1">
      <c r="B284" s="143"/>
      <c r="C284" s="143"/>
      <c r="D284" s="143"/>
    </row>
    <row r="285" spans="2:4" s="140" customFormat="1">
      <c r="B285" s="143"/>
      <c r="C285" s="143"/>
      <c r="D285" s="143"/>
    </row>
    <row r="286" spans="2:4" s="140" customFormat="1">
      <c r="B286" s="143"/>
      <c r="C286" s="143"/>
      <c r="D286" s="143"/>
    </row>
    <row r="287" spans="2:4" s="140" customFormat="1">
      <c r="B287" s="143"/>
      <c r="C287" s="143"/>
      <c r="D287" s="143"/>
    </row>
    <row r="288" spans="2:4" s="140" customFormat="1">
      <c r="B288" s="143"/>
      <c r="C288" s="143"/>
      <c r="D288" s="143"/>
    </row>
    <row r="289" spans="2:4" s="140" customFormat="1">
      <c r="B289" s="143"/>
      <c r="C289" s="143"/>
      <c r="D289" s="143"/>
    </row>
    <row r="290" spans="2:4" s="140" customFormat="1">
      <c r="B290" s="143"/>
      <c r="C290" s="143"/>
      <c r="D290" s="143"/>
    </row>
    <row r="291" spans="2:4" s="140" customFormat="1">
      <c r="B291" s="143"/>
      <c r="C291" s="143"/>
      <c r="D291" s="143"/>
    </row>
    <row r="292" spans="2:4" s="140" customFormat="1">
      <c r="B292" s="143"/>
      <c r="C292" s="143"/>
      <c r="D292" s="143"/>
    </row>
    <row r="293" spans="2:4" s="140" customFormat="1">
      <c r="B293" s="143"/>
      <c r="C293" s="143"/>
      <c r="D293" s="143"/>
    </row>
    <row r="294" spans="2:4" s="140" customFormat="1">
      <c r="B294" s="146"/>
      <c r="C294" s="143"/>
      <c r="D294" s="143"/>
    </row>
    <row r="295" spans="2:4" s="140" customFormat="1">
      <c r="B295" s="146"/>
      <c r="C295" s="143"/>
      <c r="D295" s="143"/>
    </row>
    <row r="296" spans="2:4" s="140" customFormat="1">
      <c r="B296" s="142"/>
      <c r="C296" s="143"/>
      <c r="D296" s="143"/>
    </row>
    <row r="297" spans="2:4" s="140" customFormat="1">
      <c r="B297" s="143"/>
      <c r="C297" s="143"/>
      <c r="D297" s="143"/>
    </row>
    <row r="298" spans="2:4" s="140" customFormat="1">
      <c r="B298" s="143"/>
      <c r="C298" s="143"/>
      <c r="D298" s="143"/>
    </row>
    <row r="299" spans="2:4" s="140" customFormat="1">
      <c r="B299" s="143"/>
      <c r="C299" s="143"/>
      <c r="D299" s="143"/>
    </row>
    <row r="300" spans="2:4" s="140" customFormat="1">
      <c r="B300" s="143"/>
      <c r="C300" s="143"/>
      <c r="D300" s="143"/>
    </row>
    <row r="301" spans="2:4" s="140" customFormat="1">
      <c r="B301" s="143"/>
      <c r="C301" s="143"/>
      <c r="D301" s="143"/>
    </row>
    <row r="302" spans="2:4" s="140" customFormat="1">
      <c r="B302" s="143"/>
      <c r="C302" s="143"/>
      <c r="D302" s="143"/>
    </row>
    <row r="303" spans="2:4" s="140" customFormat="1">
      <c r="B303" s="143"/>
      <c r="C303" s="143"/>
      <c r="D303" s="143"/>
    </row>
    <row r="304" spans="2:4" s="140" customFormat="1">
      <c r="B304" s="143"/>
      <c r="C304" s="143"/>
      <c r="D304" s="143"/>
    </row>
    <row r="305" spans="2:4" s="140" customFormat="1">
      <c r="B305" s="143"/>
      <c r="C305" s="143"/>
      <c r="D305" s="143"/>
    </row>
    <row r="306" spans="2:4" s="140" customFormat="1">
      <c r="B306" s="143"/>
      <c r="C306" s="143"/>
      <c r="D306" s="143"/>
    </row>
    <row r="307" spans="2:4" s="140" customFormat="1">
      <c r="B307" s="143"/>
      <c r="C307" s="143"/>
      <c r="D307" s="143"/>
    </row>
    <row r="308" spans="2:4" s="140" customFormat="1">
      <c r="B308" s="143"/>
      <c r="C308" s="143"/>
      <c r="D308" s="143"/>
    </row>
    <row r="309" spans="2:4" s="140" customFormat="1">
      <c r="B309" s="143"/>
      <c r="C309" s="143"/>
      <c r="D309" s="143"/>
    </row>
    <row r="310" spans="2:4" s="140" customFormat="1">
      <c r="B310" s="143"/>
      <c r="C310" s="143"/>
      <c r="D310" s="143"/>
    </row>
    <row r="311" spans="2:4" s="140" customFormat="1">
      <c r="B311" s="143"/>
      <c r="C311" s="143"/>
      <c r="D311" s="143"/>
    </row>
    <row r="312" spans="2:4" s="140" customFormat="1">
      <c r="B312" s="143"/>
      <c r="C312" s="143"/>
      <c r="D312" s="143"/>
    </row>
    <row r="313" spans="2:4" s="140" customFormat="1">
      <c r="B313" s="143"/>
      <c r="C313" s="143"/>
      <c r="D313" s="143"/>
    </row>
    <row r="314" spans="2:4" s="140" customFormat="1">
      <c r="B314" s="143"/>
      <c r="C314" s="143"/>
      <c r="D314" s="143"/>
    </row>
    <row r="315" spans="2:4" s="140" customFormat="1">
      <c r="B315" s="143"/>
      <c r="C315" s="143"/>
      <c r="D315" s="143"/>
    </row>
    <row r="316" spans="2:4" s="140" customFormat="1">
      <c r="B316" s="143"/>
      <c r="C316" s="143"/>
      <c r="D316" s="143"/>
    </row>
    <row r="317" spans="2:4" s="140" customFormat="1">
      <c r="B317" s="143"/>
      <c r="C317" s="143"/>
      <c r="D317" s="143"/>
    </row>
    <row r="318" spans="2:4" s="140" customFormat="1">
      <c r="B318" s="143"/>
      <c r="C318" s="143"/>
      <c r="D318" s="143"/>
    </row>
    <row r="319" spans="2:4" s="140" customFormat="1">
      <c r="B319" s="143"/>
      <c r="C319" s="143"/>
      <c r="D319" s="143"/>
    </row>
    <row r="320" spans="2:4" s="140" customFormat="1">
      <c r="B320" s="143"/>
      <c r="C320" s="143"/>
      <c r="D320" s="143"/>
    </row>
    <row r="321" spans="2:4" s="140" customFormat="1">
      <c r="B321" s="143"/>
      <c r="C321" s="143"/>
      <c r="D321" s="143"/>
    </row>
    <row r="322" spans="2:4" s="140" customFormat="1">
      <c r="B322" s="143"/>
      <c r="C322" s="143"/>
      <c r="D322" s="143"/>
    </row>
    <row r="323" spans="2:4" s="140" customFormat="1">
      <c r="B323" s="143"/>
      <c r="C323" s="143"/>
      <c r="D323" s="143"/>
    </row>
    <row r="324" spans="2:4" s="140" customFormat="1">
      <c r="B324" s="143"/>
      <c r="C324" s="143"/>
      <c r="D324" s="143"/>
    </row>
    <row r="325" spans="2:4" s="140" customFormat="1">
      <c r="B325" s="143"/>
      <c r="C325" s="143"/>
      <c r="D325" s="143"/>
    </row>
    <row r="326" spans="2:4" s="140" customFormat="1">
      <c r="B326" s="143"/>
      <c r="C326" s="143"/>
      <c r="D326" s="143"/>
    </row>
    <row r="327" spans="2:4" s="140" customFormat="1">
      <c r="B327" s="143"/>
      <c r="C327" s="143"/>
      <c r="D327" s="143"/>
    </row>
    <row r="328" spans="2:4" s="140" customFormat="1">
      <c r="B328" s="143"/>
      <c r="C328" s="143"/>
      <c r="D328" s="143"/>
    </row>
    <row r="329" spans="2:4" s="140" customFormat="1">
      <c r="B329" s="143"/>
      <c r="C329" s="143"/>
      <c r="D329" s="143"/>
    </row>
    <row r="330" spans="2:4" s="140" customFormat="1">
      <c r="B330" s="143"/>
      <c r="C330" s="143"/>
      <c r="D330" s="143"/>
    </row>
    <row r="331" spans="2:4" s="140" customFormat="1">
      <c r="B331" s="143"/>
      <c r="C331" s="143"/>
      <c r="D331" s="143"/>
    </row>
    <row r="332" spans="2:4" s="140" customFormat="1">
      <c r="B332" s="143"/>
      <c r="C332" s="143"/>
      <c r="D332" s="143"/>
    </row>
    <row r="333" spans="2:4" s="140" customFormat="1">
      <c r="B333" s="143"/>
      <c r="C333" s="143"/>
      <c r="D333" s="143"/>
    </row>
    <row r="334" spans="2:4" s="140" customFormat="1">
      <c r="B334" s="143"/>
      <c r="C334" s="143"/>
      <c r="D334" s="143"/>
    </row>
    <row r="335" spans="2:4" s="140" customFormat="1">
      <c r="B335" s="143"/>
      <c r="C335" s="143"/>
      <c r="D335" s="143"/>
    </row>
    <row r="336" spans="2:4" s="140" customFormat="1">
      <c r="B336" s="143"/>
      <c r="C336" s="143"/>
      <c r="D336" s="143"/>
    </row>
    <row r="337" spans="2:4" s="140" customFormat="1">
      <c r="B337" s="143"/>
      <c r="C337" s="143"/>
      <c r="D337" s="143"/>
    </row>
    <row r="338" spans="2:4" s="140" customFormat="1">
      <c r="B338" s="143"/>
      <c r="C338" s="143"/>
      <c r="D338" s="143"/>
    </row>
    <row r="339" spans="2:4" s="140" customFormat="1">
      <c r="B339" s="143"/>
      <c r="C339" s="143"/>
      <c r="D339" s="143"/>
    </row>
    <row r="340" spans="2:4" s="140" customFormat="1">
      <c r="B340" s="143"/>
      <c r="C340" s="143"/>
      <c r="D340" s="143"/>
    </row>
    <row r="341" spans="2:4" s="140" customFormat="1">
      <c r="B341" s="143"/>
      <c r="C341" s="143"/>
      <c r="D341" s="143"/>
    </row>
    <row r="342" spans="2:4" s="140" customFormat="1">
      <c r="B342" s="143"/>
      <c r="C342" s="143"/>
      <c r="D342" s="143"/>
    </row>
    <row r="343" spans="2:4" s="140" customFormat="1">
      <c r="B343" s="143"/>
      <c r="C343" s="143"/>
      <c r="D343" s="143"/>
    </row>
    <row r="344" spans="2:4" s="140" customFormat="1">
      <c r="B344" s="143"/>
      <c r="C344" s="143"/>
      <c r="D344" s="143"/>
    </row>
    <row r="345" spans="2:4" s="140" customFormat="1">
      <c r="B345" s="143"/>
      <c r="C345" s="143"/>
      <c r="D345" s="143"/>
    </row>
    <row r="346" spans="2:4" s="140" customFormat="1">
      <c r="B346" s="143"/>
      <c r="C346" s="143"/>
      <c r="D346" s="143"/>
    </row>
    <row r="347" spans="2:4" s="140" customFormat="1">
      <c r="B347" s="143"/>
      <c r="C347" s="143"/>
      <c r="D347" s="143"/>
    </row>
    <row r="348" spans="2:4" s="140" customFormat="1">
      <c r="B348" s="143"/>
      <c r="C348" s="143"/>
      <c r="D348" s="143"/>
    </row>
    <row r="349" spans="2:4" s="140" customFormat="1">
      <c r="B349" s="143"/>
      <c r="C349" s="143"/>
      <c r="D349" s="143"/>
    </row>
    <row r="350" spans="2:4" s="140" customFormat="1">
      <c r="B350" s="143"/>
      <c r="C350" s="143"/>
      <c r="D350" s="143"/>
    </row>
    <row r="351" spans="2:4" s="140" customFormat="1">
      <c r="B351" s="143"/>
      <c r="C351" s="143"/>
      <c r="D351" s="143"/>
    </row>
    <row r="352" spans="2:4" s="140" customFormat="1">
      <c r="B352" s="143"/>
      <c r="C352" s="143"/>
      <c r="D352" s="143"/>
    </row>
    <row r="353" spans="2:7" s="140" customFormat="1">
      <c r="B353" s="143"/>
      <c r="C353" s="143"/>
      <c r="D353" s="143"/>
    </row>
    <row r="354" spans="2:7" s="140" customFormat="1">
      <c r="B354" s="143"/>
      <c r="C354" s="143"/>
      <c r="D354" s="143"/>
    </row>
    <row r="355" spans="2:7" s="140" customFormat="1">
      <c r="B355" s="143"/>
      <c r="C355" s="143"/>
      <c r="D355" s="143"/>
    </row>
    <row r="356" spans="2:7" s="140" customFormat="1">
      <c r="B356" s="143"/>
      <c r="C356" s="143"/>
      <c r="D356" s="143"/>
    </row>
    <row r="357" spans="2:7" s="140" customFormat="1">
      <c r="B357" s="143"/>
      <c r="C357" s="143"/>
      <c r="D357" s="143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4" type="noConversion"/>
  <dataValidations count="4">
    <dataValidation allowBlank="1" showInputMessage="1" showErrorMessage="1" sqref="A1 B34 B195"/>
    <dataValidation type="list" allowBlank="1" showInputMessage="1" showErrorMessage="1" sqref="E12:E357">
      <formula1>$AU$6:$AU$23</formula1>
    </dataValidation>
    <dataValidation type="list" allowBlank="1" showInputMessage="1" showErrorMessage="1" sqref="H12:H357">
      <formula1>$AY$6:$AY$19</formula1>
    </dataValidation>
    <dataValidation type="list" allowBlank="1" showInputMessage="1" showErrorMessage="1" sqref="G12:G363">
      <formula1>$AW$6:$AW$29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" style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184</v>
      </c>
      <c r="C1" s="76" t="s" vm="1">
        <v>255</v>
      </c>
    </row>
    <row r="2" spans="2:63">
      <c r="B2" s="56" t="s">
        <v>183</v>
      </c>
      <c r="C2" s="76" t="s">
        <v>256</v>
      </c>
    </row>
    <row r="3" spans="2:63">
      <c r="B3" s="56" t="s">
        <v>185</v>
      </c>
      <c r="C3" s="76" t="s">
        <v>257</v>
      </c>
    </row>
    <row r="4" spans="2:63">
      <c r="B4" s="56" t="s">
        <v>186</v>
      </c>
      <c r="C4" s="76">
        <v>8802</v>
      </c>
    </row>
    <row r="6" spans="2:63" ht="26.25" customHeight="1">
      <c r="B6" s="199" t="s">
        <v>214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1"/>
      <c r="BK6" s="3"/>
    </row>
    <row r="7" spans="2:63" ht="26.25" customHeight="1">
      <c r="B7" s="199" t="s">
        <v>96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1"/>
      <c r="BH7" s="3"/>
      <c r="BK7" s="3"/>
    </row>
    <row r="8" spans="2:63" s="3" customFormat="1" ht="63">
      <c r="B8" s="22" t="s">
        <v>121</v>
      </c>
      <c r="C8" s="30" t="s">
        <v>47</v>
      </c>
      <c r="D8" s="30" t="s">
        <v>125</v>
      </c>
      <c r="E8" s="30" t="s">
        <v>123</v>
      </c>
      <c r="F8" s="30" t="s">
        <v>66</v>
      </c>
      <c r="G8" s="30" t="s">
        <v>107</v>
      </c>
      <c r="H8" s="30" t="s">
        <v>241</v>
      </c>
      <c r="I8" s="30" t="s">
        <v>240</v>
      </c>
      <c r="J8" s="30" t="s">
        <v>248</v>
      </c>
      <c r="K8" s="30" t="s">
        <v>63</v>
      </c>
      <c r="L8" s="30" t="s">
        <v>60</v>
      </c>
      <c r="M8" s="30" t="s">
        <v>187</v>
      </c>
      <c r="N8" s="30" t="s">
        <v>189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250</v>
      </c>
      <c r="I9" s="32"/>
      <c r="J9" s="16" t="s">
        <v>244</v>
      </c>
      <c r="K9" s="32" t="s">
        <v>244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38" customFormat="1" ht="18" customHeight="1">
      <c r="B11" s="77" t="s">
        <v>32</v>
      </c>
      <c r="C11" s="78"/>
      <c r="D11" s="78"/>
      <c r="E11" s="78"/>
      <c r="F11" s="78"/>
      <c r="G11" s="78"/>
      <c r="H11" s="86"/>
      <c r="I11" s="88"/>
      <c r="J11" s="86">
        <f>J35</f>
        <v>5.5732999999999997</v>
      </c>
      <c r="K11" s="86">
        <v>92742.872329999882</v>
      </c>
      <c r="L11" s="78"/>
      <c r="M11" s="87">
        <v>1</v>
      </c>
      <c r="N11" s="87">
        <f>K11/'סכום נכסי הקרן'!$C$42</f>
        <v>0.16185915388941155</v>
      </c>
      <c r="O11" s="141"/>
      <c r="BH11" s="140"/>
      <c r="BI11" s="142"/>
      <c r="BK11" s="140"/>
    </row>
    <row r="12" spans="2:63" s="140" customFormat="1" ht="20.25">
      <c r="B12" s="79" t="s">
        <v>236</v>
      </c>
      <c r="C12" s="80"/>
      <c r="D12" s="80"/>
      <c r="E12" s="80"/>
      <c r="F12" s="80"/>
      <c r="G12" s="80"/>
      <c r="H12" s="89"/>
      <c r="I12" s="91"/>
      <c r="J12" s="80"/>
      <c r="K12" s="89">
        <v>34370.40698</v>
      </c>
      <c r="L12" s="80"/>
      <c r="M12" s="90">
        <v>0.37059890551699115</v>
      </c>
      <c r="N12" s="90">
        <f>K12/'סכום נכסי הקרן'!$C$42</f>
        <v>5.9984825279322161E-2</v>
      </c>
      <c r="BI12" s="138"/>
    </row>
    <row r="13" spans="2:63" s="140" customFormat="1">
      <c r="B13" s="100" t="s">
        <v>68</v>
      </c>
      <c r="C13" s="80"/>
      <c r="D13" s="80"/>
      <c r="E13" s="80"/>
      <c r="F13" s="80"/>
      <c r="G13" s="80"/>
      <c r="H13" s="89"/>
      <c r="I13" s="91"/>
      <c r="J13" s="80"/>
      <c r="K13" s="89">
        <v>8015.3868899999998</v>
      </c>
      <c r="L13" s="80"/>
      <c r="M13" s="90">
        <v>8.6425907335277052E-2</v>
      </c>
      <c r="N13" s="90">
        <f>K13/'סכום נכסי הקרן'!$C$42</f>
        <v>1.3988824235412631E-2</v>
      </c>
    </row>
    <row r="14" spans="2:63" s="140" customFormat="1">
      <c r="B14" s="85" t="s">
        <v>1035</v>
      </c>
      <c r="C14" s="82" t="s">
        <v>1036</v>
      </c>
      <c r="D14" s="95" t="s">
        <v>126</v>
      </c>
      <c r="E14" s="82" t="s">
        <v>1037</v>
      </c>
      <c r="F14" s="95" t="s">
        <v>1038</v>
      </c>
      <c r="G14" s="95" t="s">
        <v>169</v>
      </c>
      <c r="H14" s="92">
        <v>155880</v>
      </c>
      <c r="I14" s="94">
        <v>1287</v>
      </c>
      <c r="J14" s="82"/>
      <c r="K14" s="92">
        <v>2006.1756</v>
      </c>
      <c r="L14" s="93">
        <v>7.5497033397154995E-4</v>
      </c>
      <c r="M14" s="93">
        <v>2.1631587954938237E-2</v>
      </c>
      <c r="N14" s="93">
        <f>K14/'סכום נכסי הקרן'!$C$42</f>
        <v>3.5012705236706892E-3</v>
      </c>
    </row>
    <row r="15" spans="2:63" s="140" customFormat="1">
      <c r="B15" s="85" t="s">
        <v>1039</v>
      </c>
      <c r="C15" s="82" t="s">
        <v>1040</v>
      </c>
      <c r="D15" s="95" t="s">
        <v>126</v>
      </c>
      <c r="E15" s="82" t="s">
        <v>1041</v>
      </c>
      <c r="F15" s="95" t="s">
        <v>1038</v>
      </c>
      <c r="G15" s="95" t="s">
        <v>169</v>
      </c>
      <c r="H15" s="92">
        <v>143637</v>
      </c>
      <c r="I15" s="94">
        <v>1282</v>
      </c>
      <c r="J15" s="82"/>
      <c r="K15" s="92">
        <v>1841.42634</v>
      </c>
      <c r="L15" s="93">
        <v>5.6328235294117652E-4</v>
      </c>
      <c r="M15" s="93">
        <v>1.9855179096112025E-2</v>
      </c>
      <c r="N15" s="93">
        <f>K15/'סכום נכסי הקרן'!$C$42</f>
        <v>3.2137424888194236E-3</v>
      </c>
    </row>
    <row r="16" spans="2:63" s="140" customFormat="1" ht="20.25">
      <c r="B16" s="85" t="s">
        <v>1042</v>
      </c>
      <c r="C16" s="82" t="s">
        <v>1043</v>
      </c>
      <c r="D16" s="95" t="s">
        <v>126</v>
      </c>
      <c r="E16" s="82" t="s">
        <v>1041</v>
      </c>
      <c r="F16" s="95" t="s">
        <v>1038</v>
      </c>
      <c r="G16" s="95" t="s">
        <v>169</v>
      </c>
      <c r="H16" s="92">
        <v>31843</v>
      </c>
      <c r="I16" s="94">
        <v>1285</v>
      </c>
      <c r="J16" s="82"/>
      <c r="K16" s="92">
        <v>409.18254999999999</v>
      </c>
      <c r="L16" s="93">
        <v>2.1805818565933971E-4</v>
      </c>
      <c r="M16" s="93">
        <v>4.4120107531718123E-3</v>
      </c>
      <c r="N16" s="93">
        <f>K16/'סכום נכסי הקרן'!$C$42</f>
        <v>7.1412432745937484E-4</v>
      </c>
      <c r="BH16" s="138"/>
    </row>
    <row r="17" spans="2:14" s="140" customFormat="1">
      <c r="B17" s="85" t="s">
        <v>1044</v>
      </c>
      <c r="C17" s="82" t="s">
        <v>1045</v>
      </c>
      <c r="D17" s="95" t="s">
        <v>126</v>
      </c>
      <c r="E17" s="82" t="s">
        <v>1046</v>
      </c>
      <c r="F17" s="95" t="s">
        <v>1038</v>
      </c>
      <c r="G17" s="95" t="s">
        <v>169</v>
      </c>
      <c r="H17" s="92">
        <v>8769</v>
      </c>
      <c r="I17" s="94">
        <v>12860</v>
      </c>
      <c r="J17" s="82"/>
      <c r="K17" s="92">
        <v>1127.6933999999999</v>
      </c>
      <c r="L17" s="93">
        <v>8.5419999392542914E-5</v>
      </c>
      <c r="M17" s="93">
        <v>1.2159353831391101E-2</v>
      </c>
      <c r="N17" s="93">
        <f>K17/'סכום נכסי הקרן'!$C$42</f>
        <v>1.9681027229909382E-3</v>
      </c>
    </row>
    <row r="18" spans="2:14" s="140" customFormat="1">
      <c r="B18" s="85" t="s">
        <v>1047</v>
      </c>
      <c r="C18" s="82" t="s">
        <v>1048</v>
      </c>
      <c r="D18" s="95" t="s">
        <v>126</v>
      </c>
      <c r="E18" s="82" t="s">
        <v>1049</v>
      </c>
      <c r="F18" s="95" t="s">
        <v>1038</v>
      </c>
      <c r="G18" s="95" t="s">
        <v>169</v>
      </c>
      <c r="H18" s="92">
        <v>20474</v>
      </c>
      <c r="I18" s="94">
        <v>12850</v>
      </c>
      <c r="J18" s="82"/>
      <c r="K18" s="92">
        <v>2630.9090000000001</v>
      </c>
      <c r="L18" s="93">
        <v>4.9518037176015891E-4</v>
      </c>
      <c r="M18" s="93">
        <v>2.8367775699663877E-2</v>
      </c>
      <c r="N18" s="93">
        <f>K18/'סכום נכסי הקרן'!$C$42</f>
        <v>4.591584172472205E-3</v>
      </c>
    </row>
    <row r="19" spans="2:14" s="140" customFormat="1">
      <c r="B19" s="81"/>
      <c r="C19" s="82"/>
      <c r="D19" s="82"/>
      <c r="E19" s="82"/>
      <c r="F19" s="82"/>
      <c r="G19" s="82"/>
      <c r="H19" s="92"/>
      <c r="I19" s="94"/>
      <c r="J19" s="82"/>
      <c r="K19" s="82"/>
      <c r="L19" s="82"/>
      <c r="M19" s="93"/>
      <c r="N19" s="82"/>
    </row>
    <row r="20" spans="2:14" s="140" customFormat="1">
      <c r="B20" s="100" t="s">
        <v>69</v>
      </c>
      <c r="C20" s="80"/>
      <c r="D20" s="80"/>
      <c r="E20" s="80"/>
      <c r="F20" s="80"/>
      <c r="G20" s="80"/>
      <c r="H20" s="89"/>
      <c r="I20" s="91"/>
      <c r="J20" s="80"/>
      <c r="K20" s="89">
        <v>26355.020090000002</v>
      </c>
      <c r="L20" s="80"/>
      <c r="M20" s="90">
        <v>0.28417299818171415</v>
      </c>
      <c r="N20" s="90">
        <f>K20/'סכום נכסי הקרן'!$C$42</f>
        <v>4.5996001043909537E-2</v>
      </c>
    </row>
    <row r="21" spans="2:14" s="140" customFormat="1">
      <c r="B21" s="85" t="s">
        <v>1050</v>
      </c>
      <c r="C21" s="82" t="s">
        <v>1051</v>
      </c>
      <c r="D21" s="95" t="s">
        <v>126</v>
      </c>
      <c r="E21" s="82" t="s">
        <v>1049</v>
      </c>
      <c r="F21" s="95" t="s">
        <v>1052</v>
      </c>
      <c r="G21" s="95" t="s">
        <v>169</v>
      </c>
      <c r="H21" s="92">
        <v>87000</v>
      </c>
      <c r="I21" s="94">
        <v>328.51</v>
      </c>
      <c r="J21" s="82"/>
      <c r="K21" s="92">
        <v>285.80369999999999</v>
      </c>
      <c r="L21" s="93">
        <v>2.3513513513513513E-4</v>
      </c>
      <c r="M21" s="93">
        <v>3.0816783308483969E-3</v>
      </c>
      <c r="N21" s="93">
        <f>K21/'סכום נכסי הקרן'!$C$42</f>
        <v>4.9879784719045553E-4</v>
      </c>
    </row>
    <row r="22" spans="2:14" s="140" customFormat="1">
      <c r="B22" s="85" t="s">
        <v>1053</v>
      </c>
      <c r="C22" s="82" t="s">
        <v>1054</v>
      </c>
      <c r="D22" s="95" t="s">
        <v>126</v>
      </c>
      <c r="E22" s="82" t="s">
        <v>1037</v>
      </c>
      <c r="F22" s="95" t="s">
        <v>1052</v>
      </c>
      <c r="G22" s="95" t="s">
        <v>169</v>
      </c>
      <c r="H22" s="92">
        <v>1209734</v>
      </c>
      <c r="I22" s="94">
        <v>308.68</v>
      </c>
      <c r="J22" s="82"/>
      <c r="K22" s="92">
        <v>3734.2069100000003</v>
      </c>
      <c r="L22" s="93">
        <v>8.3489239487062935E-3</v>
      </c>
      <c r="M22" s="93">
        <v>4.0264085165627142E-2</v>
      </c>
      <c r="N22" s="93">
        <f>K22/'סכום נכסי הקרן'!$C$42</f>
        <v>6.5171107570396163E-3</v>
      </c>
    </row>
    <row r="23" spans="2:14" s="140" customFormat="1">
      <c r="B23" s="85" t="s">
        <v>1055</v>
      </c>
      <c r="C23" s="82" t="s">
        <v>1056</v>
      </c>
      <c r="D23" s="95" t="s">
        <v>126</v>
      </c>
      <c r="E23" s="82" t="s">
        <v>1037</v>
      </c>
      <c r="F23" s="95" t="s">
        <v>1052</v>
      </c>
      <c r="G23" s="95" t="s">
        <v>169</v>
      </c>
      <c r="H23" s="92">
        <v>1980927</v>
      </c>
      <c r="I23" s="94">
        <v>320.24</v>
      </c>
      <c r="J23" s="82"/>
      <c r="K23" s="92">
        <v>6343.7206200000001</v>
      </c>
      <c r="L23" s="93">
        <v>7.591128194005853E-3</v>
      </c>
      <c r="M23" s="93">
        <v>6.8401166155687129E-2</v>
      </c>
      <c r="N23" s="93">
        <f>K23/'סכום נכסי הקרן'!$C$42</f>
        <v>1.1071354879008571E-2</v>
      </c>
    </row>
    <row r="24" spans="2:14" s="140" customFormat="1">
      <c r="B24" s="85" t="s">
        <v>1057</v>
      </c>
      <c r="C24" s="82" t="s">
        <v>1058</v>
      </c>
      <c r="D24" s="95" t="s">
        <v>126</v>
      </c>
      <c r="E24" s="82" t="s">
        <v>1041</v>
      </c>
      <c r="F24" s="95" t="s">
        <v>1052</v>
      </c>
      <c r="G24" s="95" t="s">
        <v>169</v>
      </c>
      <c r="H24" s="92">
        <v>3000</v>
      </c>
      <c r="I24" s="94">
        <v>327.64999999999998</v>
      </c>
      <c r="J24" s="82"/>
      <c r="K24" s="92">
        <v>9.8294999999999995</v>
      </c>
      <c r="L24" s="93">
        <v>5.0293378038558254E-6</v>
      </c>
      <c r="M24" s="93">
        <v>1.059865815350687E-4</v>
      </c>
      <c r="N24" s="93">
        <f>K24/'סכום נכסי הקרן'!$C$42</f>
        <v>1.7154898410897348E-5</v>
      </c>
    </row>
    <row r="25" spans="2:14" s="140" customFormat="1">
      <c r="B25" s="85" t="s">
        <v>1059</v>
      </c>
      <c r="C25" s="82" t="s">
        <v>1060</v>
      </c>
      <c r="D25" s="95" t="s">
        <v>126</v>
      </c>
      <c r="E25" s="82" t="s">
        <v>1041</v>
      </c>
      <c r="F25" s="95" t="s">
        <v>1052</v>
      </c>
      <c r="G25" s="95" t="s">
        <v>169</v>
      </c>
      <c r="H25" s="92">
        <v>45000</v>
      </c>
      <c r="I25" s="94">
        <v>3181.33</v>
      </c>
      <c r="J25" s="82"/>
      <c r="K25" s="92">
        <v>1431.5985000000001</v>
      </c>
      <c r="L25" s="93">
        <v>7.079513254201785E-4</v>
      </c>
      <c r="M25" s="93">
        <v>1.5436210503660621E-2</v>
      </c>
      <c r="N25" s="93">
        <f>K25/'סכום נכסי הקרן'!$C$42</f>
        <v>2.4984919713813554E-3</v>
      </c>
    </row>
    <row r="26" spans="2:14" s="140" customFormat="1">
      <c r="B26" s="85" t="s">
        <v>1061</v>
      </c>
      <c r="C26" s="82" t="s">
        <v>1062</v>
      </c>
      <c r="D26" s="95" t="s">
        <v>126</v>
      </c>
      <c r="E26" s="82" t="s">
        <v>1041</v>
      </c>
      <c r="F26" s="95" t="s">
        <v>1052</v>
      </c>
      <c r="G26" s="95" t="s">
        <v>169</v>
      </c>
      <c r="H26" s="92">
        <v>16800</v>
      </c>
      <c r="I26" s="94">
        <v>321.68</v>
      </c>
      <c r="J26" s="82"/>
      <c r="K26" s="92">
        <v>54.04224</v>
      </c>
      <c r="L26" s="93">
        <v>3.7752808988764047E-5</v>
      </c>
      <c r="M26" s="93">
        <v>5.8271044062238684E-4</v>
      </c>
      <c r="N26" s="93">
        <f>K26/'סכום נכסי הקרן'!$C$42</f>
        <v>9.431701888166572E-5</v>
      </c>
    </row>
    <row r="27" spans="2:14" s="140" customFormat="1">
      <c r="B27" s="85" t="s">
        <v>1063</v>
      </c>
      <c r="C27" s="82" t="s">
        <v>1064</v>
      </c>
      <c r="D27" s="95" t="s">
        <v>126</v>
      </c>
      <c r="E27" s="82" t="s">
        <v>1041</v>
      </c>
      <c r="F27" s="95" t="s">
        <v>1052</v>
      </c>
      <c r="G27" s="95" t="s">
        <v>169</v>
      </c>
      <c r="H27" s="92">
        <v>85144</v>
      </c>
      <c r="I27" s="94">
        <v>3282.97</v>
      </c>
      <c r="J27" s="82"/>
      <c r="K27" s="92">
        <v>2795.25198</v>
      </c>
      <c r="L27" s="93">
        <v>2.8929056808915466E-3</v>
      </c>
      <c r="M27" s="93">
        <v>3.0139803844481637E-2</v>
      </c>
      <c r="N27" s="93">
        <f>K27/'סכום נכסי הקרן'!$C$42</f>
        <v>4.8784031486606306E-3</v>
      </c>
    </row>
    <row r="28" spans="2:14" s="140" customFormat="1">
      <c r="B28" s="85" t="s">
        <v>1065</v>
      </c>
      <c r="C28" s="82" t="s">
        <v>1066</v>
      </c>
      <c r="D28" s="95" t="s">
        <v>126</v>
      </c>
      <c r="E28" s="82" t="s">
        <v>1046</v>
      </c>
      <c r="F28" s="95" t="s">
        <v>1052</v>
      </c>
      <c r="G28" s="95" t="s">
        <v>169</v>
      </c>
      <c r="H28" s="92">
        <v>31250</v>
      </c>
      <c r="I28" s="94">
        <v>3195.1</v>
      </c>
      <c r="J28" s="82"/>
      <c r="K28" s="92">
        <v>998.46875</v>
      </c>
      <c r="L28" s="93">
        <v>2.2321428571428571E-4</v>
      </c>
      <c r="M28" s="93">
        <v>1.0765989071884951E-2</v>
      </c>
      <c r="N28" s="93">
        <f>K28/'סכום נכסי הקרן'!$C$42</f>
        <v>1.7425738819579495E-3</v>
      </c>
    </row>
    <row r="29" spans="2:14" s="140" customFormat="1">
      <c r="B29" s="85" t="s">
        <v>1067</v>
      </c>
      <c r="C29" s="82" t="s">
        <v>1068</v>
      </c>
      <c r="D29" s="95" t="s">
        <v>126</v>
      </c>
      <c r="E29" s="82" t="s">
        <v>1049</v>
      </c>
      <c r="F29" s="95" t="s">
        <v>1052</v>
      </c>
      <c r="G29" s="95" t="s">
        <v>169</v>
      </c>
      <c r="H29" s="92">
        <v>3950</v>
      </c>
      <c r="I29" s="94">
        <v>3316.01</v>
      </c>
      <c r="J29" s="82"/>
      <c r="K29" s="92">
        <v>130.98239999999998</v>
      </c>
      <c r="L29" s="93">
        <v>2.7386666710485334E-5</v>
      </c>
      <c r="M29" s="93">
        <v>1.4123176984850686E-3</v>
      </c>
      <c r="N29" s="93">
        <f>K29/'סכום נכסי הקרן'!$C$42</f>
        <v>2.2859654769983426E-4</v>
      </c>
    </row>
    <row r="30" spans="2:14" s="140" customFormat="1">
      <c r="B30" s="85" t="s">
        <v>1069</v>
      </c>
      <c r="C30" s="82" t="s">
        <v>1070</v>
      </c>
      <c r="D30" s="95" t="s">
        <v>126</v>
      </c>
      <c r="E30" s="82" t="s">
        <v>1049</v>
      </c>
      <c r="F30" s="95" t="s">
        <v>1052</v>
      </c>
      <c r="G30" s="95" t="s">
        <v>169</v>
      </c>
      <c r="H30" s="92">
        <v>209482</v>
      </c>
      <c r="I30" s="94">
        <v>3211.48</v>
      </c>
      <c r="J30" s="82"/>
      <c r="K30" s="92">
        <v>6727.47253</v>
      </c>
      <c r="L30" s="93">
        <v>1.3988781302170284E-3</v>
      </c>
      <c r="M30" s="93">
        <v>7.2538971038789354E-2</v>
      </c>
      <c r="N30" s="93">
        <f>K30/'סכום נכסי הקרן'!$C$42</f>
        <v>1.1741096476346973E-2</v>
      </c>
    </row>
    <row r="31" spans="2:14" s="140" customFormat="1">
      <c r="B31" s="85" t="s">
        <v>1071</v>
      </c>
      <c r="C31" s="82" t="s">
        <v>1072</v>
      </c>
      <c r="D31" s="95" t="s">
        <v>126</v>
      </c>
      <c r="E31" s="82" t="s">
        <v>1041</v>
      </c>
      <c r="F31" s="95" t="s">
        <v>1052</v>
      </c>
      <c r="G31" s="95" t="s">
        <v>169</v>
      </c>
      <c r="H31" s="92">
        <v>440000</v>
      </c>
      <c r="I31" s="94">
        <v>362.79</v>
      </c>
      <c r="J31" s="82"/>
      <c r="K31" s="92">
        <v>1596.2760000000001</v>
      </c>
      <c r="L31" s="93">
        <v>8.5137168216464657E-4</v>
      </c>
      <c r="M31" s="93">
        <v>1.7211845610302999E-2</v>
      </c>
      <c r="N31" s="93">
        <f>K31/'סכום נכסי הקרן'!$C$42</f>
        <v>2.7858947673588259E-3</v>
      </c>
    </row>
    <row r="32" spans="2:14" s="140" customFormat="1">
      <c r="B32" s="85" t="s">
        <v>1073</v>
      </c>
      <c r="C32" s="82" t="s">
        <v>1074</v>
      </c>
      <c r="D32" s="95" t="s">
        <v>126</v>
      </c>
      <c r="E32" s="82" t="s">
        <v>1046</v>
      </c>
      <c r="F32" s="95" t="s">
        <v>1052</v>
      </c>
      <c r="G32" s="95" t="s">
        <v>169</v>
      </c>
      <c r="H32" s="92">
        <v>46828</v>
      </c>
      <c r="I32" s="94">
        <v>3637.06</v>
      </c>
      <c r="J32" s="82"/>
      <c r="K32" s="92">
        <v>1703.16246</v>
      </c>
      <c r="L32" s="93">
        <v>2.0393798731306082E-3</v>
      </c>
      <c r="M32" s="93">
        <v>1.8364348841167728E-2</v>
      </c>
      <c r="N32" s="93">
        <f>K32/'סכום נכסי הקרן'!$C$42</f>
        <v>2.972437965161404E-3</v>
      </c>
    </row>
    <row r="33" spans="2:14" s="140" customFormat="1">
      <c r="B33" s="85" t="s">
        <v>1075</v>
      </c>
      <c r="C33" s="82" t="s">
        <v>1076</v>
      </c>
      <c r="D33" s="95" t="s">
        <v>126</v>
      </c>
      <c r="E33" s="82" t="s">
        <v>1049</v>
      </c>
      <c r="F33" s="95" t="s">
        <v>1052</v>
      </c>
      <c r="G33" s="95" t="s">
        <v>169</v>
      </c>
      <c r="H33" s="92">
        <v>15000</v>
      </c>
      <c r="I33" s="94">
        <v>3628.03</v>
      </c>
      <c r="J33" s="82"/>
      <c r="K33" s="92">
        <v>544.20450000000005</v>
      </c>
      <c r="L33" s="93">
        <v>3.1013279514128595E-4</v>
      </c>
      <c r="M33" s="93">
        <v>5.8678848986216288E-3</v>
      </c>
      <c r="N33" s="93">
        <f>K33/'סכום נכסי הקרן'!$C$42</f>
        <v>9.497708848113524E-4</v>
      </c>
    </row>
    <row r="34" spans="2:14" s="140" customFormat="1">
      <c r="B34" s="81"/>
      <c r="C34" s="82"/>
      <c r="D34" s="82"/>
      <c r="E34" s="82"/>
      <c r="F34" s="82"/>
      <c r="G34" s="82"/>
      <c r="H34" s="92"/>
      <c r="I34" s="94"/>
      <c r="J34" s="82"/>
      <c r="K34" s="82"/>
      <c r="L34" s="82"/>
      <c r="M34" s="93"/>
      <c r="N34" s="82"/>
    </row>
    <row r="35" spans="2:14" s="140" customFormat="1">
      <c r="B35" s="79" t="s">
        <v>235</v>
      </c>
      <c r="C35" s="80"/>
      <c r="D35" s="80"/>
      <c r="E35" s="80"/>
      <c r="F35" s="80"/>
      <c r="G35" s="80"/>
      <c r="H35" s="89"/>
      <c r="I35" s="91"/>
      <c r="J35" s="89">
        <f>J36</f>
        <v>5.5732999999999997</v>
      </c>
      <c r="K35" s="89">
        <v>58372.465349999897</v>
      </c>
      <c r="L35" s="80"/>
      <c r="M35" s="90">
        <v>0.62940109448300896</v>
      </c>
      <c r="N35" s="90">
        <f>K35/'סכום נכסי הקרן'!$C$42</f>
        <v>0.10187432861008941</v>
      </c>
    </row>
    <row r="36" spans="2:14" s="140" customFormat="1">
      <c r="B36" s="100" t="s">
        <v>70</v>
      </c>
      <c r="C36" s="80"/>
      <c r="D36" s="80"/>
      <c r="E36" s="80"/>
      <c r="F36" s="80"/>
      <c r="G36" s="80"/>
      <c r="H36" s="89"/>
      <c r="I36" s="91"/>
      <c r="J36" s="89">
        <f>SUM(J37:J79)</f>
        <v>5.5732999999999997</v>
      </c>
      <c r="K36" s="89">
        <v>32238.601939999895</v>
      </c>
      <c r="L36" s="80"/>
      <c r="M36" s="90">
        <v>0.34761271815356054</v>
      </c>
      <c r="N36" s="90">
        <f>K36/'סכום נכסי הקרן'!$C$42</f>
        <v>5.6264300441533792E-2</v>
      </c>
    </row>
    <row r="37" spans="2:14" s="140" customFormat="1">
      <c r="B37" s="85" t="s">
        <v>1077</v>
      </c>
      <c r="C37" s="82" t="s">
        <v>1078</v>
      </c>
      <c r="D37" s="95" t="s">
        <v>29</v>
      </c>
      <c r="E37" s="82"/>
      <c r="F37" s="95" t="s">
        <v>1038</v>
      </c>
      <c r="G37" s="95" t="s">
        <v>168</v>
      </c>
      <c r="H37" s="92">
        <v>10877</v>
      </c>
      <c r="I37" s="94">
        <v>3252</v>
      </c>
      <c r="J37" s="82"/>
      <c r="K37" s="92">
        <v>1248.27802</v>
      </c>
      <c r="L37" s="93">
        <v>1.2277676639612207E-3</v>
      </c>
      <c r="M37" s="93">
        <v>1.3459557469369157E-2</v>
      </c>
      <c r="N37" s="93">
        <f>K37/'סכום נכסי הקרן'!$C$42</f>
        <v>2.1785525837180009E-3</v>
      </c>
    </row>
    <row r="38" spans="2:14" s="140" customFormat="1">
      <c r="B38" s="85" t="s">
        <v>1079</v>
      </c>
      <c r="C38" s="82" t="s">
        <v>1080</v>
      </c>
      <c r="D38" s="95" t="s">
        <v>817</v>
      </c>
      <c r="E38" s="82"/>
      <c r="F38" s="95" t="s">
        <v>1038</v>
      </c>
      <c r="G38" s="95" t="s">
        <v>168</v>
      </c>
      <c r="H38" s="92">
        <v>1849</v>
      </c>
      <c r="I38" s="94">
        <v>9008</v>
      </c>
      <c r="J38" s="82"/>
      <c r="K38" s="92">
        <v>587.78290000000004</v>
      </c>
      <c r="L38" s="93">
        <v>1.4428038080531893E-5</v>
      </c>
      <c r="M38" s="93">
        <v>6.3377689868018864E-3</v>
      </c>
      <c r="N38" s="93">
        <f>K38/'סכום נכסי הקרן'!$C$42</f>
        <v>1.0258259257503064E-3</v>
      </c>
    </row>
    <row r="39" spans="2:14" s="140" customFormat="1">
      <c r="B39" s="85" t="s">
        <v>1081</v>
      </c>
      <c r="C39" s="82" t="s">
        <v>1082</v>
      </c>
      <c r="D39" s="95" t="s">
        <v>130</v>
      </c>
      <c r="E39" s="82"/>
      <c r="F39" s="95" t="s">
        <v>1038</v>
      </c>
      <c r="G39" s="95" t="s">
        <v>178</v>
      </c>
      <c r="H39" s="92">
        <v>74182</v>
      </c>
      <c r="I39" s="94">
        <v>1747</v>
      </c>
      <c r="J39" s="82"/>
      <c r="K39" s="92">
        <v>4060.1116400000001</v>
      </c>
      <c r="L39" s="93">
        <v>4.5459508578937352E-5</v>
      </c>
      <c r="M39" s="93">
        <v>4.3778152843414367E-2</v>
      </c>
      <c r="N39" s="93">
        <f>K39/'סכום נכסי הקרן'!$C$42</f>
        <v>7.085894778076386E-3</v>
      </c>
    </row>
    <row r="40" spans="2:14" s="140" customFormat="1">
      <c r="B40" s="85" t="s">
        <v>1083</v>
      </c>
      <c r="C40" s="82" t="s">
        <v>1084</v>
      </c>
      <c r="D40" s="95" t="s">
        <v>29</v>
      </c>
      <c r="E40" s="82"/>
      <c r="F40" s="95" t="s">
        <v>1038</v>
      </c>
      <c r="G40" s="95" t="s">
        <v>170</v>
      </c>
      <c r="H40" s="92">
        <v>5266</v>
      </c>
      <c r="I40" s="94">
        <v>970</v>
      </c>
      <c r="J40" s="82"/>
      <c r="K40" s="92">
        <v>212.33528000000001</v>
      </c>
      <c r="L40" s="93">
        <v>1.8706927175843696E-4</v>
      </c>
      <c r="M40" s="93">
        <v>2.2895051087534102E-3</v>
      </c>
      <c r="N40" s="93">
        <f>K40/'סכום נכסי הקרן'!$C$42</f>
        <v>3.7057735972831211E-4</v>
      </c>
    </row>
    <row r="41" spans="2:14" s="140" customFormat="1">
      <c r="B41" s="85" t="s">
        <v>1085</v>
      </c>
      <c r="C41" s="82" t="s">
        <v>1086</v>
      </c>
      <c r="D41" s="95" t="s">
        <v>129</v>
      </c>
      <c r="E41" s="82"/>
      <c r="F41" s="95" t="s">
        <v>1038</v>
      </c>
      <c r="G41" s="95" t="s">
        <v>168</v>
      </c>
      <c r="H41" s="92">
        <v>6323.9999999999991</v>
      </c>
      <c r="I41" s="94">
        <v>4418</v>
      </c>
      <c r="J41" s="82"/>
      <c r="K41" s="92">
        <v>985.9825599999001</v>
      </c>
      <c r="L41" s="93">
        <v>8.0473946241775075E-4</v>
      </c>
      <c r="M41" s="93">
        <v>1.0631356731022451E-2</v>
      </c>
      <c r="N41" s="93">
        <f>K41/'סכום נכסי הקרן'!$C$42</f>
        <v>1.7207824051797941E-3</v>
      </c>
    </row>
    <row r="42" spans="2:14" s="140" customFormat="1">
      <c r="B42" s="85" t="s">
        <v>1087</v>
      </c>
      <c r="C42" s="82" t="s">
        <v>1088</v>
      </c>
      <c r="D42" s="95" t="s">
        <v>29</v>
      </c>
      <c r="E42" s="82"/>
      <c r="F42" s="95" t="s">
        <v>1038</v>
      </c>
      <c r="G42" s="95" t="s">
        <v>170</v>
      </c>
      <c r="H42" s="92">
        <v>1281</v>
      </c>
      <c r="I42" s="94">
        <v>6342</v>
      </c>
      <c r="J42" s="82"/>
      <c r="K42" s="92">
        <v>337.71080000000001</v>
      </c>
      <c r="L42" s="93">
        <v>9.0702016615249977E-4</v>
      </c>
      <c r="M42" s="93">
        <v>3.6413666249019059E-3</v>
      </c>
      <c r="N42" s="93">
        <f>K42/'סכום נכסי הקרן'!$C$42</f>
        <v>5.8938852090776467E-4</v>
      </c>
    </row>
    <row r="43" spans="2:14" s="140" customFormat="1">
      <c r="B43" s="85" t="s">
        <v>1089</v>
      </c>
      <c r="C43" s="82" t="s">
        <v>1090</v>
      </c>
      <c r="D43" s="95" t="s">
        <v>817</v>
      </c>
      <c r="E43" s="82"/>
      <c r="F43" s="95" t="s">
        <v>1038</v>
      </c>
      <c r="G43" s="95" t="s">
        <v>168</v>
      </c>
      <c r="H43" s="92">
        <v>5713</v>
      </c>
      <c r="I43" s="94">
        <v>2334</v>
      </c>
      <c r="J43" s="82"/>
      <c r="K43" s="92">
        <v>470.56187</v>
      </c>
      <c r="L43" s="93">
        <v>6.2431699960659181E-4</v>
      </c>
      <c r="M43" s="93">
        <v>5.0738332572408977E-3</v>
      </c>
      <c r="N43" s="93">
        <f>K43/'סכום נכסי הקרן'!$C$42</f>
        <v>8.2124635799296869E-4</v>
      </c>
    </row>
    <row r="44" spans="2:14" s="140" customFormat="1">
      <c r="B44" s="85" t="s">
        <v>1091</v>
      </c>
      <c r="C44" s="82" t="s">
        <v>1092</v>
      </c>
      <c r="D44" s="95" t="s">
        <v>817</v>
      </c>
      <c r="E44" s="82"/>
      <c r="F44" s="95" t="s">
        <v>1038</v>
      </c>
      <c r="G44" s="95" t="s">
        <v>168</v>
      </c>
      <c r="H44" s="92">
        <v>3508</v>
      </c>
      <c r="I44" s="94">
        <v>6848</v>
      </c>
      <c r="J44" s="82"/>
      <c r="K44" s="92">
        <v>847.76405</v>
      </c>
      <c r="L44" s="93">
        <v>1.4512407115216433E-5</v>
      </c>
      <c r="M44" s="93">
        <v>9.1410156780940086E-3</v>
      </c>
      <c r="N44" s="93">
        <f>K44/'סכום נכסי הקרן'!$C$42</f>
        <v>1.479557063346142E-3</v>
      </c>
    </row>
    <row r="45" spans="2:14" s="140" customFormat="1">
      <c r="B45" s="85" t="s">
        <v>1093</v>
      </c>
      <c r="C45" s="82" t="s">
        <v>1094</v>
      </c>
      <c r="D45" s="95" t="s">
        <v>817</v>
      </c>
      <c r="E45" s="82"/>
      <c r="F45" s="95" t="s">
        <v>1038</v>
      </c>
      <c r="G45" s="95" t="s">
        <v>168</v>
      </c>
      <c r="H45" s="92">
        <v>4835</v>
      </c>
      <c r="I45" s="94">
        <v>8173</v>
      </c>
      <c r="J45" s="82"/>
      <c r="K45" s="92">
        <v>1394.5356899999999</v>
      </c>
      <c r="L45" s="93">
        <v>2.2136725168605845E-5</v>
      </c>
      <c r="M45" s="93">
        <v>1.503658076318717E-2</v>
      </c>
      <c r="N45" s="93">
        <f>K45/'סכום נכסי הקרן'!$C$42</f>
        <v>2.4338082397192774E-3</v>
      </c>
    </row>
    <row r="46" spans="2:14" s="140" customFormat="1">
      <c r="B46" s="85" t="s">
        <v>1095</v>
      </c>
      <c r="C46" s="82" t="s">
        <v>1096</v>
      </c>
      <c r="D46" s="95" t="s">
        <v>29</v>
      </c>
      <c r="E46" s="82"/>
      <c r="F46" s="95" t="s">
        <v>1038</v>
      </c>
      <c r="G46" s="95" t="s">
        <v>177</v>
      </c>
      <c r="H46" s="92">
        <v>15404</v>
      </c>
      <c r="I46" s="94">
        <v>3187</v>
      </c>
      <c r="J46" s="82"/>
      <c r="K46" s="92">
        <v>1388.6809099999998</v>
      </c>
      <c r="L46" s="93">
        <v>3.0191508714613177E-4</v>
      </c>
      <c r="M46" s="93">
        <v>1.4973451599156456E-2</v>
      </c>
      <c r="N46" s="93">
        <f>K46/'סכום נכסי הקרן'!$C$42</f>
        <v>2.4235902066435202E-3</v>
      </c>
    </row>
    <row r="47" spans="2:14" s="140" customFormat="1">
      <c r="B47" s="85" t="s">
        <v>1097</v>
      </c>
      <c r="C47" s="82" t="s">
        <v>1098</v>
      </c>
      <c r="D47" s="95" t="s">
        <v>817</v>
      </c>
      <c r="E47" s="82"/>
      <c r="F47" s="95" t="s">
        <v>1038</v>
      </c>
      <c r="G47" s="95" t="s">
        <v>168</v>
      </c>
      <c r="H47" s="92">
        <v>793</v>
      </c>
      <c r="I47" s="94">
        <v>7100</v>
      </c>
      <c r="J47" s="82"/>
      <c r="K47" s="92">
        <v>198.69329000000002</v>
      </c>
      <c r="L47" s="93">
        <v>5.1318224764764505E-6</v>
      </c>
      <c r="M47" s="93">
        <v>2.1424103546524294E-3</v>
      </c>
      <c r="N47" s="93">
        <f>K47/'סכום נכסי הקרן'!$C$42</f>
        <v>3.4676872728795632E-4</v>
      </c>
    </row>
    <row r="48" spans="2:14" s="140" customFormat="1">
      <c r="B48" s="85" t="s">
        <v>1099</v>
      </c>
      <c r="C48" s="82" t="s">
        <v>1100</v>
      </c>
      <c r="D48" s="95" t="s">
        <v>29</v>
      </c>
      <c r="E48" s="82"/>
      <c r="F48" s="95" t="s">
        <v>1038</v>
      </c>
      <c r="G48" s="95" t="s">
        <v>170</v>
      </c>
      <c r="H48" s="92">
        <v>1270</v>
      </c>
      <c r="I48" s="94">
        <v>5607</v>
      </c>
      <c r="J48" s="82"/>
      <c r="K48" s="92">
        <v>296.00828000000001</v>
      </c>
      <c r="L48" s="93">
        <v>4.1776315789473687E-4</v>
      </c>
      <c r="M48" s="93">
        <v>3.191709212398947E-3</v>
      </c>
      <c r="N48" s="93">
        <f>K48/'סכום נכסי הקרן'!$C$42</f>
        <v>5.1660735257993366E-4</v>
      </c>
    </row>
    <row r="49" spans="2:14" s="140" customFormat="1">
      <c r="B49" s="85" t="s">
        <v>1101</v>
      </c>
      <c r="C49" s="82" t="s">
        <v>1102</v>
      </c>
      <c r="D49" s="95" t="s">
        <v>145</v>
      </c>
      <c r="E49" s="82"/>
      <c r="F49" s="95" t="s">
        <v>1038</v>
      </c>
      <c r="G49" s="95" t="s">
        <v>170</v>
      </c>
      <c r="H49" s="92">
        <v>795</v>
      </c>
      <c r="I49" s="94">
        <v>10817</v>
      </c>
      <c r="J49" s="82"/>
      <c r="K49" s="92">
        <v>357.47323999999998</v>
      </c>
      <c r="L49" s="93">
        <v>2.0503093297817334E-5</v>
      </c>
      <c r="M49" s="93">
        <v>3.854455129748734E-3</v>
      </c>
      <c r="N49" s="93">
        <f>K49/'סכום נכסי הקרן'!$C$42</f>
        <v>6.2387884600583214E-4</v>
      </c>
    </row>
    <row r="50" spans="2:14" s="140" customFormat="1">
      <c r="B50" s="85" t="s">
        <v>1103</v>
      </c>
      <c r="C50" s="82" t="s">
        <v>1104</v>
      </c>
      <c r="D50" s="95" t="s">
        <v>817</v>
      </c>
      <c r="E50" s="82"/>
      <c r="F50" s="95" t="s">
        <v>1038</v>
      </c>
      <c r="G50" s="95" t="s">
        <v>168</v>
      </c>
      <c r="H50" s="92">
        <v>10936.999999999995</v>
      </c>
      <c r="I50" s="94">
        <v>5402</v>
      </c>
      <c r="J50" s="82"/>
      <c r="K50" s="92">
        <v>2084.9922700000002</v>
      </c>
      <c r="L50" s="93">
        <v>1.5714080459770108E-5</v>
      </c>
      <c r="M50" s="93">
        <v>2.2481428681453076E-2</v>
      </c>
      <c r="N50" s="93">
        <f>K50/'סכום נכסי הקרן'!$C$42</f>
        <v>3.6388250246051439E-3</v>
      </c>
    </row>
    <row r="51" spans="2:14" s="140" customFormat="1">
      <c r="B51" s="85" t="s">
        <v>1105</v>
      </c>
      <c r="C51" s="82" t="s">
        <v>1106</v>
      </c>
      <c r="D51" s="95" t="s">
        <v>817</v>
      </c>
      <c r="E51" s="82"/>
      <c r="F51" s="95" t="s">
        <v>1038</v>
      </c>
      <c r="G51" s="95" t="s">
        <v>168</v>
      </c>
      <c r="H51" s="92">
        <v>20776</v>
      </c>
      <c r="I51" s="94">
        <v>2579</v>
      </c>
      <c r="J51" s="82"/>
      <c r="K51" s="92">
        <v>1890.8842199999999</v>
      </c>
      <c r="L51" s="93">
        <v>1.3191111111111112E-3</v>
      </c>
      <c r="M51" s="93">
        <v>2.0388458676067429E-2</v>
      </c>
      <c r="N51" s="93">
        <f>K51/'סכום נכסי הקרן'!$C$42</f>
        <v>3.300058670417506E-3</v>
      </c>
    </row>
    <row r="52" spans="2:14" s="140" customFormat="1">
      <c r="B52" s="85" t="s">
        <v>1107</v>
      </c>
      <c r="C52" s="82" t="s">
        <v>1108</v>
      </c>
      <c r="D52" s="95" t="s">
        <v>817</v>
      </c>
      <c r="E52" s="82"/>
      <c r="F52" s="95" t="s">
        <v>1038</v>
      </c>
      <c r="G52" s="95" t="s">
        <v>168</v>
      </c>
      <c r="H52" s="92">
        <v>1334</v>
      </c>
      <c r="I52" s="94">
        <v>3654</v>
      </c>
      <c r="J52" s="82"/>
      <c r="K52" s="92">
        <v>172.01885000000001</v>
      </c>
      <c r="L52" s="93">
        <v>2.7505154639175256E-5</v>
      </c>
      <c r="M52" s="93">
        <v>1.8547932113631167E-3</v>
      </c>
      <c r="N52" s="93">
        <f>K52/'סכום נכסי הקרן'!$C$42</f>
        <v>3.0021525983105852E-4</v>
      </c>
    </row>
    <row r="53" spans="2:14" s="140" customFormat="1">
      <c r="B53" s="85" t="s">
        <v>1109</v>
      </c>
      <c r="C53" s="82" t="s">
        <v>1110</v>
      </c>
      <c r="D53" s="95" t="s">
        <v>817</v>
      </c>
      <c r="E53" s="82"/>
      <c r="F53" s="95" t="s">
        <v>1038</v>
      </c>
      <c r="G53" s="95" t="s">
        <v>168</v>
      </c>
      <c r="H53" s="92">
        <v>319</v>
      </c>
      <c r="I53" s="94">
        <v>17842</v>
      </c>
      <c r="J53" s="82"/>
      <c r="K53" s="92">
        <v>200.85650000000001</v>
      </c>
      <c r="L53" s="93">
        <v>6.1346153846153853E-5</v>
      </c>
      <c r="M53" s="93">
        <v>2.165735165989982E-3</v>
      </c>
      <c r="N53" s="93">
        <f>K53/'סכום נכסי הקרן'!$C$42</f>
        <v>3.5054406151568279E-4</v>
      </c>
    </row>
    <row r="54" spans="2:14" s="140" customFormat="1">
      <c r="B54" s="85" t="s">
        <v>1111</v>
      </c>
      <c r="C54" s="82" t="s">
        <v>1112</v>
      </c>
      <c r="D54" s="95" t="s">
        <v>129</v>
      </c>
      <c r="E54" s="82"/>
      <c r="F54" s="95" t="s">
        <v>1038</v>
      </c>
      <c r="G54" s="95" t="s">
        <v>171</v>
      </c>
      <c r="H54" s="92">
        <v>32466</v>
      </c>
      <c r="I54" s="94">
        <v>727.6</v>
      </c>
      <c r="J54" s="82"/>
      <c r="K54" s="92">
        <v>1118.6794600000001</v>
      </c>
      <c r="L54" s="93">
        <v>4.7560888833231414E-5</v>
      </c>
      <c r="M54" s="93">
        <v>1.2062161025372262E-2</v>
      </c>
      <c r="N54" s="93">
        <f>K54/'סכום נכסי הקרן'!$C$42</f>
        <v>1.9523711776445909E-3</v>
      </c>
    </row>
    <row r="55" spans="2:14" s="140" customFormat="1">
      <c r="B55" s="85" t="s">
        <v>1113</v>
      </c>
      <c r="C55" s="82" t="s">
        <v>1114</v>
      </c>
      <c r="D55" s="95" t="s">
        <v>817</v>
      </c>
      <c r="E55" s="82"/>
      <c r="F55" s="95" t="s">
        <v>1038</v>
      </c>
      <c r="G55" s="95" t="s">
        <v>168</v>
      </c>
      <c r="H55" s="92">
        <v>4418</v>
      </c>
      <c r="I55" s="94">
        <v>4404</v>
      </c>
      <c r="J55" s="82"/>
      <c r="K55" s="92">
        <v>686.63301999999999</v>
      </c>
      <c r="L55" s="93">
        <v>5.6208651399491091E-5</v>
      </c>
      <c r="M55" s="93">
        <v>7.4036203834274847E-3</v>
      </c>
      <c r="N55" s="93">
        <f>K55/'סכום נכסי הקרן'!$C$42</f>
        <v>1.1983437309799733E-3</v>
      </c>
    </row>
    <row r="56" spans="2:14" s="140" customFormat="1">
      <c r="B56" s="85" t="s">
        <v>1115</v>
      </c>
      <c r="C56" s="82" t="s">
        <v>1116</v>
      </c>
      <c r="D56" s="95" t="s">
        <v>817</v>
      </c>
      <c r="E56" s="82"/>
      <c r="F56" s="95" t="s">
        <v>1038</v>
      </c>
      <c r="G56" s="95" t="s">
        <v>168</v>
      </c>
      <c r="H56" s="92">
        <v>1985</v>
      </c>
      <c r="I56" s="94">
        <v>4169</v>
      </c>
      <c r="J56" s="82"/>
      <c r="K56" s="92">
        <v>292.04116999999997</v>
      </c>
      <c r="L56" s="93">
        <v>1.1773428232502966E-5</v>
      </c>
      <c r="M56" s="93">
        <v>3.1489338497178755E-3</v>
      </c>
      <c r="N56" s="93">
        <f>K56/'סכום נכסי הקרן'!$C$42</f>
        <v>5.096837685690627E-4</v>
      </c>
    </row>
    <row r="57" spans="2:14" s="140" customFormat="1">
      <c r="B57" s="85" t="s">
        <v>1117</v>
      </c>
      <c r="C57" s="82" t="s">
        <v>1118</v>
      </c>
      <c r="D57" s="95" t="s">
        <v>129</v>
      </c>
      <c r="E57" s="82"/>
      <c r="F57" s="95" t="s">
        <v>1038</v>
      </c>
      <c r="G57" s="95" t="s">
        <v>170</v>
      </c>
      <c r="H57" s="92">
        <v>1458</v>
      </c>
      <c r="I57" s="94">
        <v>19984</v>
      </c>
      <c r="J57" s="82"/>
      <c r="K57" s="92">
        <v>1211.1823200000001</v>
      </c>
      <c r="L57" s="93">
        <v>2.8171909707676827E-4</v>
      </c>
      <c r="M57" s="93">
        <v>1.305957309247812E-2</v>
      </c>
      <c r="N57" s="93">
        <f>K57/'סכום נכסי הקרן'!$C$42</f>
        <v>2.1138114509054342E-3</v>
      </c>
    </row>
    <row r="58" spans="2:14" s="140" customFormat="1">
      <c r="B58" s="85" t="s">
        <v>1119</v>
      </c>
      <c r="C58" s="82" t="s">
        <v>1120</v>
      </c>
      <c r="D58" s="95" t="s">
        <v>823</v>
      </c>
      <c r="E58" s="82"/>
      <c r="F58" s="95" t="s">
        <v>1038</v>
      </c>
      <c r="G58" s="95" t="s">
        <v>168</v>
      </c>
      <c r="H58" s="92">
        <v>336</v>
      </c>
      <c r="I58" s="94">
        <v>33359</v>
      </c>
      <c r="J58" s="82"/>
      <c r="K58" s="92">
        <v>395.55234000000002</v>
      </c>
      <c r="L58" s="93">
        <v>1.0769230769230769E-5</v>
      </c>
      <c r="M58" s="93">
        <v>4.2650430169181774E-3</v>
      </c>
      <c r="N58" s="93">
        <f>K58/'סכום נכסי הקרן'!$C$42</f>
        <v>6.9033625402031926E-4</v>
      </c>
    </row>
    <row r="59" spans="2:14" s="140" customFormat="1">
      <c r="B59" s="85" t="s">
        <v>1121</v>
      </c>
      <c r="C59" s="82" t="s">
        <v>1122</v>
      </c>
      <c r="D59" s="95" t="s">
        <v>817</v>
      </c>
      <c r="E59" s="82"/>
      <c r="F59" s="95" t="s">
        <v>1038</v>
      </c>
      <c r="G59" s="95" t="s">
        <v>168</v>
      </c>
      <c r="H59" s="92">
        <v>931</v>
      </c>
      <c r="I59" s="94">
        <v>6359</v>
      </c>
      <c r="J59" s="82"/>
      <c r="K59" s="92">
        <v>208.92488</v>
      </c>
      <c r="L59" s="93">
        <v>1.5779661016949152E-4</v>
      </c>
      <c r="M59" s="93">
        <v>2.2527324715218926E-3</v>
      </c>
      <c r="N59" s="93">
        <f>K59/'סכום נכסי הקרן'!$C$42</f>
        <v>3.6462537177973649E-4</v>
      </c>
    </row>
    <row r="60" spans="2:14" s="140" customFormat="1">
      <c r="B60" s="85" t="s">
        <v>1123</v>
      </c>
      <c r="C60" s="82" t="s">
        <v>1124</v>
      </c>
      <c r="D60" s="95" t="s">
        <v>817</v>
      </c>
      <c r="E60" s="82"/>
      <c r="F60" s="95" t="s">
        <v>1038</v>
      </c>
      <c r="G60" s="95" t="s">
        <v>168</v>
      </c>
      <c r="H60" s="92">
        <v>5168</v>
      </c>
      <c r="I60" s="94">
        <v>3509</v>
      </c>
      <c r="J60" s="82"/>
      <c r="K60" s="92">
        <v>639.96692999999993</v>
      </c>
      <c r="L60" s="93">
        <v>1.3251282051282052E-4</v>
      </c>
      <c r="M60" s="93">
        <v>6.9004432785179917E-3</v>
      </c>
      <c r="N60" s="93">
        <f>K60/'סכום נכסי הקרן'!$C$42</f>
        <v>1.1168999105227993E-3</v>
      </c>
    </row>
    <row r="61" spans="2:14" s="140" customFormat="1">
      <c r="B61" s="85" t="s">
        <v>1125</v>
      </c>
      <c r="C61" s="82" t="s">
        <v>1126</v>
      </c>
      <c r="D61" s="95" t="s">
        <v>29</v>
      </c>
      <c r="E61" s="82"/>
      <c r="F61" s="95" t="s">
        <v>1038</v>
      </c>
      <c r="G61" s="95" t="s">
        <v>170</v>
      </c>
      <c r="H61" s="92">
        <v>2298.0000000000005</v>
      </c>
      <c r="I61" s="94">
        <v>2964</v>
      </c>
      <c r="J61" s="82"/>
      <c r="K61" s="92">
        <v>283.13776999999993</v>
      </c>
      <c r="L61" s="93">
        <v>1.8836065573770496E-4</v>
      </c>
      <c r="M61" s="93">
        <v>3.0529329412241238E-3</v>
      </c>
      <c r="N61" s="93">
        <f>K61/'סכום נכסי הקרן'!$C$42</f>
        <v>4.9414514274764929E-4</v>
      </c>
    </row>
    <row r="62" spans="2:14" s="140" customFormat="1">
      <c r="B62" s="85" t="s">
        <v>1127</v>
      </c>
      <c r="C62" s="82" t="s">
        <v>1128</v>
      </c>
      <c r="D62" s="95" t="s">
        <v>823</v>
      </c>
      <c r="E62" s="82"/>
      <c r="F62" s="95" t="s">
        <v>1038</v>
      </c>
      <c r="G62" s="95" t="s">
        <v>168</v>
      </c>
      <c r="H62" s="92">
        <v>1216</v>
      </c>
      <c r="I62" s="94">
        <v>5692</v>
      </c>
      <c r="J62" s="82"/>
      <c r="K62" s="92">
        <v>244.25874999999999</v>
      </c>
      <c r="L62" s="93">
        <v>6.3498694516971285E-5</v>
      </c>
      <c r="M62" s="93">
        <v>2.6337199168349318E-3</v>
      </c>
      <c r="N62" s="93">
        <f>K62/'סכום נכסי הקרן'!$C$42</f>
        <v>4.2629167732059341E-4</v>
      </c>
    </row>
    <row r="63" spans="2:14" s="140" customFormat="1">
      <c r="B63" s="85" t="s">
        <v>1129</v>
      </c>
      <c r="C63" s="82" t="s">
        <v>1130</v>
      </c>
      <c r="D63" s="95" t="s">
        <v>29</v>
      </c>
      <c r="E63" s="82"/>
      <c r="F63" s="95" t="s">
        <v>1038</v>
      </c>
      <c r="G63" s="95" t="s">
        <v>170</v>
      </c>
      <c r="H63" s="92">
        <v>2053</v>
      </c>
      <c r="I63" s="94">
        <v>3946</v>
      </c>
      <c r="J63" s="82"/>
      <c r="K63" s="92">
        <v>336.75621000000007</v>
      </c>
      <c r="L63" s="93">
        <v>2.935848772756582E-4</v>
      </c>
      <c r="M63" s="93">
        <v>3.6310737584420091E-3</v>
      </c>
      <c r="N63" s="93">
        <f>K63/'סכום נכסי הקרן'!$C$42</f>
        <v>5.877225262514691E-4</v>
      </c>
    </row>
    <row r="64" spans="2:14" s="140" customFormat="1">
      <c r="B64" s="85" t="s">
        <v>1131</v>
      </c>
      <c r="C64" s="82" t="s">
        <v>1132</v>
      </c>
      <c r="D64" s="95" t="s">
        <v>29</v>
      </c>
      <c r="E64" s="82"/>
      <c r="F64" s="95" t="s">
        <v>1038</v>
      </c>
      <c r="G64" s="95" t="s">
        <v>170</v>
      </c>
      <c r="H64" s="92">
        <v>1593</v>
      </c>
      <c r="I64" s="94">
        <v>5066</v>
      </c>
      <c r="J64" s="82"/>
      <c r="K64" s="92">
        <v>335.46756999999997</v>
      </c>
      <c r="L64" s="93">
        <v>3.0232063827041473E-4</v>
      </c>
      <c r="M64" s="93">
        <v>3.6171789979323838E-3</v>
      </c>
      <c r="N64" s="93">
        <f>K64/'סכום נכסי הקרן'!$C$42</f>
        <v>5.8547353207188512E-4</v>
      </c>
    </row>
    <row r="65" spans="2:14" s="140" customFormat="1">
      <c r="B65" s="85" t="s">
        <v>1133</v>
      </c>
      <c r="C65" s="82" t="s">
        <v>1134</v>
      </c>
      <c r="D65" s="95" t="s">
        <v>817</v>
      </c>
      <c r="E65" s="82"/>
      <c r="F65" s="95" t="s">
        <v>1038</v>
      </c>
      <c r="G65" s="95" t="s">
        <v>168</v>
      </c>
      <c r="H65" s="92">
        <v>3146</v>
      </c>
      <c r="I65" s="94">
        <v>2607</v>
      </c>
      <c r="J65" s="82"/>
      <c r="K65" s="92">
        <v>289.43523999999996</v>
      </c>
      <c r="L65" s="93">
        <v>6.3541611060182889E-5</v>
      </c>
      <c r="M65" s="93">
        <v>3.1208354100800829E-3</v>
      </c>
      <c r="N65" s="93">
        <f>K65/'סכום נכסי הקרן'!$C$42</f>
        <v>5.05135778903677E-4</v>
      </c>
    </row>
    <row r="66" spans="2:14" s="140" customFormat="1">
      <c r="B66" s="85" t="s">
        <v>1135</v>
      </c>
      <c r="C66" s="82" t="s">
        <v>1136</v>
      </c>
      <c r="D66" s="95" t="s">
        <v>817</v>
      </c>
      <c r="E66" s="82"/>
      <c r="F66" s="95" t="s">
        <v>1038</v>
      </c>
      <c r="G66" s="95" t="s">
        <v>168</v>
      </c>
      <c r="H66" s="92">
        <v>508</v>
      </c>
      <c r="I66" s="94">
        <v>9332</v>
      </c>
      <c r="J66" s="82"/>
      <c r="K66" s="92">
        <v>167.29775000000001</v>
      </c>
      <c r="L66" s="93">
        <v>4.9220337262014099E-5</v>
      </c>
      <c r="M66" s="93">
        <v>1.8038879516769461E-3</v>
      </c>
      <c r="N66" s="93">
        <f>K66/'סכום נכסי הקרן'!$C$42</f>
        <v>2.9197577756973422E-4</v>
      </c>
    </row>
    <row r="67" spans="2:14" s="140" customFormat="1">
      <c r="B67" s="85" t="s">
        <v>1137</v>
      </c>
      <c r="C67" s="82" t="s">
        <v>1138</v>
      </c>
      <c r="D67" s="95" t="s">
        <v>129</v>
      </c>
      <c r="E67" s="82"/>
      <c r="F67" s="95" t="s">
        <v>1038</v>
      </c>
      <c r="G67" s="95" t="s">
        <v>168</v>
      </c>
      <c r="H67" s="92">
        <v>390</v>
      </c>
      <c r="I67" s="94">
        <v>8090.5</v>
      </c>
      <c r="J67" s="82"/>
      <c r="K67" s="92">
        <v>111.35035999999999</v>
      </c>
      <c r="L67" s="93">
        <v>3.0245148561843188E-4</v>
      </c>
      <c r="M67" s="93">
        <v>1.2006352316088563E-3</v>
      </c>
      <c r="N67" s="93">
        <f>K67/'סכום נכסי הקרן'!$C$42</f>
        <v>1.9433380271802715E-4</v>
      </c>
    </row>
    <row r="68" spans="2:14" s="140" customFormat="1">
      <c r="B68" s="85" t="s">
        <v>1139</v>
      </c>
      <c r="C68" s="82" t="s">
        <v>1140</v>
      </c>
      <c r="D68" s="95" t="s">
        <v>129</v>
      </c>
      <c r="E68" s="82"/>
      <c r="F68" s="95" t="s">
        <v>1038</v>
      </c>
      <c r="G68" s="95" t="s">
        <v>168</v>
      </c>
      <c r="H68" s="92">
        <v>1454</v>
      </c>
      <c r="I68" s="94">
        <v>44085.5</v>
      </c>
      <c r="J68" s="82"/>
      <c r="K68" s="92">
        <v>2262.1001900000001</v>
      </c>
      <c r="L68" s="93">
        <v>2.5121009318615945E-4</v>
      </c>
      <c r="M68" s="93">
        <v>2.4391094788944447E-2</v>
      </c>
      <c r="N68" s="93">
        <f>K68/'סכום נכסי הקרן'!$C$42</f>
        <v>3.9479219649749828E-3</v>
      </c>
    </row>
    <row r="69" spans="2:14" s="140" customFormat="1">
      <c r="B69" s="85" t="s">
        <v>1141</v>
      </c>
      <c r="C69" s="82" t="s">
        <v>1142</v>
      </c>
      <c r="D69" s="95" t="s">
        <v>29</v>
      </c>
      <c r="E69" s="82"/>
      <c r="F69" s="95" t="s">
        <v>1038</v>
      </c>
      <c r="G69" s="95" t="s">
        <v>170</v>
      </c>
      <c r="H69" s="92">
        <v>2201</v>
      </c>
      <c r="I69" s="94">
        <v>2822</v>
      </c>
      <c r="J69" s="82"/>
      <c r="K69" s="92">
        <v>258.19427999999999</v>
      </c>
      <c r="L69" s="93">
        <v>6.7433878952357555E-4</v>
      </c>
      <c r="M69" s="93">
        <v>2.7839797659197679E-3</v>
      </c>
      <c r="N69" s="93">
        <f>K69/'סכום נכסי הקרן'!$C$42</f>
        <v>4.5061260935701567E-4</v>
      </c>
    </row>
    <row r="70" spans="2:14" s="140" customFormat="1">
      <c r="B70" s="85" t="s">
        <v>1143</v>
      </c>
      <c r="C70" s="82" t="s">
        <v>1144</v>
      </c>
      <c r="D70" s="95" t="s">
        <v>29</v>
      </c>
      <c r="E70" s="82"/>
      <c r="F70" s="95" t="s">
        <v>1038</v>
      </c>
      <c r="G70" s="95" t="s">
        <v>170</v>
      </c>
      <c r="H70" s="92">
        <v>159</v>
      </c>
      <c r="I70" s="94">
        <v>17403</v>
      </c>
      <c r="J70" s="82"/>
      <c r="K70" s="92">
        <v>115.02463000000002</v>
      </c>
      <c r="L70" s="93">
        <v>1.4790697674418605E-4</v>
      </c>
      <c r="M70" s="93">
        <v>1.2402530470559145E-3</v>
      </c>
      <c r="N70" s="93">
        <f>K70/'סכום נכסי הקרן'!$C$42</f>
        <v>2.0074630880523485E-4</v>
      </c>
    </row>
    <row r="71" spans="2:14" s="140" customFormat="1">
      <c r="B71" s="85" t="s">
        <v>1145</v>
      </c>
      <c r="C71" s="82" t="s">
        <v>1146</v>
      </c>
      <c r="D71" s="95" t="s">
        <v>817</v>
      </c>
      <c r="E71" s="82"/>
      <c r="F71" s="95" t="s">
        <v>1038</v>
      </c>
      <c r="G71" s="95" t="s">
        <v>168</v>
      </c>
      <c r="H71" s="92">
        <v>2108</v>
      </c>
      <c r="I71" s="94">
        <v>3982</v>
      </c>
      <c r="J71" s="82"/>
      <c r="K71" s="92">
        <v>296.22624000000002</v>
      </c>
      <c r="L71" s="93">
        <v>8.6216712496220866E-5</v>
      </c>
      <c r="M71" s="93">
        <v>3.1940593660498328E-3</v>
      </c>
      <c r="N71" s="93">
        <f>K71/'סכום נכסי הקרן'!$C$42</f>
        <v>5.1698774646137622E-4</v>
      </c>
    </row>
    <row r="72" spans="2:14" s="140" customFormat="1">
      <c r="B72" s="85" t="s">
        <v>1147</v>
      </c>
      <c r="C72" s="82" t="s">
        <v>1148</v>
      </c>
      <c r="D72" s="95" t="s">
        <v>141</v>
      </c>
      <c r="E72" s="82"/>
      <c r="F72" s="95" t="s">
        <v>1038</v>
      </c>
      <c r="G72" s="95" t="s">
        <v>172</v>
      </c>
      <c r="H72" s="92">
        <v>1939</v>
      </c>
      <c r="I72" s="94">
        <v>7333</v>
      </c>
      <c r="J72" s="82"/>
      <c r="K72" s="92">
        <v>392.60639000000003</v>
      </c>
      <c r="L72" s="93">
        <v>6.7058153944701964E-5</v>
      </c>
      <c r="M72" s="93">
        <v>4.2332783117070031E-3</v>
      </c>
      <c r="N72" s="93">
        <f>K72/'סכום נכסי הקרן'!$C$42</f>
        <v>6.8519484571129209E-4</v>
      </c>
    </row>
    <row r="73" spans="2:14" s="140" customFormat="1">
      <c r="B73" s="85" t="s">
        <v>1149</v>
      </c>
      <c r="C73" s="82" t="s">
        <v>1150</v>
      </c>
      <c r="D73" s="95" t="s">
        <v>817</v>
      </c>
      <c r="E73" s="82"/>
      <c r="F73" s="95" t="s">
        <v>1038</v>
      </c>
      <c r="G73" s="95" t="s">
        <v>168</v>
      </c>
      <c r="H73" s="92">
        <v>2341</v>
      </c>
      <c r="I73" s="94">
        <v>15199</v>
      </c>
      <c r="J73" s="92">
        <v>3.46</v>
      </c>
      <c r="K73" s="92">
        <v>1259.11004</v>
      </c>
      <c r="L73" s="93">
        <v>2.405546637712695E-5</v>
      </c>
      <c r="M73" s="93">
        <v>1.3576353722578323E-2</v>
      </c>
      <c r="N73" s="93">
        <f>K73/'סכום נכסי הקרן'!$C$42</f>
        <v>2.1974571264398901E-3</v>
      </c>
    </row>
    <row r="74" spans="2:14" s="140" customFormat="1">
      <c r="B74" s="85" t="s">
        <v>1151</v>
      </c>
      <c r="C74" s="82" t="s">
        <v>1152</v>
      </c>
      <c r="D74" s="95" t="s">
        <v>817</v>
      </c>
      <c r="E74" s="82"/>
      <c r="F74" s="95" t="s">
        <v>1038</v>
      </c>
      <c r="G74" s="95" t="s">
        <v>168</v>
      </c>
      <c r="H74" s="92">
        <v>1433</v>
      </c>
      <c r="I74" s="94">
        <v>8309</v>
      </c>
      <c r="J74" s="82"/>
      <c r="K74" s="92">
        <v>420.19085999999999</v>
      </c>
      <c r="L74" s="93">
        <v>3.4910128502867494E-6</v>
      </c>
      <c r="M74" s="93">
        <v>4.5307078532662538E-3</v>
      </c>
      <c r="N74" s="93">
        <f>K74/'סכום נכסי הקרן'!$C$42</f>
        <v>7.3333653964978798E-4</v>
      </c>
    </row>
    <row r="75" spans="2:14" s="140" customFormat="1">
      <c r="B75" s="85" t="s">
        <v>1153</v>
      </c>
      <c r="C75" s="82" t="s">
        <v>1154</v>
      </c>
      <c r="D75" s="95" t="s">
        <v>817</v>
      </c>
      <c r="E75" s="82"/>
      <c r="F75" s="95" t="s">
        <v>1038</v>
      </c>
      <c r="G75" s="95" t="s">
        <v>168</v>
      </c>
      <c r="H75" s="92">
        <v>2791</v>
      </c>
      <c r="I75" s="94">
        <v>23076</v>
      </c>
      <c r="J75" s="82"/>
      <c r="K75" s="92">
        <v>2272.8565400000002</v>
      </c>
      <c r="L75" s="93">
        <v>8.6870235573372671E-6</v>
      </c>
      <c r="M75" s="93">
        <v>2.4507075130395663E-2</v>
      </c>
      <c r="N75" s="93">
        <f>K75/'סכום נכסי הקרן'!$C$42</f>
        <v>3.9666944449100825E-3</v>
      </c>
    </row>
    <row r="76" spans="2:14" s="140" customFormat="1">
      <c r="B76" s="85" t="s">
        <v>1155</v>
      </c>
      <c r="C76" s="82" t="s">
        <v>1156</v>
      </c>
      <c r="D76" s="95" t="s">
        <v>817</v>
      </c>
      <c r="E76" s="82"/>
      <c r="F76" s="95" t="s">
        <v>1038</v>
      </c>
      <c r="G76" s="95" t="s">
        <v>168</v>
      </c>
      <c r="H76" s="92">
        <v>967</v>
      </c>
      <c r="I76" s="94">
        <v>12779</v>
      </c>
      <c r="J76" s="92">
        <v>2.1133000000000002</v>
      </c>
      <c r="K76" s="92">
        <v>438.19440999999995</v>
      </c>
      <c r="L76" s="93">
        <v>1.0507711883582115E-5</v>
      </c>
      <c r="M76" s="93">
        <v>4.7248311270844216E-3</v>
      </c>
      <c r="N76" s="93">
        <f>K76/'סכום נכסי הקרן'!$C$42</f>
        <v>7.6475716850023918E-4</v>
      </c>
    </row>
    <row r="77" spans="2:14" s="140" customFormat="1">
      <c r="B77" s="85" t="s">
        <v>1157</v>
      </c>
      <c r="C77" s="82" t="s">
        <v>1158</v>
      </c>
      <c r="D77" s="95" t="s">
        <v>817</v>
      </c>
      <c r="E77" s="82"/>
      <c r="F77" s="95" t="s">
        <v>1038</v>
      </c>
      <c r="G77" s="95" t="s">
        <v>168</v>
      </c>
      <c r="H77" s="92">
        <v>4630</v>
      </c>
      <c r="I77" s="94">
        <v>2517</v>
      </c>
      <c r="J77" s="82"/>
      <c r="K77" s="92">
        <v>411.25941999999998</v>
      </c>
      <c r="L77" s="93">
        <v>6.9519519519519523E-5</v>
      </c>
      <c r="M77" s="93">
        <v>4.4344046034788202E-3</v>
      </c>
      <c r="N77" s="93">
        <f>K77/'סכום נכסי הקרן'!$C$42</f>
        <v>7.1774897712239335E-4</v>
      </c>
    </row>
    <row r="78" spans="2:14" s="140" customFormat="1">
      <c r="B78" s="85" t="s">
        <v>1159</v>
      </c>
      <c r="C78" s="82" t="s">
        <v>1160</v>
      </c>
      <c r="D78" s="95" t="s">
        <v>817</v>
      </c>
      <c r="E78" s="82"/>
      <c r="F78" s="95" t="s">
        <v>1038</v>
      </c>
      <c r="G78" s="95" t="s">
        <v>168</v>
      </c>
      <c r="H78" s="92">
        <v>2487</v>
      </c>
      <c r="I78" s="94">
        <v>7502</v>
      </c>
      <c r="J78" s="82"/>
      <c r="K78" s="92">
        <v>658.42224999999996</v>
      </c>
      <c r="L78" s="93">
        <v>3.0703703703703703E-4</v>
      </c>
      <c r="M78" s="93">
        <v>7.0994377622593608E-3</v>
      </c>
      <c r="N78" s="93">
        <f>K78/'סכום נכסי הקרן'!$C$42</f>
        <v>1.1491089892898374E-3</v>
      </c>
    </row>
    <row r="79" spans="2:14" s="140" customFormat="1">
      <c r="B79" s="85" t="s">
        <v>1161</v>
      </c>
      <c r="C79" s="82" t="s">
        <v>1162</v>
      </c>
      <c r="D79" s="95" t="s">
        <v>29</v>
      </c>
      <c r="E79" s="82"/>
      <c r="F79" s="95" t="s">
        <v>1038</v>
      </c>
      <c r="G79" s="95" t="s">
        <v>175</v>
      </c>
      <c r="H79" s="92">
        <v>8150</v>
      </c>
      <c r="I79" s="94">
        <v>11290</v>
      </c>
      <c r="J79" s="82"/>
      <c r="K79" s="92">
        <v>399.06255000000004</v>
      </c>
      <c r="L79" s="93">
        <v>1.0570687418936446E-4</v>
      </c>
      <c r="M79" s="93">
        <v>4.3028918554522035E-3</v>
      </c>
      <c r="N79" s="93">
        <f>K79/'סכום נכסי הקרן'!$C$42</f>
        <v>6.9646243500113387E-4</v>
      </c>
    </row>
    <row r="80" spans="2:14" s="140" customFormat="1">
      <c r="B80" s="81"/>
      <c r="C80" s="82"/>
      <c r="D80" s="82"/>
      <c r="E80" s="82"/>
      <c r="F80" s="82"/>
      <c r="G80" s="82"/>
      <c r="H80" s="92"/>
      <c r="I80" s="94"/>
      <c r="J80" s="82"/>
      <c r="K80" s="82"/>
      <c r="L80" s="82"/>
      <c r="M80" s="93"/>
      <c r="N80" s="82"/>
    </row>
    <row r="81" spans="2:14" s="140" customFormat="1">
      <c r="B81" s="100" t="s">
        <v>71</v>
      </c>
      <c r="C81" s="80"/>
      <c r="D81" s="80"/>
      <c r="E81" s="80"/>
      <c r="F81" s="80"/>
      <c r="G81" s="80"/>
      <c r="H81" s="89"/>
      <c r="I81" s="91"/>
      <c r="J81" s="80"/>
      <c r="K81" s="89">
        <v>26133.863409999998</v>
      </c>
      <c r="L81" s="80"/>
      <c r="M81" s="90">
        <v>0.28178837632944842</v>
      </c>
      <c r="N81" s="90">
        <f>K81/'סכום נכסי הקרן'!$C$42</f>
        <v>4.5610028168555611E-2</v>
      </c>
    </row>
    <row r="82" spans="2:14" s="140" customFormat="1">
      <c r="B82" s="85" t="s">
        <v>1163</v>
      </c>
      <c r="C82" s="82" t="s">
        <v>1164</v>
      </c>
      <c r="D82" s="95" t="s">
        <v>129</v>
      </c>
      <c r="E82" s="82"/>
      <c r="F82" s="95" t="s">
        <v>1052</v>
      </c>
      <c r="G82" s="95" t="s">
        <v>168</v>
      </c>
      <c r="H82" s="92">
        <v>1489</v>
      </c>
      <c r="I82" s="94">
        <v>11630</v>
      </c>
      <c r="J82" s="82"/>
      <c r="K82" s="92">
        <v>611.11940000000004</v>
      </c>
      <c r="L82" s="93">
        <v>2.8364726106661503E-5</v>
      </c>
      <c r="M82" s="93">
        <v>6.5893947927933537E-3</v>
      </c>
      <c r="N82" s="93">
        <f>K82/'סכום נכסי הקרן'!$C$42</f>
        <v>1.0665538658048265E-3</v>
      </c>
    </row>
    <row r="83" spans="2:14" s="140" customFormat="1">
      <c r="B83" s="85" t="s">
        <v>1165</v>
      </c>
      <c r="C83" s="82" t="s">
        <v>1166</v>
      </c>
      <c r="D83" s="95" t="s">
        <v>817</v>
      </c>
      <c r="E83" s="82"/>
      <c r="F83" s="95" t="s">
        <v>1052</v>
      </c>
      <c r="G83" s="95" t="s">
        <v>168</v>
      </c>
      <c r="H83" s="92">
        <v>43776</v>
      </c>
      <c r="I83" s="94">
        <v>8013</v>
      </c>
      <c r="J83" s="82"/>
      <c r="K83" s="92">
        <v>12378.923439999999</v>
      </c>
      <c r="L83" s="93">
        <v>1.6560958149487254E-4</v>
      </c>
      <c r="M83" s="93">
        <v>0.13347573920239414</v>
      </c>
      <c r="N83" s="93">
        <f>K83/'סכום נכסי הקרן'!$C$42</f>
        <v>2.1604270212063272E-2</v>
      </c>
    </row>
    <row r="84" spans="2:14" s="140" customFormat="1">
      <c r="B84" s="85" t="s">
        <v>1167</v>
      </c>
      <c r="C84" s="82" t="s">
        <v>1168</v>
      </c>
      <c r="D84" s="95" t="s">
        <v>129</v>
      </c>
      <c r="E84" s="82"/>
      <c r="F84" s="95" t="s">
        <v>1052</v>
      </c>
      <c r="G84" s="95" t="s">
        <v>168</v>
      </c>
      <c r="H84" s="92">
        <v>5605</v>
      </c>
      <c r="I84" s="94">
        <v>10328</v>
      </c>
      <c r="J84" s="82"/>
      <c r="K84" s="92">
        <v>2042.8830399999999</v>
      </c>
      <c r="L84" s="93">
        <v>2.190574938962883E-3</v>
      </c>
      <c r="M84" s="93">
        <v>2.2027385918466761E-2</v>
      </c>
      <c r="N84" s="93">
        <f>K84/'סכום נכסי הקרן'!$C$42</f>
        <v>3.5653340471585681E-3</v>
      </c>
    </row>
    <row r="85" spans="2:14" s="140" customFormat="1">
      <c r="B85" s="85" t="s">
        <v>1169</v>
      </c>
      <c r="C85" s="82" t="s">
        <v>1170</v>
      </c>
      <c r="D85" s="95" t="s">
        <v>129</v>
      </c>
      <c r="E85" s="82"/>
      <c r="F85" s="95" t="s">
        <v>1052</v>
      </c>
      <c r="G85" s="95" t="s">
        <v>168</v>
      </c>
      <c r="H85" s="92">
        <v>3530.0000000000005</v>
      </c>
      <c r="I85" s="94">
        <v>7505</v>
      </c>
      <c r="J85" s="82"/>
      <c r="K85" s="92">
        <v>934.92561999999998</v>
      </c>
      <c r="L85" s="93">
        <v>7.8234435403134293E-5</v>
      </c>
      <c r="M85" s="93">
        <v>1.0080835286978448E-2</v>
      </c>
      <c r="N85" s="93">
        <f>K85/'סכום נכסי הקרן'!$C$42</f>
        <v>1.6316754700488548E-3</v>
      </c>
    </row>
    <row r="86" spans="2:14" s="140" customFormat="1">
      <c r="B86" s="85" t="s">
        <v>1171</v>
      </c>
      <c r="C86" s="82" t="s">
        <v>1172</v>
      </c>
      <c r="D86" s="95" t="s">
        <v>29</v>
      </c>
      <c r="E86" s="82"/>
      <c r="F86" s="95" t="s">
        <v>1052</v>
      </c>
      <c r="G86" s="95" t="s">
        <v>170</v>
      </c>
      <c r="H86" s="92">
        <v>3704</v>
      </c>
      <c r="I86" s="94">
        <v>19270</v>
      </c>
      <c r="J86" s="82"/>
      <c r="K86" s="92">
        <v>2967.0322700000002</v>
      </c>
      <c r="L86" s="93">
        <v>3.6542618420676177E-3</v>
      </c>
      <c r="M86" s="93">
        <v>3.1992024782698511E-2</v>
      </c>
      <c r="N86" s="93">
        <f>K86/'סכום נכסי הקרן'!$C$42</f>
        <v>5.1782020625366658E-3</v>
      </c>
    </row>
    <row r="87" spans="2:14" s="140" customFormat="1">
      <c r="B87" s="85" t="s">
        <v>1173</v>
      </c>
      <c r="C87" s="82" t="s">
        <v>1174</v>
      </c>
      <c r="D87" s="95" t="s">
        <v>129</v>
      </c>
      <c r="E87" s="82"/>
      <c r="F87" s="95" t="s">
        <v>1052</v>
      </c>
      <c r="G87" s="95" t="s">
        <v>168</v>
      </c>
      <c r="H87" s="92">
        <v>7224</v>
      </c>
      <c r="I87" s="94">
        <v>10678</v>
      </c>
      <c r="J87" s="82"/>
      <c r="K87" s="92">
        <v>2722.1954999999998</v>
      </c>
      <c r="L87" s="93">
        <v>1.7652601350526636E-4</v>
      </c>
      <c r="M87" s="93">
        <v>2.9352072365343825E-2</v>
      </c>
      <c r="N87" s="93">
        <f>K87/'סכום נכסי הקרן'!$C$42</f>
        <v>4.7509015979553294E-3</v>
      </c>
    </row>
    <row r="88" spans="2:14" s="140" customFormat="1">
      <c r="B88" s="85" t="s">
        <v>1175</v>
      </c>
      <c r="C88" s="82" t="s">
        <v>1176</v>
      </c>
      <c r="D88" s="95" t="s">
        <v>817</v>
      </c>
      <c r="E88" s="82"/>
      <c r="F88" s="95" t="s">
        <v>1052</v>
      </c>
      <c r="G88" s="95" t="s">
        <v>168</v>
      </c>
      <c r="H88" s="92">
        <v>8717</v>
      </c>
      <c r="I88" s="94">
        <v>3732</v>
      </c>
      <c r="J88" s="82"/>
      <c r="K88" s="92">
        <v>1148.0487800000001</v>
      </c>
      <c r="L88" s="93">
        <v>2.5119313714414504E-5</v>
      </c>
      <c r="M88" s="93">
        <v>1.2378835711654324E-2</v>
      </c>
      <c r="N88" s="93">
        <f>K88/'סכום נכסי הקרן'!$C$42</f>
        <v>2.0036278744244005E-3</v>
      </c>
    </row>
    <row r="89" spans="2:14" s="140" customFormat="1">
      <c r="B89" s="85" t="s">
        <v>1177</v>
      </c>
      <c r="C89" s="82" t="s">
        <v>1178</v>
      </c>
      <c r="D89" s="95" t="s">
        <v>29</v>
      </c>
      <c r="E89" s="82"/>
      <c r="F89" s="95" t="s">
        <v>1052</v>
      </c>
      <c r="G89" s="95" t="s">
        <v>170</v>
      </c>
      <c r="H89" s="92">
        <v>3650</v>
      </c>
      <c r="I89" s="94">
        <v>21939</v>
      </c>
      <c r="J89" s="82"/>
      <c r="K89" s="92">
        <v>3328.7353599999997</v>
      </c>
      <c r="L89" s="93">
        <v>1.932238257152855E-3</v>
      </c>
      <c r="M89" s="93">
        <v>3.5892088269119105E-2</v>
      </c>
      <c r="N89" s="93">
        <f>K89/'סכום נכסי הקרן'!$C$42</f>
        <v>5.8094630385636921E-3</v>
      </c>
    </row>
    <row r="90" spans="2:14" s="140" customFormat="1">
      <c r="B90" s="143"/>
      <c r="C90" s="143"/>
    </row>
    <row r="91" spans="2:14" s="140" customFormat="1">
      <c r="B91" s="143"/>
      <c r="C91" s="143"/>
    </row>
    <row r="92" spans="2:14" s="140" customFormat="1">
      <c r="B92" s="143"/>
      <c r="C92" s="143"/>
    </row>
    <row r="93" spans="2:14" s="140" customFormat="1">
      <c r="B93" s="145" t="s">
        <v>254</v>
      </c>
      <c r="C93" s="143"/>
    </row>
    <row r="94" spans="2:14" s="140" customFormat="1">
      <c r="B94" s="145" t="s">
        <v>118</v>
      </c>
      <c r="C94" s="143"/>
    </row>
    <row r="95" spans="2:14" s="140" customFormat="1">
      <c r="B95" s="145" t="s">
        <v>239</v>
      </c>
      <c r="C95" s="143"/>
    </row>
    <row r="96" spans="2:14" s="140" customFormat="1">
      <c r="B96" s="145" t="s">
        <v>249</v>
      </c>
      <c r="C96" s="143"/>
    </row>
    <row r="97" spans="2:3" s="140" customFormat="1">
      <c r="B97" s="145" t="s">
        <v>247</v>
      </c>
      <c r="C97" s="143"/>
    </row>
    <row r="98" spans="2:3" s="140" customFormat="1">
      <c r="B98" s="143"/>
      <c r="C98" s="143"/>
    </row>
    <row r="99" spans="2:3" s="140" customFormat="1">
      <c r="B99" s="143"/>
      <c r="C99" s="143"/>
    </row>
    <row r="100" spans="2:3" s="140" customFormat="1">
      <c r="B100" s="143"/>
      <c r="C100" s="143"/>
    </row>
    <row r="101" spans="2:3" s="140" customFormat="1">
      <c r="B101" s="143"/>
      <c r="C101" s="143"/>
    </row>
    <row r="102" spans="2:3" s="140" customFormat="1">
      <c r="B102" s="143"/>
      <c r="C102" s="143"/>
    </row>
    <row r="103" spans="2:3" s="140" customFormat="1">
      <c r="B103" s="143"/>
      <c r="C103" s="143"/>
    </row>
    <row r="104" spans="2:3" s="140" customFormat="1">
      <c r="B104" s="143"/>
      <c r="C104" s="143"/>
    </row>
    <row r="105" spans="2:3" s="140" customFormat="1">
      <c r="B105" s="143"/>
      <c r="C105" s="143"/>
    </row>
    <row r="106" spans="2:3" s="140" customFormat="1">
      <c r="B106" s="143"/>
      <c r="C106" s="143"/>
    </row>
    <row r="107" spans="2:3" s="140" customFormat="1">
      <c r="B107" s="143"/>
      <c r="C107" s="143"/>
    </row>
    <row r="108" spans="2:3" s="140" customFormat="1">
      <c r="B108" s="143"/>
      <c r="C108" s="143"/>
    </row>
    <row r="109" spans="2:3" s="140" customFormat="1">
      <c r="B109" s="143"/>
      <c r="C109" s="143"/>
    </row>
    <row r="110" spans="2:3" s="140" customFormat="1">
      <c r="B110" s="143"/>
      <c r="C110" s="143"/>
    </row>
    <row r="111" spans="2:3" s="140" customFormat="1">
      <c r="B111" s="143"/>
      <c r="C111" s="143"/>
    </row>
    <row r="112" spans="2:3" s="140" customFormat="1">
      <c r="B112" s="143"/>
      <c r="C112" s="143"/>
    </row>
    <row r="113" spans="2:7" s="140" customFormat="1">
      <c r="B113" s="143"/>
      <c r="C113" s="143"/>
    </row>
    <row r="114" spans="2:7">
      <c r="D114" s="1"/>
      <c r="E114" s="1"/>
      <c r="F114" s="1"/>
      <c r="G114" s="1"/>
    </row>
    <row r="115" spans="2:7">
      <c r="D115" s="1"/>
      <c r="E115" s="1"/>
      <c r="F115" s="1"/>
      <c r="G115" s="1"/>
    </row>
    <row r="116" spans="2:7">
      <c r="D116" s="1"/>
      <c r="E116" s="1"/>
      <c r="F116" s="1"/>
      <c r="G116" s="1"/>
    </row>
    <row r="117" spans="2:7">
      <c r="D117" s="1"/>
      <c r="E117" s="1"/>
      <c r="F117" s="1"/>
      <c r="G117" s="1"/>
    </row>
    <row r="118" spans="2:7">
      <c r="D118" s="1"/>
      <c r="E118" s="1"/>
      <c r="F118" s="1"/>
      <c r="G118" s="1"/>
    </row>
    <row r="119" spans="2:7">
      <c r="D119" s="1"/>
      <c r="E119" s="1"/>
      <c r="F119" s="1"/>
      <c r="G119" s="1"/>
    </row>
    <row r="120" spans="2:7">
      <c r="D120" s="1"/>
      <c r="E120" s="1"/>
      <c r="F120" s="1"/>
      <c r="G120" s="1"/>
    </row>
    <row r="121" spans="2:7">
      <c r="D121" s="1"/>
      <c r="E121" s="1"/>
      <c r="F121" s="1"/>
      <c r="G121" s="1"/>
    </row>
    <row r="122" spans="2:7">
      <c r="D122" s="1"/>
      <c r="E122" s="1"/>
      <c r="F122" s="1"/>
      <c r="G122" s="1"/>
    </row>
    <row r="123" spans="2:7">
      <c r="D123" s="1"/>
      <c r="E123" s="1"/>
      <c r="F123" s="1"/>
      <c r="G123" s="1"/>
    </row>
    <row r="124" spans="2:7">
      <c r="D124" s="1"/>
      <c r="E124" s="1"/>
      <c r="F124" s="1"/>
      <c r="G124" s="1"/>
    </row>
    <row r="125" spans="2:7">
      <c r="D125" s="1"/>
      <c r="E125" s="1"/>
      <c r="F125" s="1"/>
      <c r="G125" s="1"/>
    </row>
    <row r="126" spans="2:7">
      <c r="D126" s="1"/>
      <c r="E126" s="1"/>
      <c r="F126" s="1"/>
      <c r="G126" s="1"/>
    </row>
    <row r="127" spans="2:7">
      <c r="D127" s="1"/>
      <c r="E127" s="1"/>
      <c r="F127" s="1"/>
      <c r="G127" s="1"/>
    </row>
    <row r="128" spans="2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184</v>
      </c>
      <c r="C1" s="76" t="s" vm="1">
        <v>255</v>
      </c>
    </row>
    <row r="2" spans="2:65">
      <c r="B2" s="56" t="s">
        <v>183</v>
      </c>
      <c r="C2" s="76" t="s">
        <v>256</v>
      </c>
    </row>
    <row r="3" spans="2:65">
      <c r="B3" s="56" t="s">
        <v>185</v>
      </c>
      <c r="C3" s="76" t="s">
        <v>257</v>
      </c>
    </row>
    <row r="4" spans="2:65">
      <c r="B4" s="56" t="s">
        <v>186</v>
      </c>
      <c r="C4" s="76">
        <v>8802</v>
      </c>
    </row>
    <row r="6" spans="2:65" ht="26.25" customHeight="1">
      <c r="B6" s="199" t="s">
        <v>214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1"/>
    </row>
    <row r="7" spans="2:65" ht="26.25" customHeight="1">
      <c r="B7" s="199" t="s">
        <v>97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1"/>
      <c r="BM7" s="3"/>
    </row>
    <row r="8" spans="2:65" s="3" customFormat="1" ht="78.75">
      <c r="B8" s="22" t="s">
        <v>121</v>
      </c>
      <c r="C8" s="30" t="s">
        <v>47</v>
      </c>
      <c r="D8" s="30" t="s">
        <v>125</v>
      </c>
      <c r="E8" s="30" t="s">
        <v>123</v>
      </c>
      <c r="F8" s="30" t="s">
        <v>66</v>
      </c>
      <c r="G8" s="30" t="s">
        <v>15</v>
      </c>
      <c r="H8" s="30" t="s">
        <v>67</v>
      </c>
      <c r="I8" s="30" t="s">
        <v>107</v>
      </c>
      <c r="J8" s="30" t="s">
        <v>241</v>
      </c>
      <c r="K8" s="30" t="s">
        <v>240</v>
      </c>
      <c r="L8" s="30" t="s">
        <v>63</v>
      </c>
      <c r="M8" s="30" t="s">
        <v>60</v>
      </c>
      <c r="N8" s="30" t="s">
        <v>187</v>
      </c>
      <c r="O8" s="20" t="s">
        <v>189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250</v>
      </c>
      <c r="K9" s="32"/>
      <c r="L9" s="32" t="s">
        <v>244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138" customFormat="1" ht="18" customHeight="1">
      <c r="B11" s="128" t="s">
        <v>33</v>
      </c>
      <c r="C11" s="80"/>
      <c r="D11" s="80"/>
      <c r="E11" s="80"/>
      <c r="F11" s="80"/>
      <c r="G11" s="80"/>
      <c r="H11" s="80"/>
      <c r="I11" s="80"/>
      <c r="J11" s="89"/>
      <c r="K11" s="91"/>
      <c r="L11" s="89">
        <v>21982.208249999996</v>
      </c>
      <c r="M11" s="80"/>
      <c r="N11" s="90">
        <v>1</v>
      </c>
      <c r="O11" s="90">
        <f>L11/'סכום נכסי הקרן'!$C$42</f>
        <v>3.8364367401794552E-2</v>
      </c>
      <c r="P11" s="141"/>
      <c r="BG11" s="139"/>
      <c r="BH11" s="142"/>
      <c r="BI11" s="139"/>
      <c r="BM11" s="139"/>
    </row>
    <row r="12" spans="2:65" s="138" customFormat="1" ht="18" customHeight="1">
      <c r="B12" s="79" t="s">
        <v>235</v>
      </c>
      <c r="C12" s="80"/>
      <c r="D12" s="80"/>
      <c r="E12" s="80"/>
      <c r="F12" s="80"/>
      <c r="G12" s="80"/>
      <c r="H12" s="80"/>
      <c r="I12" s="80"/>
      <c r="J12" s="89"/>
      <c r="K12" s="91"/>
      <c r="L12" s="89">
        <v>21982.20825</v>
      </c>
      <c r="M12" s="80"/>
      <c r="N12" s="90">
        <v>1.0000000000000002</v>
      </c>
      <c r="O12" s="90">
        <f>L12/'סכום נכסי הקרן'!$C$42</f>
        <v>3.8364367401794559E-2</v>
      </c>
      <c r="P12" s="141"/>
      <c r="BG12" s="139"/>
      <c r="BH12" s="142"/>
      <c r="BI12" s="139"/>
      <c r="BM12" s="139"/>
    </row>
    <row r="13" spans="2:65" s="140" customFormat="1">
      <c r="B13" s="100" t="s">
        <v>1179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21982.20825</v>
      </c>
      <c r="M13" s="80"/>
      <c r="N13" s="90">
        <v>1.0000000000000002</v>
      </c>
      <c r="O13" s="90">
        <f>L13/'סכום נכסי הקרן'!$C$42</f>
        <v>3.8364367401794559E-2</v>
      </c>
      <c r="BH13" s="142"/>
    </row>
    <row r="14" spans="2:65" s="140" customFormat="1" ht="20.25">
      <c r="B14" s="85" t="s">
        <v>1180</v>
      </c>
      <c r="C14" s="82" t="s">
        <v>1181</v>
      </c>
      <c r="D14" s="95" t="s">
        <v>29</v>
      </c>
      <c r="E14" s="82"/>
      <c r="F14" s="95" t="s">
        <v>1052</v>
      </c>
      <c r="G14" s="82" t="s">
        <v>601</v>
      </c>
      <c r="H14" s="82" t="s">
        <v>1182</v>
      </c>
      <c r="I14" s="95" t="s">
        <v>168</v>
      </c>
      <c r="J14" s="92">
        <v>14006.89</v>
      </c>
      <c r="K14" s="94">
        <v>11052</v>
      </c>
      <c r="L14" s="92">
        <v>5463.03838</v>
      </c>
      <c r="M14" s="93">
        <v>1.5101164155133674E-3</v>
      </c>
      <c r="N14" s="93">
        <v>0.24852090917662928</v>
      </c>
      <c r="O14" s="93">
        <f>L14/'סכום נכסי הקרן'!$C$42</f>
        <v>9.5343474666802208E-3</v>
      </c>
      <c r="BH14" s="138"/>
    </row>
    <row r="15" spans="2:65" s="140" customFormat="1">
      <c r="B15" s="85" t="s">
        <v>1183</v>
      </c>
      <c r="C15" s="82" t="s">
        <v>1184</v>
      </c>
      <c r="D15" s="95" t="s">
        <v>29</v>
      </c>
      <c r="E15" s="82"/>
      <c r="F15" s="95" t="s">
        <v>1052</v>
      </c>
      <c r="G15" s="82" t="s">
        <v>1185</v>
      </c>
      <c r="H15" s="82" t="s">
        <v>1186</v>
      </c>
      <c r="I15" s="95" t="s">
        <v>168</v>
      </c>
      <c r="J15" s="92">
        <v>110844.66</v>
      </c>
      <c r="K15" s="94">
        <v>1253</v>
      </c>
      <c r="L15" s="92">
        <v>4901.3701900000005</v>
      </c>
      <c r="M15" s="93">
        <v>1.6824737444286206E-4</v>
      </c>
      <c r="N15" s="93">
        <v>0.2229698733747553</v>
      </c>
      <c r="O15" s="93">
        <f>L15/'סכום נכסי הקרן'!$C$42</f>
        <v>8.5540981416807223E-3</v>
      </c>
    </row>
    <row r="16" spans="2:65" s="140" customFormat="1">
      <c r="B16" s="85" t="s">
        <v>1187</v>
      </c>
      <c r="C16" s="82" t="s">
        <v>1188</v>
      </c>
      <c r="D16" s="95" t="s">
        <v>29</v>
      </c>
      <c r="E16" s="82"/>
      <c r="F16" s="95" t="s">
        <v>1038</v>
      </c>
      <c r="G16" s="82" t="s">
        <v>1189</v>
      </c>
      <c r="H16" s="82"/>
      <c r="I16" s="95" t="s">
        <v>168</v>
      </c>
      <c r="J16" s="92">
        <v>2838</v>
      </c>
      <c r="K16" s="94">
        <v>2242.46</v>
      </c>
      <c r="L16" s="92">
        <v>224.58912000000001</v>
      </c>
      <c r="M16" s="93">
        <v>1.2466514654456998E-4</v>
      </c>
      <c r="N16" s="93">
        <v>1.0216858899969709E-2</v>
      </c>
      <c r="O16" s="93">
        <f>L16/'סכום נכסי הקרן'!$C$42</f>
        <v>3.919633285307324E-4</v>
      </c>
    </row>
    <row r="17" spans="2:59" s="140" customFormat="1">
      <c r="B17" s="85" t="s">
        <v>1190</v>
      </c>
      <c r="C17" s="82" t="s">
        <v>1191</v>
      </c>
      <c r="D17" s="95" t="s">
        <v>29</v>
      </c>
      <c r="E17" s="82"/>
      <c r="F17" s="95" t="s">
        <v>1038</v>
      </c>
      <c r="G17" s="82" t="s">
        <v>1189</v>
      </c>
      <c r="H17" s="82"/>
      <c r="I17" s="95" t="s">
        <v>170</v>
      </c>
      <c r="J17" s="92">
        <v>275</v>
      </c>
      <c r="K17" s="94">
        <v>169671</v>
      </c>
      <c r="L17" s="92">
        <v>1939.58979</v>
      </c>
      <c r="M17" s="93">
        <v>1.1795167695152118E-3</v>
      </c>
      <c r="N17" s="93">
        <v>8.8234528940012213E-2</v>
      </c>
      <c r="O17" s="93">
        <f>L17/'סכום נכסי הקרן'!$C$42</f>
        <v>3.3850618857789029E-3</v>
      </c>
    </row>
    <row r="18" spans="2:59" s="140" customFormat="1">
      <c r="B18" s="85" t="s">
        <v>1192</v>
      </c>
      <c r="C18" s="82" t="s">
        <v>1193</v>
      </c>
      <c r="D18" s="95" t="s">
        <v>143</v>
      </c>
      <c r="E18" s="82"/>
      <c r="F18" s="95" t="s">
        <v>1038</v>
      </c>
      <c r="G18" s="82" t="s">
        <v>1189</v>
      </c>
      <c r="H18" s="82"/>
      <c r="I18" s="95" t="s">
        <v>170</v>
      </c>
      <c r="J18" s="92">
        <v>2911</v>
      </c>
      <c r="K18" s="94">
        <v>3804</v>
      </c>
      <c r="L18" s="92">
        <v>460.31200000000001</v>
      </c>
      <c r="M18" s="93">
        <v>1.0181045014443811E-4</v>
      </c>
      <c r="N18" s="93">
        <v>2.0940207406141741E-2</v>
      </c>
      <c r="O18" s="93">
        <f>L18/'סכום נכסי הקרן'!$C$42</f>
        <v>8.0335781039900104E-4</v>
      </c>
    </row>
    <row r="19" spans="2:59" s="140" customFormat="1" ht="20.25">
      <c r="B19" s="85" t="s">
        <v>1194</v>
      </c>
      <c r="C19" s="82" t="s">
        <v>1195</v>
      </c>
      <c r="D19" s="95" t="s">
        <v>143</v>
      </c>
      <c r="E19" s="82"/>
      <c r="F19" s="95" t="s">
        <v>1038</v>
      </c>
      <c r="G19" s="82" t="s">
        <v>1189</v>
      </c>
      <c r="H19" s="82"/>
      <c r="I19" s="95" t="s">
        <v>170</v>
      </c>
      <c r="J19" s="92">
        <v>2442</v>
      </c>
      <c r="K19" s="94">
        <v>2330</v>
      </c>
      <c r="L19" s="92">
        <v>236.52179000000001</v>
      </c>
      <c r="M19" s="93">
        <v>2.0422384028587835E-5</v>
      </c>
      <c r="N19" s="93">
        <v>1.0759691988633583E-2</v>
      </c>
      <c r="O19" s="93">
        <f>L19/'סכום נכסי הקרן'!$C$42</f>
        <v>4.1278877658208421E-4</v>
      </c>
      <c r="BG19" s="138"/>
    </row>
    <row r="20" spans="2:59" s="140" customFormat="1">
      <c r="B20" s="85" t="s">
        <v>1196</v>
      </c>
      <c r="C20" s="82" t="s">
        <v>1197</v>
      </c>
      <c r="D20" s="95" t="s">
        <v>29</v>
      </c>
      <c r="E20" s="82"/>
      <c r="F20" s="95" t="s">
        <v>1038</v>
      </c>
      <c r="G20" s="82" t="s">
        <v>1189</v>
      </c>
      <c r="H20" s="82"/>
      <c r="I20" s="95" t="s">
        <v>168</v>
      </c>
      <c r="J20" s="92">
        <v>1084.8599999999999</v>
      </c>
      <c r="K20" s="94">
        <v>14293</v>
      </c>
      <c r="L20" s="92">
        <v>547.20335</v>
      </c>
      <c r="M20" s="93">
        <v>2.1426484675203007E-4</v>
      </c>
      <c r="N20" s="93">
        <v>2.4893010919410249E-2</v>
      </c>
      <c r="O20" s="93">
        <f>L20/'סכום נכסי הקרן'!$C$42</f>
        <v>9.5500461664913851E-4</v>
      </c>
      <c r="BG20" s="142"/>
    </row>
    <row r="21" spans="2:59" s="140" customFormat="1">
      <c r="B21" s="85" t="s">
        <v>1198</v>
      </c>
      <c r="C21" s="82" t="s">
        <v>1199</v>
      </c>
      <c r="D21" s="95" t="s">
        <v>29</v>
      </c>
      <c r="E21" s="82"/>
      <c r="F21" s="95" t="s">
        <v>1038</v>
      </c>
      <c r="G21" s="82" t="s">
        <v>1189</v>
      </c>
      <c r="H21" s="82"/>
      <c r="I21" s="95" t="s">
        <v>170</v>
      </c>
      <c r="J21" s="92">
        <v>331</v>
      </c>
      <c r="K21" s="94">
        <v>123944</v>
      </c>
      <c r="L21" s="92">
        <v>1705.38752</v>
      </c>
      <c r="M21" s="93">
        <v>2.4572679303964538E-4</v>
      </c>
      <c r="N21" s="93">
        <v>7.7580355012786317E-2</v>
      </c>
      <c r="O21" s="93">
        <f>L21/'סכום נכסי הקרן'!$C$42</f>
        <v>2.9763212428721882E-3</v>
      </c>
    </row>
    <row r="22" spans="2:59" s="140" customFormat="1">
      <c r="B22" s="85" t="s">
        <v>1200</v>
      </c>
      <c r="C22" s="82" t="s">
        <v>1201</v>
      </c>
      <c r="D22" s="95" t="s">
        <v>29</v>
      </c>
      <c r="E22" s="82"/>
      <c r="F22" s="95" t="s">
        <v>1038</v>
      </c>
      <c r="G22" s="82" t="s">
        <v>1189</v>
      </c>
      <c r="H22" s="82"/>
      <c r="I22" s="95" t="s">
        <v>168</v>
      </c>
      <c r="J22" s="92">
        <v>3782.02</v>
      </c>
      <c r="K22" s="94">
        <v>1679.65</v>
      </c>
      <c r="L22" s="92">
        <v>224.17867000000001</v>
      </c>
      <c r="M22" s="93">
        <v>6.4302608282412974E-5</v>
      </c>
      <c r="N22" s="93">
        <v>1.019818698151038E-2</v>
      </c>
      <c r="O22" s="93">
        <f>L22/'סכום נכסי הקרן'!$C$42</f>
        <v>3.9124699219086239E-4</v>
      </c>
    </row>
    <row r="23" spans="2:59" s="140" customFormat="1">
      <c r="B23" s="85" t="s">
        <v>1202</v>
      </c>
      <c r="C23" s="82" t="s">
        <v>1203</v>
      </c>
      <c r="D23" s="95" t="s">
        <v>29</v>
      </c>
      <c r="E23" s="82"/>
      <c r="F23" s="95" t="s">
        <v>1038</v>
      </c>
      <c r="G23" s="82" t="s">
        <v>1189</v>
      </c>
      <c r="H23" s="82"/>
      <c r="I23" s="95" t="s">
        <v>168</v>
      </c>
      <c r="J23" s="92">
        <v>7802.9999999999973</v>
      </c>
      <c r="K23" s="94">
        <v>1714</v>
      </c>
      <c r="L23" s="92">
        <v>471.98053000000004</v>
      </c>
      <c r="M23" s="93">
        <v>2.8382283115766248E-4</v>
      </c>
      <c r="N23" s="93">
        <v>2.1471024413573195E-2</v>
      </c>
      <c r="O23" s="93">
        <f>L23/'סכום נכסי הקרן'!$C$42</f>
        <v>8.2372226909522249E-4</v>
      </c>
    </row>
    <row r="24" spans="2:59" s="140" customFormat="1">
      <c r="B24" s="85" t="s">
        <v>1204</v>
      </c>
      <c r="C24" s="82" t="s">
        <v>1205</v>
      </c>
      <c r="D24" s="95" t="s">
        <v>29</v>
      </c>
      <c r="E24" s="82"/>
      <c r="F24" s="95" t="s">
        <v>1038</v>
      </c>
      <c r="G24" s="82" t="s">
        <v>1189</v>
      </c>
      <c r="H24" s="82"/>
      <c r="I24" s="95" t="s">
        <v>168</v>
      </c>
      <c r="J24" s="92">
        <v>245</v>
      </c>
      <c r="K24" s="94">
        <v>46376.06</v>
      </c>
      <c r="L24" s="92">
        <v>400.96974</v>
      </c>
      <c r="M24" s="93">
        <v>8.3703284017613771E-5</v>
      </c>
      <c r="N24" s="93">
        <v>1.824064877558423E-2</v>
      </c>
      <c r="O24" s="93">
        <f>L24/'סכום נכסי הקרן'!$C$42</f>
        <v>6.9979095127360735E-4</v>
      </c>
    </row>
    <row r="25" spans="2:59" s="140" customFormat="1">
      <c r="B25" s="85" t="s">
        <v>1206</v>
      </c>
      <c r="C25" s="82" t="s">
        <v>1207</v>
      </c>
      <c r="D25" s="95" t="s">
        <v>29</v>
      </c>
      <c r="E25" s="82"/>
      <c r="F25" s="95" t="s">
        <v>1038</v>
      </c>
      <c r="G25" s="82" t="s">
        <v>1189</v>
      </c>
      <c r="H25" s="82"/>
      <c r="I25" s="95" t="s">
        <v>168</v>
      </c>
      <c r="J25" s="92">
        <v>8458.9999999999982</v>
      </c>
      <c r="K25" s="94">
        <v>2294.83</v>
      </c>
      <c r="L25" s="92">
        <v>685.04831999999999</v>
      </c>
      <c r="M25" s="93">
        <v>3.4293611063115118E-5</v>
      </c>
      <c r="N25" s="93">
        <v>3.1163762630626524E-2</v>
      </c>
      <c r="O25" s="93">
        <f>L25/'סכום נכסי הקרן'!$C$42</f>
        <v>1.1955780391836716E-3</v>
      </c>
    </row>
    <row r="26" spans="2:59" s="140" customFormat="1">
      <c r="B26" s="85" t="s">
        <v>1208</v>
      </c>
      <c r="C26" s="82" t="s">
        <v>1209</v>
      </c>
      <c r="D26" s="95" t="s">
        <v>29</v>
      </c>
      <c r="E26" s="82"/>
      <c r="F26" s="95" t="s">
        <v>1038</v>
      </c>
      <c r="G26" s="82" t="s">
        <v>1189</v>
      </c>
      <c r="H26" s="82"/>
      <c r="I26" s="95" t="s">
        <v>178</v>
      </c>
      <c r="J26" s="92">
        <v>3310</v>
      </c>
      <c r="K26" s="94">
        <v>10031.39</v>
      </c>
      <c r="L26" s="92">
        <v>1040.2450100000001</v>
      </c>
      <c r="M26" s="93">
        <v>3.437924116599173E-4</v>
      </c>
      <c r="N26" s="93">
        <v>4.7322134253732231E-2</v>
      </c>
      <c r="O26" s="93">
        <f>L26/'סכום נכסי הקרן'!$C$42</f>
        <v>1.8154837447472301E-3</v>
      </c>
    </row>
    <row r="27" spans="2:59" s="140" customFormat="1">
      <c r="B27" s="85" t="s">
        <v>1210</v>
      </c>
      <c r="C27" s="82" t="s">
        <v>1211</v>
      </c>
      <c r="D27" s="95" t="s">
        <v>143</v>
      </c>
      <c r="E27" s="82"/>
      <c r="F27" s="95" t="s">
        <v>1038</v>
      </c>
      <c r="G27" s="82" t="s">
        <v>1189</v>
      </c>
      <c r="H27" s="82"/>
      <c r="I27" s="95" t="s">
        <v>168</v>
      </c>
      <c r="J27" s="92">
        <v>5546.9700000000012</v>
      </c>
      <c r="K27" s="94">
        <v>18808.32</v>
      </c>
      <c r="L27" s="92">
        <v>3681.7738399999998</v>
      </c>
      <c r="M27" s="93">
        <v>1.0041550336646798E-4</v>
      </c>
      <c r="N27" s="93">
        <v>0.16748880722663523</v>
      </c>
      <c r="O27" s="93">
        <f>L27/'סכום נכסי הקרן'!$C$42</f>
        <v>6.4256021361309762E-3</v>
      </c>
    </row>
    <row r="28" spans="2:59" s="140" customFormat="1">
      <c r="B28" s="81"/>
      <c r="C28" s="82"/>
      <c r="D28" s="82"/>
      <c r="E28" s="82"/>
      <c r="F28" s="82"/>
      <c r="G28" s="82"/>
      <c r="H28" s="82"/>
      <c r="I28" s="82"/>
      <c r="J28" s="92"/>
      <c r="K28" s="94"/>
      <c r="L28" s="82"/>
      <c r="M28" s="82"/>
      <c r="N28" s="93"/>
      <c r="O28" s="82"/>
    </row>
    <row r="29" spans="2:5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5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59">
      <c r="B31" s="97" t="s">
        <v>254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59">
      <c r="B32" s="97" t="s">
        <v>118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7" t="s">
        <v>239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7" t="s">
        <v>249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2:1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</row>
    <row r="125" spans="2:1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2:1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</row>
    <row r="127" spans="2:1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D1:XFD19 AH20:XFD23 D20:AF23 D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2017-12-07T06:17:16+00:00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38F67669-F7E6-4650-921C-3773AB5697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ברכי גמליאל</cp:lastModifiedBy>
  <cp:lastPrinted>2016-08-01T08:41:27Z</cp:lastPrinted>
  <dcterms:created xsi:type="dcterms:W3CDTF">2005-07-19T07:39:38Z</dcterms:created>
  <dcterms:modified xsi:type="dcterms:W3CDTF">2017-12-06T14:23:45Z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