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65" windowWidth="2172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7" hidden="1">'יתרת התחייבות להשקעה'!$B$17:$D$27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הלוואות!$B$6:$Q$41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להשקעה'!$B$6:$D$33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מניות'!$B$6:$M$19</definedName>
    <definedName name="Print_Area" localSheetId="17">'לא סחיר - קרנות השקעה'!$B$6:$K$32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7" i="84" l="1"/>
  <c r="C11" i="84" l="1"/>
  <c r="C10" i="84" s="1"/>
  <c r="C43" i="88" s="1"/>
  <c r="O18" i="78" l="1"/>
  <c r="O13" i="78"/>
  <c r="O12" i="78" s="1"/>
  <c r="O14" i="78"/>
  <c r="J11" i="63"/>
  <c r="J33" i="63"/>
  <c r="J34" i="63"/>
  <c r="M189" i="62"/>
  <c r="M188" i="62"/>
  <c r="M187" i="62"/>
  <c r="M186" i="62"/>
  <c r="M185" i="62"/>
  <c r="M184" i="62"/>
  <c r="M183" i="62"/>
  <c r="M182" i="62"/>
  <c r="M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M167" i="62"/>
  <c r="M166" i="62"/>
  <c r="M165" i="62"/>
  <c r="M164" i="62"/>
  <c r="M163" i="62"/>
  <c r="M162" i="62"/>
  <c r="M161" i="62"/>
  <c r="M160" i="62"/>
  <c r="M159" i="62"/>
  <c r="M158" i="62"/>
  <c r="M157" i="62"/>
  <c r="M156" i="62"/>
  <c r="M155" i="62"/>
  <c r="M154" i="62"/>
  <c r="M153" i="62"/>
  <c r="M152" i="62"/>
  <c r="M151" i="62"/>
  <c r="M150" i="62"/>
  <c r="M149" i="62"/>
  <c r="M148" i="62"/>
  <c r="M147" i="62"/>
  <c r="M146" i="62"/>
  <c r="M145" i="62"/>
  <c r="M144" i="62"/>
  <c r="M143" i="62"/>
  <c r="M142" i="62"/>
  <c r="M141" i="62"/>
  <c r="M140" i="62"/>
  <c r="M139" i="62"/>
  <c r="M138" i="62"/>
  <c r="M137" i="62"/>
  <c r="M136" i="62"/>
  <c r="M135" i="62"/>
  <c r="M134" i="62"/>
  <c r="M133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4" i="62"/>
  <c r="M111" i="62"/>
  <c r="M110" i="62"/>
  <c r="M109" i="62"/>
  <c r="M108" i="62"/>
  <c r="M107" i="62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3" i="62"/>
  <c r="M91" i="62"/>
  <c r="M90" i="62"/>
  <c r="M89" i="62"/>
  <c r="M88" i="62"/>
  <c r="M87" i="62"/>
  <c r="M86" i="62"/>
  <c r="M85" i="62"/>
  <c r="M84" i="62"/>
  <c r="M83" i="62"/>
  <c r="M81" i="62"/>
  <c r="M8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K113" i="62"/>
  <c r="M113" i="62" s="1"/>
  <c r="K94" i="62"/>
  <c r="M94" i="62" s="1"/>
  <c r="T122" i="61"/>
  <c r="T121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S107" i="61"/>
  <c r="P107" i="61"/>
  <c r="O107" i="61"/>
  <c r="S67" i="61"/>
  <c r="P67" i="61"/>
  <c r="O67" i="61"/>
  <c r="Q13" i="61"/>
  <c r="Q12" i="61" s="1"/>
  <c r="Q11" i="61" s="1"/>
  <c r="Q83" i="61"/>
  <c r="S17" i="61"/>
  <c r="O11" i="78" l="1"/>
  <c r="C31" i="88"/>
  <c r="C29" i="88"/>
  <c r="C28" i="88"/>
  <c r="C27" i="88"/>
  <c r="C26" i="88"/>
  <c r="C24" i="88"/>
  <c r="C18" i="88"/>
  <c r="C17" i="88"/>
  <c r="C16" i="88"/>
  <c r="C15" i="88"/>
  <c r="C13" i="88"/>
  <c r="O10" i="78" l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33" i="88" l="1"/>
  <c r="P41" i="78"/>
  <c r="P40" i="78"/>
  <c r="P28" i="78"/>
  <c r="P15" i="78"/>
  <c r="P39" i="78"/>
  <c r="P35" i="78"/>
  <c r="P31" i="78"/>
  <c r="P27" i="78"/>
  <c r="P23" i="78"/>
  <c r="P19" i="78"/>
  <c r="P10" i="78"/>
  <c r="P37" i="78"/>
  <c r="P29" i="78"/>
  <c r="P25" i="78"/>
  <c r="P21" i="78"/>
  <c r="P16" i="78"/>
  <c r="P36" i="78"/>
  <c r="P24" i="78"/>
  <c r="P38" i="78"/>
  <c r="P34" i="78"/>
  <c r="P30" i="78"/>
  <c r="P26" i="78"/>
  <c r="P22" i="78"/>
  <c r="P33" i="78"/>
  <c r="P32" i="78"/>
  <c r="P20" i="78"/>
  <c r="P14" i="78"/>
  <c r="P12" i="78"/>
  <c r="P18" i="78"/>
  <c r="P13" i="78"/>
  <c r="P11" i="78"/>
  <c r="C11" i="88"/>
  <c r="C10" i="88" l="1"/>
  <c r="C42" i="88" s="1"/>
  <c r="Q38" i="78" l="1"/>
  <c r="Q34" i="78"/>
  <c r="Q30" i="78"/>
  <c r="Q26" i="78"/>
  <c r="Q22" i="78"/>
  <c r="Q18" i="78"/>
  <c r="Q13" i="78"/>
  <c r="Q41" i="78"/>
  <c r="Q37" i="78"/>
  <c r="Q33" i="78"/>
  <c r="Q29" i="78"/>
  <c r="Q25" i="78"/>
  <c r="Q21" i="78"/>
  <c r="Q16" i="78"/>
  <c r="Q12" i="78"/>
  <c r="Q40" i="78"/>
  <c r="Q36" i="78"/>
  <c r="Q32" i="78"/>
  <c r="Q28" i="78"/>
  <c r="Q24" i="78"/>
  <c r="Q20" i="78"/>
  <c r="Q15" i="78"/>
  <c r="Q11" i="78"/>
  <c r="Q39" i="78"/>
  <c r="Q35" i="78"/>
  <c r="Q31" i="78"/>
  <c r="Q27" i="78"/>
  <c r="Q23" i="78"/>
  <c r="Q19" i="78"/>
  <c r="Q14" i="78"/>
  <c r="Q10" i="78"/>
  <c r="K19" i="76"/>
  <c r="K14" i="76"/>
  <c r="L13" i="74"/>
  <c r="K16" i="76"/>
  <c r="K18" i="76"/>
  <c r="K13" i="76"/>
  <c r="L12" i="74"/>
  <c r="K17" i="76"/>
  <c r="K12" i="76"/>
  <c r="L11" i="74"/>
  <c r="K20" i="76"/>
  <c r="K11" i="76"/>
  <c r="K21" i="73"/>
  <c r="K18" i="73"/>
  <c r="K12" i="73"/>
  <c r="K20" i="73"/>
  <c r="K15" i="73"/>
  <c r="K11" i="73"/>
  <c r="K19" i="73"/>
  <c r="K17" i="73"/>
  <c r="K14" i="73"/>
  <c r="K22" i="73"/>
  <c r="K13" i="73"/>
  <c r="M17" i="72"/>
  <c r="M13" i="72"/>
  <c r="S26" i="71"/>
  <c r="S21" i="71"/>
  <c r="S16" i="71"/>
  <c r="S12" i="71"/>
  <c r="S28" i="71"/>
  <c r="S23" i="71"/>
  <c r="S14" i="71"/>
  <c r="M18" i="72"/>
  <c r="S27" i="71"/>
  <c r="S17" i="71"/>
  <c r="S13" i="71"/>
  <c r="M16" i="72"/>
  <c r="M11" i="72"/>
  <c r="S24" i="71"/>
  <c r="S19" i="71"/>
  <c r="S15" i="71"/>
  <c r="S11" i="71"/>
  <c r="M15" i="72"/>
  <c r="S18" i="71"/>
  <c r="M14" i="72"/>
  <c r="S22" i="71"/>
  <c r="P34" i="69"/>
  <c r="P30" i="69"/>
  <c r="P26" i="69"/>
  <c r="P22" i="69"/>
  <c r="P18" i="69"/>
  <c r="P14" i="69"/>
  <c r="O27" i="64"/>
  <c r="O23" i="64"/>
  <c r="O19" i="64"/>
  <c r="O15" i="64"/>
  <c r="O11" i="64"/>
  <c r="N88" i="63"/>
  <c r="N84" i="63"/>
  <c r="N80" i="63"/>
  <c r="N75" i="63"/>
  <c r="N71" i="63"/>
  <c r="N67" i="63"/>
  <c r="N63" i="63"/>
  <c r="N59" i="63"/>
  <c r="N55" i="63"/>
  <c r="N51" i="63"/>
  <c r="N47" i="63"/>
  <c r="N43" i="63"/>
  <c r="N39" i="63"/>
  <c r="N35" i="63"/>
  <c r="N30" i="63"/>
  <c r="N26" i="63"/>
  <c r="N22" i="63"/>
  <c r="N17" i="63"/>
  <c r="N13" i="63"/>
  <c r="P35" i="69"/>
  <c r="P31" i="69"/>
  <c r="P27" i="69"/>
  <c r="P23" i="69"/>
  <c r="P19" i="69"/>
  <c r="P15" i="69"/>
  <c r="P11" i="69"/>
  <c r="O24" i="64"/>
  <c r="O20" i="64"/>
  <c r="O16" i="64"/>
  <c r="O12" i="64"/>
  <c r="N85" i="63"/>
  <c r="N81" i="63"/>
  <c r="N76" i="63"/>
  <c r="N72" i="63"/>
  <c r="N68" i="63"/>
  <c r="N64" i="63"/>
  <c r="N60" i="63"/>
  <c r="N56" i="63"/>
  <c r="N52" i="63"/>
  <c r="N48" i="63"/>
  <c r="N44" i="63"/>
  <c r="N40" i="63"/>
  <c r="N36" i="63"/>
  <c r="N31" i="63"/>
  <c r="N27" i="63"/>
  <c r="N23" i="63"/>
  <c r="N18" i="63"/>
  <c r="N14" i="63"/>
  <c r="P33" i="69"/>
  <c r="P29" i="69"/>
  <c r="P25" i="69"/>
  <c r="P21" i="69"/>
  <c r="P17" i="69"/>
  <c r="P13" i="69"/>
  <c r="O26" i="64"/>
  <c r="O22" i="64"/>
  <c r="O18" i="64"/>
  <c r="O14" i="64"/>
  <c r="N87" i="63"/>
  <c r="N83" i="63"/>
  <c r="N78" i="63"/>
  <c r="N74" i="63"/>
  <c r="N70" i="63"/>
  <c r="N66" i="63"/>
  <c r="N62" i="63"/>
  <c r="N58" i="63"/>
  <c r="N54" i="63"/>
  <c r="N50" i="63"/>
  <c r="N46" i="63"/>
  <c r="N42" i="63"/>
  <c r="N38" i="63"/>
  <c r="N34" i="63"/>
  <c r="N29" i="63"/>
  <c r="N25" i="63"/>
  <c r="N21" i="63"/>
  <c r="N16" i="63"/>
  <c r="N12" i="63"/>
  <c r="P36" i="69"/>
  <c r="P32" i="69"/>
  <c r="P28" i="69"/>
  <c r="P24" i="69"/>
  <c r="P20" i="69"/>
  <c r="P16" i="69"/>
  <c r="P12" i="69"/>
  <c r="O25" i="64"/>
  <c r="O21" i="64"/>
  <c r="O17" i="64"/>
  <c r="O13" i="64"/>
  <c r="N86" i="63"/>
  <c r="N82" i="63"/>
  <c r="N77" i="63"/>
  <c r="N73" i="63"/>
  <c r="N69" i="63"/>
  <c r="N65" i="63"/>
  <c r="N61" i="63"/>
  <c r="N57" i="63"/>
  <c r="N53" i="63"/>
  <c r="N49" i="63"/>
  <c r="N45" i="63"/>
  <c r="N41" i="63"/>
  <c r="N37" i="63"/>
  <c r="N33" i="63"/>
  <c r="N28" i="63"/>
  <c r="N24" i="63"/>
  <c r="N20" i="63"/>
  <c r="N15" i="63"/>
  <c r="N11" i="63"/>
  <c r="N188" i="62"/>
  <c r="N184" i="62"/>
  <c r="N180" i="62"/>
  <c r="N176" i="62"/>
  <c r="N172" i="62"/>
  <c r="N168" i="62"/>
  <c r="N164" i="62"/>
  <c r="N159" i="62"/>
  <c r="N155" i="62"/>
  <c r="N151" i="62"/>
  <c r="N147" i="62"/>
  <c r="N143" i="62"/>
  <c r="N139" i="62"/>
  <c r="N135" i="62"/>
  <c r="N131" i="62"/>
  <c r="N127" i="62"/>
  <c r="N123" i="62"/>
  <c r="N119" i="62"/>
  <c r="N115" i="62"/>
  <c r="N110" i="62"/>
  <c r="N106" i="62"/>
  <c r="N161" i="62"/>
  <c r="N99" i="62"/>
  <c r="N95" i="62"/>
  <c r="N90" i="62"/>
  <c r="N86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N16" i="62"/>
  <c r="N12" i="62"/>
  <c r="N187" i="62"/>
  <c r="N183" i="62"/>
  <c r="N179" i="62"/>
  <c r="N175" i="62"/>
  <c r="N171" i="62"/>
  <c r="N167" i="62"/>
  <c r="N163" i="62"/>
  <c r="N158" i="62"/>
  <c r="N154" i="62"/>
  <c r="N150" i="62"/>
  <c r="N146" i="62"/>
  <c r="N142" i="62"/>
  <c r="N138" i="62"/>
  <c r="N134" i="62"/>
  <c r="N130" i="62"/>
  <c r="N126" i="62"/>
  <c r="N122" i="62"/>
  <c r="N118" i="62"/>
  <c r="N114" i="62"/>
  <c r="N109" i="62"/>
  <c r="N105" i="62"/>
  <c r="N102" i="62"/>
  <c r="N98" i="62"/>
  <c r="N94" i="62"/>
  <c r="N89" i="62"/>
  <c r="N85" i="62"/>
  <c r="N80" i="62"/>
  <c r="N76" i="62"/>
  <c r="N72" i="62"/>
  <c r="N68" i="62"/>
  <c r="N64" i="62"/>
  <c r="N60" i="62"/>
  <c r="N56" i="62"/>
  <c r="N52" i="62"/>
  <c r="N48" i="62"/>
  <c r="N44" i="62"/>
  <c r="N39" i="62"/>
  <c r="N35" i="62"/>
  <c r="N31" i="62"/>
  <c r="N27" i="62"/>
  <c r="N23" i="62"/>
  <c r="N186" i="62"/>
  <c r="N182" i="62"/>
  <c r="N178" i="62"/>
  <c r="N174" i="62"/>
  <c r="N170" i="62"/>
  <c r="N166" i="62"/>
  <c r="N162" i="62"/>
  <c r="N157" i="62"/>
  <c r="N153" i="62"/>
  <c r="N149" i="62"/>
  <c r="N145" i="62"/>
  <c r="N141" i="62"/>
  <c r="N137" i="62"/>
  <c r="N133" i="62"/>
  <c r="N129" i="62"/>
  <c r="N125" i="62"/>
  <c r="N121" i="62"/>
  <c r="N117" i="62"/>
  <c r="N113" i="62"/>
  <c r="N108" i="62"/>
  <c r="N104" i="62"/>
  <c r="N101" i="62"/>
  <c r="N97" i="62"/>
  <c r="N93" i="62"/>
  <c r="N88" i="62"/>
  <c r="N84" i="62"/>
  <c r="N79" i="62"/>
  <c r="N75" i="62"/>
  <c r="N71" i="62"/>
  <c r="N67" i="62"/>
  <c r="N63" i="62"/>
  <c r="N59" i="62"/>
  <c r="N55" i="62"/>
  <c r="N51" i="62"/>
  <c r="N47" i="62"/>
  <c r="N42" i="62"/>
  <c r="N38" i="62"/>
  <c r="N34" i="62"/>
  <c r="N30" i="62"/>
  <c r="N26" i="62"/>
  <c r="N22" i="62"/>
  <c r="N18" i="62"/>
  <c r="N14" i="62"/>
  <c r="N189" i="62"/>
  <c r="N185" i="62"/>
  <c r="N181" i="62"/>
  <c r="N177" i="62"/>
  <c r="N173" i="62"/>
  <c r="N169" i="62"/>
  <c r="N165" i="62"/>
  <c r="N160" i="62"/>
  <c r="N156" i="62"/>
  <c r="N152" i="62"/>
  <c r="N148" i="62"/>
  <c r="N144" i="62"/>
  <c r="N140" i="62"/>
  <c r="N136" i="62"/>
  <c r="N132" i="62"/>
  <c r="N128" i="62"/>
  <c r="N124" i="62"/>
  <c r="N120" i="62"/>
  <c r="N116" i="62"/>
  <c r="N111" i="62"/>
  <c r="N107" i="62"/>
  <c r="N103" i="62"/>
  <c r="N100" i="62"/>
  <c r="N96" i="62"/>
  <c r="N91" i="62"/>
  <c r="N87" i="62"/>
  <c r="N83" i="62"/>
  <c r="N78" i="62"/>
  <c r="N70" i="62"/>
  <c r="N54" i="62"/>
  <c r="N37" i="62"/>
  <c r="N21" i="62"/>
  <c r="N13" i="62"/>
  <c r="N25" i="62"/>
  <c r="N66" i="62"/>
  <c r="N50" i="62"/>
  <c r="N33" i="62"/>
  <c r="N19" i="62"/>
  <c r="N11" i="62"/>
  <c r="N62" i="62"/>
  <c r="N46" i="62"/>
  <c r="N29" i="62"/>
  <c r="N17" i="62"/>
  <c r="N74" i="62"/>
  <c r="N58" i="62"/>
  <c r="N41" i="62"/>
  <c r="N15" i="62"/>
  <c r="U121" i="61"/>
  <c r="U116" i="61"/>
  <c r="U112" i="61"/>
  <c r="U108" i="61"/>
  <c r="U104" i="61"/>
  <c r="U100" i="61"/>
  <c r="U96" i="61"/>
  <c r="U92" i="61"/>
  <c r="U88" i="61"/>
  <c r="U84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36" i="59"/>
  <c r="Q32" i="59"/>
  <c r="Q28" i="59"/>
  <c r="Q23" i="59"/>
  <c r="Q19" i="59"/>
  <c r="Q15" i="59"/>
  <c r="Q11" i="59"/>
  <c r="U86" i="61"/>
  <c r="U77" i="61"/>
  <c r="U69" i="61"/>
  <c r="U57" i="61"/>
  <c r="U49" i="61"/>
  <c r="U41" i="61"/>
  <c r="U33" i="61"/>
  <c r="U29" i="61"/>
  <c r="U21" i="61"/>
  <c r="Q38" i="59"/>
  <c r="Q30" i="59"/>
  <c r="Q21" i="59"/>
  <c r="Q13" i="59"/>
  <c r="U117" i="61"/>
  <c r="U105" i="61"/>
  <c r="U97" i="61"/>
  <c r="U89" i="61"/>
  <c r="U85" i="61"/>
  <c r="U76" i="61"/>
  <c r="U68" i="61"/>
  <c r="U60" i="61"/>
  <c r="U52" i="61"/>
  <c r="U44" i="61"/>
  <c r="U36" i="61"/>
  <c r="U28" i="61"/>
  <c r="U24" i="61"/>
  <c r="U16" i="61"/>
  <c r="Q37" i="59"/>
  <c r="Q29" i="59"/>
  <c r="Q20" i="59"/>
  <c r="Q12" i="59"/>
  <c r="U119" i="61"/>
  <c r="U115" i="61"/>
  <c r="U111" i="61"/>
  <c r="U107" i="61"/>
  <c r="U103" i="61"/>
  <c r="U99" i="61"/>
  <c r="U95" i="61"/>
  <c r="U91" i="61"/>
  <c r="U87" i="61"/>
  <c r="U83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Q39" i="59"/>
  <c r="Q35" i="59"/>
  <c r="Q31" i="59"/>
  <c r="Q27" i="59"/>
  <c r="Q22" i="59"/>
  <c r="Q18" i="59"/>
  <c r="Q14" i="59"/>
  <c r="U118" i="61"/>
  <c r="U114" i="61"/>
  <c r="U110" i="61"/>
  <c r="U106" i="61"/>
  <c r="U102" i="61"/>
  <c r="U98" i="61"/>
  <c r="U94" i="61"/>
  <c r="U90" i="61"/>
  <c r="U81" i="61"/>
  <c r="U73" i="61"/>
  <c r="U65" i="61"/>
  <c r="U61" i="61"/>
  <c r="U53" i="61"/>
  <c r="U45" i="61"/>
  <c r="U37" i="61"/>
  <c r="U25" i="61"/>
  <c r="U17" i="61"/>
  <c r="U13" i="61"/>
  <c r="Q34" i="59"/>
  <c r="Q26" i="59"/>
  <c r="Q17" i="59"/>
  <c r="U122" i="61"/>
  <c r="U113" i="61"/>
  <c r="U109" i="61"/>
  <c r="U101" i="61"/>
  <c r="U93" i="61"/>
  <c r="U80" i="61"/>
  <c r="U72" i="61"/>
  <c r="U64" i="61"/>
  <c r="U56" i="61"/>
  <c r="U48" i="61"/>
  <c r="U40" i="61"/>
  <c r="U32" i="61"/>
  <c r="U20" i="61"/>
  <c r="U12" i="61"/>
  <c r="Q33" i="59"/>
  <c r="Q24" i="59"/>
  <c r="Q16" i="5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2">
    <s v="Migdal Hashkaot Neches Boded"/>
    <s v="{[Time].[Hie Time].[Yom].&amp;[20170930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8" fi="14">
        <n x="1" s="1"/>
        <n x="2" s="1"/>
        <n x="3" s="1"/>
        <n x="4" s="1"/>
        <n x="5" s="1"/>
        <n x="6" s="1"/>
        <n x="7"/>
        <n x="9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 fi="14">
        <n x="1" s="1"/>
        <n x="2" s="1"/>
        <n x="3" s="1"/>
        <n x="4" s="1"/>
        <n x="5" s="1"/>
        <n x="6" s="1"/>
        <n x="14"/>
        <n x="9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 fi="14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 fi="14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 fi="14">
        <n x="1" s="1"/>
        <n x="2" s="1"/>
        <n x="3" s="1"/>
        <n x="4" s="1"/>
        <n x="5" s="1"/>
        <n x="6" s="1"/>
        <n x="25"/>
        <n x="9"/>
      </t>
    </mdx>
    <mdx n="0" f="v">
      <t c="8" fi="14">
        <n x="1" s="1"/>
        <n x="2" s="1"/>
        <n x="3" s="1"/>
        <n x="4" s="1"/>
        <n x="5" s="1"/>
        <n x="6" s="1"/>
        <n x="26"/>
        <n x="9"/>
      </t>
    </mdx>
    <mdx n="0" f="v">
      <t c="8" fi="14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 fi="14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9"/>
      </t>
    </mdx>
    <mdx n="0" f="v">
      <t c="8" fi="14">
        <n x="1" s="1"/>
        <n x="2" s="1"/>
        <n x="3" s="1"/>
        <n x="4" s="1"/>
        <n x="5" s="1"/>
        <n x="6" s="1"/>
        <n x="38"/>
        <n x="9"/>
      </t>
    </mdx>
    <mdx n="0" f="v">
      <t c="4" si="41">
        <n x="1" s="1"/>
        <n x="2" s="1"/>
        <n x="39"/>
        <n x="40"/>
      </t>
    </mdx>
    <mdx n="0" f="v">
      <t c="4" si="41">
        <n x="1" s="1"/>
        <n x="2" s="1"/>
        <n x="42"/>
        <n x="40"/>
      </t>
    </mdx>
    <mdx n="0" f="v">
      <t c="4" si="41">
        <n x="1" s="1"/>
        <n x="2" s="1"/>
        <n x="43"/>
        <n x="40"/>
      </t>
    </mdx>
    <mdx n="0" f="v">
      <t c="4" si="41">
        <n x="1" s="1"/>
        <n x="2" s="1"/>
        <n x="44"/>
        <n x="40"/>
      </t>
    </mdx>
    <mdx n="0" f="v">
      <t c="4" si="41">
        <n x="1" s="1"/>
        <n x="2" s="1"/>
        <n x="45"/>
        <n x="40"/>
      </t>
    </mdx>
    <mdx n="0" f="v">
      <t c="4" si="41">
        <n x="1" s="1"/>
        <n x="2" s="1"/>
        <n x="46"/>
        <n x="40"/>
      </t>
    </mdx>
    <mdx n="0" f="v">
      <t c="4" si="41">
        <n x="1" s="1"/>
        <n x="2" s="1"/>
        <n x="47"/>
        <n x="40"/>
      </t>
    </mdx>
    <mdx n="0" f="v">
      <t c="4" si="41">
        <n x="1" s="1"/>
        <n x="2" s="1"/>
        <n x="48"/>
        <n x="40"/>
      </t>
    </mdx>
    <mdx n="0" f="v">
      <t c="4" si="41">
        <n x="1" s="1"/>
        <n x="2" s="1"/>
        <n x="49"/>
        <n x="40"/>
      </t>
    </mdx>
    <mdx n="0" f="v">
      <t c="4" si="41">
        <n x="1" s="1"/>
        <n x="2" s="1"/>
        <n x="50"/>
        <n x="40"/>
      </t>
    </mdx>
    <mdx n="0" f="v">
      <t c="4" si="41">
        <n x="1" s="1"/>
        <n x="2" s="1"/>
        <n x="51"/>
        <n x="40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<sst xmlns="http://schemas.openxmlformats.org/spreadsheetml/2006/main" count="4882" uniqueCount="1357">
  <si>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</si>
  <si>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</si>
  <si>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</si>
  <si>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</si>
  <si>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</si>
  <si>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</si>
  <si>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</si>
  <si>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</si>
  <si>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</si>
  <si>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</si>
  <si>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</si>
  <si>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</si>
  <si>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</si>
  <si>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</si>
  <si>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</si>
  <si>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</si>
  <si>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</si>
  <si>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</si>
  <si>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</si>
  <si>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</si>
  <si>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</si>
  <si>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</si>
  <si>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</si>
  <si>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</si>
  <si>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</si>
  <si>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</si>
  <si>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</si>
  <si>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</si>
  <si>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</si>
  <si>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</si>
  <si>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</si>
  <si>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</si>
  <si>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</si>
  <si>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</si>
  <si>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</si>
  <si>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</si>
  <si>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</si>
  <si>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</si>
  <si>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</si>
  <si>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</si>
  <si>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</si>
  <si>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</si>
  <si>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</si>
  <si>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</si>
  <si>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</si>
  <si>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</si>
  <si>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</si>
  <si>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</si>
  <si>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</si>
  <si>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</si>
  <si>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</si>
  <si>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</si>
  <si>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</si>
  <si>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</si>
  <si>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</si>
  <si>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</si>
  <si>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</si>
  <si>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</si>
  <si>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</si>
  <si>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</si>
  <si>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</si>
  <si>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</si>
  <si>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</si>
  <si>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</si>
  <si>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</si>
  <si>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</si>
  <si>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</si>
  <si>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</si>
  <si>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</si>
  <si>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</si>
  <si>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</si>
  <si>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</si>
  <si>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</si>
  <si>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</si>
  <si>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</si>
  <si>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</si>
  <si>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</si>
  <si>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</si>
  <si>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</si>
  <si>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</si>
  <si>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</si>
  <si>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</si>
  <si>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</si>
  <si>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</si>
  <si>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</si>
  <si>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</si>
  <si>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</si>
  <si>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</si>
  <si>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</si>
  <si>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</si>
  <si>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</si>
  <si>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</si>
  <si>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</si>
  <si>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</si>
  <si>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</si>
  <si>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</si>
  <si>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</si>
  <si>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</si>
  <si>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</si>
  <si>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</si>
  <si>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</si>
  <si>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</si>
  <si>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</si>
  <si>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</si>
  <si>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</si>
  <si>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</si>
  <si>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</si>
  <si>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</si>
  <si>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</si>
  <si>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</si>
  <si>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</si>
  <si>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</si>
  <si>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</si>
  <si>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</si>
  <si>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</si>
  <si>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</si>
  <si>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</si>
  <si>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</si>
  <si>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</si>
  <si>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</si>
  <si>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</si>
  <si>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</si>
  <si>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</si>
  <si>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</si>
  <si>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</si>
  <si>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</si>
  <si>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</si>
  <si>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</si>
  <si>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</si>
  <si>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</si>
  <si>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</si>
  <si>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</si>
  <si>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</si>
  <si>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</si>
  <si>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</si>
  <si>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</si>
  <si>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</si>
  <si>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</si>
  <si>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</si>
  <si>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</si>
  <si>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</si>
  <si>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</si>
  <si>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</si>
  <si>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</si>
  <si>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</si>
  <si>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</si>
  <si>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</si>
  <si>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</si>
  <si>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</si>
  <si>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</si>
  <si>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</si>
  <si>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</si>
  <si>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</si>
  <si>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</si>
  <si>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</si>
  <si>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</si>
  <si>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</si>
  <si>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</si>
  <si>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</si>
  <si>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</si>
  <si>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</si>
  <si>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</si>
  <si>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</si>
  <si>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</si>
  <si>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</si>
  <si>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</si>
  <si>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</si>
  <si>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</si>
  <si>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</si>
  <si>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</si>
  <si>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</si>
  <si>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</si>
  <si>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</si>
  <si>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</si>
  <si>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</si>
  <si>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</si>
  <si>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</si>
  <si>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</si>
  <si>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</si>
  <si>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</si>
  <si>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</si>
  <si>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</si>
  <si>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</si>
  <si>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</si>
  <si>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</si>
  <si>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</si>
  <si>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</si>
  <si>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</si>
  <si>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</si>
  <si>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</si>
  <si>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</si>
  <si>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</si>
  <si>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</si>
  <si>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</si>
  <si>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</si>
  <si>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</si>
  <si>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</si>
  <si>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</si>
  <si>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</si>
  <si>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</si>
  <si>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</si>
  <si>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</si>
  <si>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</si>
  <si>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</si>
  <si>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</si>
  <si>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</si>
  <si>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</si>
  <si>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</si>
  <si>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</si>
  <si>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</si>
  <si>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</si>
  <si>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</si>
  <si>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</si>
  <si>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</si>
  <si>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</si>
  <si>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</si>
  <si>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</si>
  <si>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</si>
  <si>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</si>
  <si>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</si>
  <si>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</si>
  <si>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</si>
  <si>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</si>
  <si>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</si>
  <si>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</si>
  <si>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</si>
  <si>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</si>
  <si>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</si>
  <si>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</si>
  <si>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</si>
  <si>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</si>
  <si>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</si>
  <si>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</si>
  <si>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</si>
  <si>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</si>
  <si>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</si>
  <si>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</si>
  <si>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</si>
  <si>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</si>
  <si>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</si>
  <si>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</si>
  <si>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</si>
  <si>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</si>
  <si>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</si>
  <si>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</si>
  <si>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</si>
  <si>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</si>
  <si>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</si>
  <si>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</si>
  <si>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</si>
  <si>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</si>
  <si>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</si>
  <si>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</si>
  <si>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</si>
  <si>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</si>
  <si>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</si>
  <si>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</si>
  <si>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</si>
  <si>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</si>
  <si>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</si>
  <si>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</si>
  <si>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</si>
  <si>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</si>
  <si>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</si>
  <si>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</si>
  <si>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</si>
  <si>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</si>
  <si>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</si>
  <si>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</si>
  <si>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</si>
  <si>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</si>
  <si>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</si>
  <si>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</si>
  <si>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</si>
  <si>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</si>
  <si>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</si>
  <si>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</si>
  <si>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</si>
  <si>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</si>
  <si>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</si>
  <si>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</si>
  <si>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</si>
  <si>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</si>
  <si>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</si>
  <si>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</si>
  <si>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</si>
  <si>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</si>
  <si>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</si>
  <si>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</si>
  <si>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</si>
  <si>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</si>
  <si>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</si>
  <si>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</si>
  <si>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</si>
  <si>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</si>
  <si>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</si>
  <si>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</si>
  <si>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</si>
  <si>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</si>
  <si>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</si>
  <si>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</si>
  <si>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</si>
  <si>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</si>
  <si>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</si>
  <si>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</si>
  <si>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</si>
  <si>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</si>
  <si>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</si>
  <si>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</si>
  <si>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</si>
  <si>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</si>
  <si>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</si>
  <si>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</si>
  <si>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</si>
  <si>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</si>
  <si>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</si>
  <si>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</si>
  <si>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</si>
  <si>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</si>
  <si>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</si>
  <si>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</si>
  <si>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</si>
  <si>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</si>
  <si>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</si>
  <si>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</si>
  <si>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</si>
  <si>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</si>
  <si>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</si>
  <si>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</si>
  <si>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</si>
  <si>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</si>
  <si>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</si>
  <si>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</si>
  <si>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</si>
  <si>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</si>
  <si>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</si>
  <si>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</si>
  <si>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</si>
  <si>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</si>
  <si>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</si>
  <si>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</si>
  <si>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</si>
  <si>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</si>
  <si>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</si>
  <si>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</si>
  <si>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</si>
  <si>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</si>
  <si>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</si>
  <si>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</si>
  <si>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</si>
  <si>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</si>
  <si>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</si>
  <si>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</si>
  <si>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</si>
  <si>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</si>
  <si>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</si>
  <si>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</si>
  <si>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</si>
  <si>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</si>
  <si>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</si>
  <si>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</si>
  <si>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</si>
  <si>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</si>
  <si>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</si>
  <si>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</si>
  <si>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</si>
  <si>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</si>
  <si>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</si>
  <si>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</si>
  <si>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</si>
  <si>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</si>
  <si>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</si>
  <si>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</si>
  <si>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</si>
  <si>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</si>
  <si>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</si>
  <si>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</si>
  <si>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</si>
  <si>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</si>
  <si>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</si>
  <si>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</si>
  <si>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</si>
  <si>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</si>
  <si>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</si>
  <si>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</si>
  <si>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</si>
  <si>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</si>
  <si>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</si>
  <si>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</si>
  <si>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</si>
  <si>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</si>
  <si>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</si>
  <si>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</si>
  <si>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</si>
  <si>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</si>
  <si>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</si>
  <si>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</si>
  <si>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</si>
  <si>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</si>
  <si>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</si>
  <si>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</si>
  <si>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</si>
  <si>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</si>
  <si>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</si>
  <si>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</si>
  <si>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</si>
  <si>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טז*</t>
  </si>
  <si>
    <t>3230265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</si>
  <si>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</si>
  <si>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</si>
  <si>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</si>
  <si>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</si>
  <si>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</si>
  <si>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</si>
  <si>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</si>
  <si>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</si>
  <si>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</si>
  <si>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</si>
  <si>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</si>
  <si>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</si>
  <si>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</si>
  <si>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</si>
  <si>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</si>
  <si>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</si>
  <si>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</si>
  <si>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</si>
  <si>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</si>
  <si>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</si>
  <si>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</si>
  <si>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</si>
  <si>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</si>
  <si>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</si>
  <si>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</t>
  </si>
  <si>
    <t>ביג אגח ז</t>
  </si>
  <si>
    <t>1136084</t>
  </si>
  <si>
    <t>ביג אגח ח</t>
  </si>
  <si>
    <t>1138924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</si>
  <si>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</si>
  <si>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</si>
  <si>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</si>
  <si>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</si>
  <si>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</si>
  <si>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</si>
  <si>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</si>
  <si>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</si>
  <si>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</si>
  <si>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</si>
  <si>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</si>
  <si>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</si>
  <si>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</si>
  <si>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</si>
  <si>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</si>
  <si>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</si>
  <si>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אשטרום נכסים אגח 10</t>
  </si>
  <si>
    <t>2510204</t>
  </si>
  <si>
    <t>דיסקונט שטר הון 1</t>
  </si>
  <si>
    <t>6910095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</si>
  <si>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</si>
  <si>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</si>
  <si>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</si>
  <si>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</si>
  <si>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</si>
  <si>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</si>
  <si>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</si>
  <si>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</si>
  <si>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</si>
  <si>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</si>
  <si>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</si>
  <si>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</si>
  <si>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</si>
  <si>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ירושלים הנפקות נדחה אגח י</t>
  </si>
  <si>
    <t>1127414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</si>
  <si>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</si>
  <si>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</si>
  <si>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</si>
  <si>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</si>
  <si>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</si>
  <si>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</si>
  <si>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</si>
  <si>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</si>
  <si>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</si>
  <si>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</si>
  <si>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</si>
  <si>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</si>
  <si>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</si>
  <si>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</si>
  <si>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</si>
  <si>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</si>
  <si>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</si>
  <si>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</si>
  <si>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</si>
  <si>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דיסקונט התחייבות יא</t>
  </si>
  <si>
    <t>6910137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</si>
  <si>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</si>
  <si>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</si>
  <si>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</si>
  <si>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</si>
  <si>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</si>
  <si>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</si>
  <si>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</si>
  <si>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</si>
  <si>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</si>
  <si>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</si>
  <si>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</si>
  <si>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</si>
  <si>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ב</t>
  </si>
  <si>
    <t>1131028</t>
  </si>
  <si>
    <t>1744984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</si>
  <si>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</si>
  <si>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</si>
  <si>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</si>
  <si>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</si>
  <si>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</si>
  <si>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</si>
  <si>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</si>
  <si>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</si>
  <si>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</si>
  <si>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</si>
  <si>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</si>
  <si>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</si>
  <si>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</si>
  <si>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</si>
  <si>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</si>
  <si>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</si>
  <si>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</si>
  <si>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</si>
  <si>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</si>
  <si>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</si>
  <si>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</si>
  <si>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</si>
  <si>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</si>
  <si>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</si>
  <si>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</si>
  <si>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</si>
  <si>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</si>
  <si>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</si>
  <si>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</si>
  <si>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</si>
  <si>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</si>
  <si>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</si>
  <si>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קרסו אגח ב</t>
  </si>
  <si>
    <t>1139591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</si>
  <si>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</si>
  <si>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</si>
  <si>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</si>
  <si>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</si>
  <si>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</si>
  <si>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</si>
  <si>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</si>
  <si>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</si>
  <si>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</si>
  <si>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</si>
  <si>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</si>
  <si>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</si>
  <si>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</si>
  <si>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</si>
  <si>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</si>
  <si>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</si>
  <si>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</si>
  <si>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</si>
  <si>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</si>
  <si>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</si>
  <si>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</si>
  <si>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</si>
  <si>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</si>
  <si>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</si>
  <si>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</si>
  <si>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</si>
  <si>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</si>
  <si>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</si>
  <si>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</si>
  <si>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</si>
  <si>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</si>
  <si>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</si>
  <si>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</si>
  <si>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</si>
  <si>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</si>
  <si>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</si>
  <si>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</si>
  <si>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</si>
  <si>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</si>
  <si>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</si>
  <si>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</si>
  <si>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</si>
  <si>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</si>
  <si>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</si>
  <si>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</si>
  <si>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</si>
  <si>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</si>
  <si>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</si>
  <si>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</si>
  <si>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</si>
  <si>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</si>
  <si>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</si>
  <si>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</si>
  <si>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</si>
  <si>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</si>
  <si>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</si>
  <si>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</si>
  <si>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</si>
  <si>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</si>
  <si>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</si>
  <si>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</si>
  <si>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</si>
  <si>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</si>
  <si>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</si>
  <si>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</si>
  <si>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</si>
  <si>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</si>
  <si>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</si>
  <si>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</si>
  <si>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</si>
  <si>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</si>
  <si>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</si>
  <si>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</si>
  <si>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</si>
  <si>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</si>
  <si>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</si>
  <si>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</si>
  <si>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</si>
  <si>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</si>
  <si>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</si>
  <si>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</si>
  <si>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</si>
  <si>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</si>
  <si>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</si>
  <si>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</si>
  <si>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</si>
  <si>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</si>
  <si>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</si>
  <si>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</si>
  <si>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</si>
  <si>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</si>
  <si>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</si>
  <si>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</si>
  <si>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520044314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</si>
  <si>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</si>
  <si>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</si>
  <si>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</si>
  <si>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</si>
  <si>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</si>
  <si>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</si>
  <si>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</si>
  <si>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</si>
  <si>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</si>
  <si>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</si>
  <si>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</si>
  <si>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</si>
  <si>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</si>
  <si>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</si>
  <si>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</si>
  <si>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</si>
  <si>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</si>
  <si>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</si>
  <si>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</si>
  <si>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</si>
  <si>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</si>
  <si>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</si>
  <si>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</si>
  <si>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</si>
  <si>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</si>
  <si>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</si>
  <si>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</si>
  <si>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</si>
  <si>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</si>
  <si>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</si>
  <si>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</si>
  <si>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</si>
  <si>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</si>
  <si>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</si>
  <si>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</si>
  <si>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</si>
  <si>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</si>
  <si>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</si>
  <si>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</si>
  <si>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</si>
  <si>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</si>
  <si>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</si>
  <si>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</si>
  <si>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</si>
  <si>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</si>
  <si>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</si>
  <si>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</si>
  <si>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</si>
  <si>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</si>
  <si>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</si>
  <si>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</si>
  <si>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</si>
  <si>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</si>
  <si>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</si>
  <si>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</si>
  <si>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</si>
  <si>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</si>
  <si>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</si>
  <si>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</si>
  <si>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</si>
  <si>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</si>
  <si>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</si>
  <si>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</si>
  <si>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</si>
  <si>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</si>
  <si>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</si>
  <si>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</si>
  <si>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</si>
  <si>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</si>
  <si>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</si>
  <si>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</si>
  <si>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</si>
  <si>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</si>
  <si>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</si>
  <si>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</si>
  <si>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</si>
  <si>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</si>
  <si>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</si>
  <si>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</si>
  <si>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</si>
  <si>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</si>
  <si>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</si>
  <si>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</si>
  <si>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</si>
  <si>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</si>
  <si>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</si>
  <si>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</si>
  <si>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</si>
  <si>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</si>
  <si>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</si>
  <si>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</si>
  <si>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</si>
  <si>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</si>
  <si>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</si>
  <si>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</si>
  <si>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</si>
  <si>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</si>
  <si>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</si>
  <si>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</si>
  <si>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</si>
  <si>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</si>
  <si>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</si>
  <si>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</si>
  <si>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</si>
  <si>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</si>
  <si>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</si>
  <si>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</si>
  <si>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</si>
  <si>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</si>
  <si>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</si>
  <si>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</si>
  <si>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</si>
  <si>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</si>
  <si>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</si>
  <si>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</si>
  <si>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</si>
  <si>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</si>
  <si>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</si>
  <si>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</si>
  <si>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</si>
  <si>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</si>
  <si>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 פי סי*</t>
  </si>
  <si>
    <t>1141571</t>
  </si>
  <si>
    <t>אוברסיז*</t>
  </si>
  <si>
    <t>1139617</t>
  </si>
  <si>
    <t>510490071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</si>
  <si>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</si>
  <si>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</si>
  <si>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</si>
  <si>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</si>
  <si>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</si>
  <si>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</si>
  <si>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</si>
  <si>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</si>
  <si>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</si>
  <si>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</si>
  <si>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</si>
  <si>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</si>
  <si>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רבל אי.סי.אס בעמ*</t>
  </si>
  <si>
    <t>1103878</t>
  </si>
  <si>
    <t>513506329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</si>
  <si>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</si>
  <si>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</si>
  <si>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</si>
  <si>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</si>
  <si>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</si>
  <si>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</si>
  <si>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</si>
  <si>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</si>
  <si>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</si>
  <si>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</si>
  <si>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</si>
  <si>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</si>
  <si>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</si>
  <si>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</si>
  <si>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</si>
  <si>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</si>
  <si>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</si>
  <si>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</si>
  <si>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</si>
  <si>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</si>
  <si>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</si>
  <si>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</si>
  <si>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</si>
  <si>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</si>
  <si>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</si>
  <si>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</si>
  <si>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</si>
  <si>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</si>
  <si>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</si>
  <si>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</si>
  <si>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</si>
  <si>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</si>
  <si>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</si>
  <si>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</si>
  <si>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</si>
  <si>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</si>
  <si>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</si>
  <si>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</si>
  <si>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</si>
  <si>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</si>
  <si>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</si>
  <si>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</si>
  <si>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</si>
  <si>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</si>
  <si>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</si>
  <si>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</si>
  <si>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</si>
  <si>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</si>
  <si>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</si>
  <si>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</si>
  <si>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</si>
  <si>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</si>
  <si>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</si>
  <si>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</si>
  <si>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</si>
  <si>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</si>
  <si>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</si>
  <si>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</si>
  <si>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</si>
  <si>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</si>
  <si>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</si>
  <si>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</si>
  <si>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</si>
  <si>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</si>
  <si>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</si>
  <si>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</si>
  <si>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</si>
  <si>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</si>
  <si>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</si>
  <si>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</si>
  <si>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</si>
  <si>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</si>
  <si>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</si>
  <si>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</si>
  <si>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</si>
  <si>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</si>
  <si>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</si>
  <si>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</si>
  <si>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</si>
  <si>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</si>
  <si>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APPLE INC</t>
  </si>
  <si>
    <t>US0378331005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</si>
  <si>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</si>
  <si>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</si>
  <si>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</si>
  <si>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</si>
  <si>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</si>
  <si>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</si>
  <si>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</si>
  <si>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</si>
  <si>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</si>
  <si>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</si>
  <si>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</si>
  <si>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</si>
  <si>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</si>
  <si>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</si>
  <si>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</si>
  <si>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</si>
  <si>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</si>
  <si>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</si>
  <si>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</si>
  <si>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</si>
  <si>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</si>
  <si>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</si>
  <si>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</si>
  <si>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</si>
  <si>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</si>
  <si>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</si>
  <si>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</si>
  <si>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</si>
  <si>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</si>
  <si>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</si>
  <si>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</si>
  <si>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</si>
  <si>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</si>
  <si>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</si>
  <si>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</si>
  <si>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</si>
  <si>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</si>
  <si>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</si>
  <si>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</si>
  <si>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</si>
  <si>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</si>
  <si>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</si>
  <si>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</si>
  <si>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</si>
  <si>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</si>
  <si>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</si>
  <si>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</si>
  <si>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</si>
  <si>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</si>
  <si>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</si>
  <si>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</si>
  <si>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</si>
  <si>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</si>
  <si>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</si>
  <si>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</si>
  <si>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</si>
  <si>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</si>
  <si>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</si>
  <si>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</si>
  <si>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</si>
  <si>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</si>
  <si>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</si>
  <si>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</si>
  <si>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</si>
  <si>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</si>
  <si>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</si>
  <si>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</si>
  <si>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</si>
  <si>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</si>
  <si>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KONINKLIJKE PHILIPS NV</t>
  </si>
  <si>
    <t>NL0000009538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</si>
  <si>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</si>
  <si>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</si>
  <si>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</si>
  <si>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</si>
  <si>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</si>
  <si>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</si>
  <si>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</si>
  <si>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</si>
  <si>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</si>
  <si>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</si>
  <si>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</si>
  <si>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</si>
  <si>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</si>
  <si>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</si>
  <si>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</si>
  <si>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</si>
  <si>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</si>
  <si>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</si>
  <si>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</si>
  <si>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</si>
  <si>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</si>
  <si>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</si>
  <si>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</si>
  <si>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</si>
  <si>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</si>
  <si>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QUALCOMM INC</t>
  </si>
  <si>
    <t>US7475251036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</si>
  <si>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</si>
  <si>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</si>
  <si>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</si>
  <si>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</si>
  <si>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</si>
  <si>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</si>
  <si>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</si>
  <si>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</si>
  <si>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</si>
  <si>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</si>
  <si>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</si>
  <si>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</si>
  <si>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</si>
  <si>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</si>
  <si>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</si>
  <si>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</si>
  <si>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</si>
  <si>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</si>
  <si>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</si>
  <si>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</si>
  <si>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</si>
  <si>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STERICYCLE</t>
  </si>
  <si>
    <t>US8589121081</t>
  </si>
  <si>
    <t>Commercial &amp; Professional Sevi</t>
  </si>
  <si>
    <t>SYNCHRONY FINANCIAL</t>
  </si>
  <si>
    <t>US87165B1035</t>
  </si>
  <si>
    <t>THALES SA</t>
  </si>
  <si>
    <t>FR0000121329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</si>
  <si>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</si>
  <si>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</si>
  <si>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</si>
  <si>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</si>
  <si>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</si>
  <si>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</si>
  <si>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</si>
  <si>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</si>
  <si>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</si>
  <si>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</si>
  <si>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</si>
  <si>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</si>
  <si>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</si>
  <si>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</si>
  <si>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</si>
  <si>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</si>
  <si>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</si>
  <si>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</si>
  <si>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</si>
  <si>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</si>
  <si>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</si>
  <si>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</si>
  <si>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</si>
  <si>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</si>
  <si>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</si>
  <si>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</si>
  <si>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</si>
  <si>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</si>
  <si>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</si>
  <si>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תכלית בונד סדרה 3</t>
  </si>
  <si>
    <t>1107549</t>
  </si>
  <si>
    <t>אג"ח</t>
  </si>
  <si>
    <t>הראל סל תל בונד 40</t>
  </si>
  <si>
    <t>1113760</t>
  </si>
  <si>
    <t>הראל סל תל בונד 60</t>
  </si>
  <si>
    <t>1113257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</si>
  <si>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</si>
  <si>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</si>
  <si>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</si>
  <si>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</si>
  <si>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</si>
  <si>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</si>
  <si>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</si>
  <si>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</si>
  <si>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</si>
  <si>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</si>
  <si>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</si>
  <si>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</si>
  <si>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</si>
  <si>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</si>
  <si>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</si>
  <si>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</si>
  <si>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</si>
  <si>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</si>
  <si>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</si>
  <si>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</si>
  <si>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</si>
  <si>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</si>
  <si>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</si>
  <si>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</si>
  <si>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</si>
  <si>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</si>
  <si>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</si>
  <si>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</si>
  <si>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</si>
  <si>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</si>
  <si>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</si>
  <si>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</si>
  <si>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</si>
  <si>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</si>
  <si>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</si>
  <si>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</si>
  <si>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</si>
  <si>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</si>
  <si>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</si>
  <si>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</si>
  <si>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</si>
  <si>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</si>
  <si>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</si>
  <si>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</si>
  <si>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</si>
  <si>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</si>
  <si>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</si>
  <si>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</si>
  <si>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</si>
  <si>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</si>
  <si>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</si>
  <si>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</si>
  <si>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</si>
  <si>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</si>
  <si>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</si>
  <si>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</si>
  <si>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</si>
  <si>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</si>
  <si>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</si>
  <si>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</si>
  <si>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RUSSELL 2000</t>
  </si>
  <si>
    <t>US4642876555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</si>
  <si>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</si>
  <si>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</si>
  <si>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</si>
  <si>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</si>
  <si>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</si>
  <si>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</si>
  <si>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</si>
  <si>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</si>
  <si>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</si>
  <si>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</si>
  <si>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</si>
  <si>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</si>
  <si>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</si>
  <si>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</si>
  <si>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</si>
  <si>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</si>
  <si>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</si>
  <si>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</si>
  <si>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</si>
  <si>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</si>
  <si>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</si>
  <si>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</si>
  <si>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</si>
  <si>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</si>
  <si>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</si>
  <si>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</si>
  <si>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</si>
  <si>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</si>
  <si>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</si>
  <si>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</si>
  <si>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</si>
  <si>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</si>
  <si>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</si>
  <si>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</si>
  <si>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</si>
  <si>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</si>
  <si>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</si>
  <si>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</si>
  <si>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</si>
  <si>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</si>
  <si>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</si>
  <si>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</si>
  <si>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</si>
  <si>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</si>
  <si>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</si>
  <si>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</si>
  <si>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</si>
  <si>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</si>
  <si>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</si>
  <si>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</si>
  <si>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</si>
  <si>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</si>
  <si>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</si>
  <si>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</si>
  <si>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</si>
  <si>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</si>
  <si>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</si>
  <si>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</si>
  <si>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</si>
  <si>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</si>
  <si>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</si>
  <si>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</si>
  <si>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</si>
  <si>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</si>
  <si>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</si>
  <si>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</si>
  <si>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</si>
  <si>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</si>
  <si>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</si>
  <si>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</si>
  <si>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</si>
  <si>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</si>
  <si>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</si>
  <si>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</si>
  <si>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</si>
  <si>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</si>
  <si>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</si>
  <si>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</si>
  <si>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</si>
  <si>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</si>
  <si>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</si>
  <si>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</si>
  <si>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</si>
  <si>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</si>
  <si>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</si>
  <si>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</si>
  <si>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</si>
  <si>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Tokio Marine Japan</t>
  </si>
  <si>
    <t>IE00BYYTL417</t>
  </si>
  <si>
    <t>VANGUARD EMR MK ST IN USD IN</t>
  </si>
  <si>
    <t>IE0031787223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</si>
  <si>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</si>
  <si>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</si>
  <si>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</si>
  <si>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</si>
  <si>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</si>
  <si>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</si>
  <si>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</si>
  <si>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</si>
  <si>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</si>
  <si>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</si>
  <si>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</si>
  <si>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</si>
  <si>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</si>
  <si>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</si>
  <si>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</si>
  <si>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</si>
  <si>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</si>
  <si>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</si>
  <si>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</si>
  <si>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</si>
  <si>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</si>
  <si>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</si>
  <si>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</si>
  <si>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</si>
  <si>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</si>
  <si>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</si>
  <si>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</si>
  <si>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</si>
  <si>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</si>
  <si>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</si>
  <si>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</si>
  <si>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</si>
  <si>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</si>
  <si>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</si>
  <si>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</si>
  <si>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</si>
  <si>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</si>
  <si>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</si>
  <si>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</si>
  <si>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</si>
  <si>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</si>
  <si>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</si>
  <si>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</si>
  <si>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</si>
  <si>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</si>
  <si>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</si>
  <si>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</si>
  <si>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</si>
  <si>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</si>
  <si>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</si>
  <si>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</si>
  <si>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</si>
  <si>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</si>
  <si>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</si>
  <si>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</si>
  <si>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</si>
  <si>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</si>
  <si>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</si>
  <si>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</si>
  <si>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</si>
  <si>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</si>
  <si>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</si>
  <si>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</si>
  <si>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</si>
  <si>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</si>
  <si>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</si>
  <si>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</si>
  <si>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</si>
  <si>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</si>
  <si>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</si>
  <si>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</si>
  <si>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</si>
  <si>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ל.ר.</t>
  </si>
  <si>
    <t>240 West 35th Street*</t>
  </si>
  <si>
    <t>Eschborn Plaza*</t>
  </si>
  <si>
    <t>Sacramento 353*</t>
  </si>
  <si>
    <t>white oak 2*</t>
  </si>
  <si>
    <t>סה"כ קרנות השקעה</t>
  </si>
  <si>
    <t>סה"כ קרנות השקעה בחו"ל</t>
  </si>
  <si>
    <t>Horsley Bridge XII Ventures</t>
  </si>
  <si>
    <t>MAGMA GROWTH EQUITY I</t>
  </si>
  <si>
    <t>Strategic Investors Fund VIII LP</t>
  </si>
  <si>
    <t>Apollo Fund IX</t>
  </si>
  <si>
    <t>Ares PCS LP*</t>
  </si>
  <si>
    <t>Crescent MPVIIC LP</t>
  </si>
  <si>
    <t>harbourvest part' co inv fund IV</t>
  </si>
  <si>
    <t>Permira CSIII LP</t>
  </si>
  <si>
    <t>Warburg Pincus China LP</t>
  </si>
  <si>
    <t>REDHILL WARRANT</t>
  </si>
  <si>
    <t>52290</t>
  </si>
  <si>
    <t>₪ / מט"ח</t>
  </si>
  <si>
    <t>+ILS/-USD 3.553 29-11-17 (10) --113</t>
  </si>
  <si>
    <t>10000357</t>
  </si>
  <si>
    <t>+USD/-EUR 1.1829 21-12-17 (10) +53.3</t>
  </si>
  <si>
    <t>10000368</t>
  </si>
  <si>
    <t>+USD/-EUR 1.202 21-12-17 (10) +58</t>
  </si>
  <si>
    <t>10000360</t>
  </si>
  <si>
    <t>+USD/-EUR 1.2022 21-12-17 (10) +62</t>
  </si>
  <si>
    <t>10000359</t>
  </si>
  <si>
    <t>+USD/-JPY 112.179 10-01-18 (10) --62.1</t>
  </si>
  <si>
    <t>10000364</t>
  </si>
  <si>
    <t/>
  </si>
  <si>
    <t>דולר ניו-זילנד</t>
  </si>
  <si>
    <t>כתר נורבגי</t>
  </si>
  <si>
    <t>בנק לאומי לישראל בע"מ</t>
  </si>
  <si>
    <t>30110000</t>
  </si>
  <si>
    <t>30210000</t>
  </si>
  <si>
    <t>32010000</t>
  </si>
  <si>
    <t>30710000</t>
  </si>
  <si>
    <t>31710000</t>
  </si>
  <si>
    <t>30310000</t>
  </si>
  <si>
    <t>32610000</t>
  </si>
  <si>
    <t>לא</t>
  </si>
  <si>
    <t>455531</t>
  </si>
  <si>
    <t>520242670</t>
  </si>
  <si>
    <t>מימון קווים צמודה 10 שנים</t>
  </si>
  <si>
    <t>כן</t>
  </si>
  <si>
    <t>90136004</t>
  </si>
  <si>
    <t>513000877</t>
  </si>
  <si>
    <t>סמל"ת   שקלי משתנה</t>
  </si>
  <si>
    <t>482154</t>
  </si>
  <si>
    <t>514744785</t>
  </si>
  <si>
    <t>סמל"ת   שקלי קבוע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</si>
  <si>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</si>
  <si>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</si>
  <si>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</si>
  <si>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</si>
  <si>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</si>
  <si>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</si>
  <si>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</si>
  <si>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</si>
  <si>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520039876</t>
  </si>
  <si>
    <t>484097</t>
  </si>
  <si>
    <t>465782</t>
  </si>
  <si>
    <t>467404</t>
  </si>
  <si>
    <t>458870</t>
  </si>
  <si>
    <t>512562422</t>
  </si>
  <si>
    <t>458869</t>
  </si>
  <si>
    <t>91050001</t>
  </si>
  <si>
    <t>91050003</t>
  </si>
  <si>
    <t>91050004</t>
  </si>
  <si>
    <t>91050005</t>
  </si>
  <si>
    <t>91050006</t>
  </si>
  <si>
    <t>90840001</t>
  </si>
  <si>
    <t>513869347</t>
  </si>
  <si>
    <t>90840000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</si>
  <si>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</si>
  <si>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</si>
  <si>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</si>
  <si>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</si>
  <si>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</si>
  <si>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</si>
  <si>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</si>
  <si>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</si>
  <si>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BBB+.IL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</si>
  <si>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</si>
  <si>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</si>
  <si>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</si>
  <si>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</si>
  <si>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</si>
  <si>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סה"כ יתרות התחייבות להשקעה</t>
  </si>
  <si>
    <t>סה"כ בישראל</t>
  </si>
  <si>
    <t>סה"כ בחו"ל</t>
  </si>
  <si>
    <t>Warburg Pincus China I</t>
  </si>
  <si>
    <t>Permira</t>
  </si>
  <si>
    <t>SVB</t>
  </si>
  <si>
    <t>שחר</t>
  </si>
  <si>
    <t>קבוצת עזריאלי</t>
  </si>
  <si>
    <t>יואל</t>
  </si>
  <si>
    <t>מזור</t>
  </si>
  <si>
    <t>קמהדע</t>
  </si>
  <si>
    <t>רדהיל</t>
  </si>
  <si>
    <t>מובטחות משכנתא - גורם 01</t>
  </si>
  <si>
    <t>בבטחונות אחרים - גורם 94</t>
  </si>
  <si>
    <t>בבטחונות אחרים - גורם 40</t>
  </si>
  <si>
    <t>בבטחונות אחרים - גורם 96</t>
  </si>
  <si>
    <t>בבטחונות אחרים - גורם 41</t>
  </si>
  <si>
    <t>בבטחונות אחרים - גורם 98</t>
  </si>
  <si>
    <t>בבטחונות אחרים - גורם 105</t>
  </si>
  <si>
    <t>גורם 105</t>
  </si>
  <si>
    <t>גורם 38</t>
  </si>
  <si>
    <t>גורם 98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</si>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</sst>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5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20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28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3"/>
    </xf>
    <xf numFmtId="0" fontId="30" fillId="0" borderId="3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2" xfId="13" applyFont="1" applyBorder="1" applyAlignment="1">
      <alignment horizontal="right"/>
    </xf>
    <xf numFmtId="10" fontId="7" fillId="0" borderId="32" xfId="14" applyNumberFormat="1" applyFont="1" applyBorder="1" applyAlignment="1">
      <alignment horizontal="center"/>
    </xf>
    <xf numFmtId="2" fontId="7" fillId="0" borderId="32" xfId="7" applyNumberFormat="1" applyFont="1" applyBorder="1" applyAlignment="1">
      <alignment horizontal="right"/>
    </xf>
    <xf numFmtId="168" fontId="7" fillId="0" borderId="32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/>
    <xf numFmtId="2" fontId="31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/>
    <xf numFmtId="166" fontId="31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/>
    </xf>
    <xf numFmtId="14" fontId="0" fillId="0" borderId="0" xfId="0" applyNumberFormat="1"/>
    <xf numFmtId="43" fontId="31" fillId="0" borderId="0" xfId="0" applyNumberFormat="1" applyFont="1" applyFill="1" applyBorder="1" applyAlignment="1">
      <alignment horizontal="right"/>
    </xf>
    <xf numFmtId="0" fontId="32" fillId="0" borderId="33" xfId="0" applyFont="1" applyBorder="1" applyAlignment="1">
      <alignment horizontal="right"/>
    </xf>
    <xf numFmtId="43" fontId="0" fillId="0" borderId="0" xfId="13" applyFont="1"/>
    <xf numFmtId="43" fontId="30" fillId="0" borderId="0" xfId="13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43" fontId="0" fillId="0" borderId="0" xfId="0" applyNumberFormat="1" applyFill="1"/>
    <xf numFmtId="14" fontId="0" fillId="0" borderId="0" xfId="0" applyNumberFormat="1" applyFill="1"/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3" fontId="23" fillId="0" borderId="0" xfId="0" applyNumberFormat="1" applyFont="1" applyFill="1"/>
    <xf numFmtId="0" fontId="32" fillId="0" borderId="33" xfId="0" applyFont="1" applyFill="1" applyBorder="1" applyAlignment="1">
      <alignment horizontal="right"/>
    </xf>
    <xf numFmtId="43" fontId="0" fillId="0" borderId="0" xfId="13" applyFont="1" applyFill="1"/>
    <xf numFmtId="0" fontId="10" fillId="0" borderId="0" xfId="0" applyFont="1" applyFill="1" applyAlignment="1">
      <alignment horizontal="center" wrapText="1"/>
    </xf>
    <xf numFmtId="0" fontId="30" fillId="0" borderId="0" xfId="16" applyFont="1" applyFill="1" applyBorder="1" applyAlignment="1">
      <alignment horizontal="right" indent="3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right" readingOrder="2"/>
    </xf>
    <xf numFmtId="10" fontId="30" fillId="0" borderId="0" xfId="14" applyNumberFormat="1" applyFont="1" applyFill="1" applyBorder="1" applyAlignment="1">
      <alignment horizontal="right"/>
    </xf>
    <xf numFmtId="43" fontId="7" fillId="0" borderId="32" xfId="13" applyFont="1" applyFill="1" applyBorder="1" applyAlignment="1">
      <alignment horizontal="right"/>
    </xf>
    <xf numFmtId="168" fontId="7" fillId="0" borderId="32" xfId="7" applyNumberFormat="1" applyFont="1" applyFill="1" applyBorder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5">
    <cellStyle name="Comma" xfId="13" builtinId="3"/>
    <cellStyle name="Comma 2" xfId="1"/>
    <cellStyle name="Comma 2 2" xfId="17"/>
    <cellStyle name="Comma 3" xfId="22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4"/>
    <cellStyle name="Normal 11 3" xfId="18"/>
    <cellStyle name="Normal 15" xfId="16"/>
    <cellStyle name="Normal 2" xfId="5"/>
    <cellStyle name="Normal 2 2" xfId="19"/>
    <cellStyle name="Normal 3" xfId="6"/>
    <cellStyle name="Normal 3 2" xfId="20"/>
    <cellStyle name="Normal 4" xfId="12"/>
    <cellStyle name="Normal_2007-16618" xfId="7"/>
    <cellStyle name="Percent" xfId="14" builtinId="5"/>
    <cellStyle name="Percent 2" xfId="8"/>
    <cellStyle name="Percent 2 2" xfId="21"/>
    <cellStyle name="Percent 3" xfId="23"/>
    <cellStyle name="Text" xfId="9"/>
    <cellStyle name="Total" xfId="10"/>
    <cellStyle name="היפר-קישור" xfId="11" builtinId="8"/>
  </cellStyles>
  <dxfs count="3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pane ySplit="9" topLeftCell="A10" activePane="bottomLeft" state="frozen"/>
      <selection pane="bottomLeft" activeCell="G17" sqref="G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7" t="s">
        <v>181</v>
      </c>
      <c r="C1" s="78" t="s" vm="1">
        <v>251</v>
      </c>
    </row>
    <row r="2" spans="1:32">
      <c r="B2" s="57" t="s">
        <v>180</v>
      </c>
      <c r="C2" s="78" t="s">
        <v>252</v>
      </c>
    </row>
    <row r="3" spans="1:32">
      <c r="B3" s="57" t="s">
        <v>182</v>
      </c>
      <c r="C3" s="78" t="s">
        <v>253</v>
      </c>
    </row>
    <row r="4" spans="1:32">
      <c r="B4" s="57" t="s">
        <v>183</v>
      </c>
      <c r="C4" s="78">
        <v>8803</v>
      </c>
    </row>
    <row r="6" spans="1:32" ht="26.25" customHeight="1">
      <c r="B6" s="189" t="s">
        <v>197</v>
      </c>
      <c r="C6" s="190"/>
      <c r="D6" s="191"/>
    </row>
    <row r="7" spans="1:32" s="10" customFormat="1">
      <c r="B7" s="22"/>
      <c r="C7" s="23" t="s">
        <v>111</v>
      </c>
      <c r="D7" s="24" t="s">
        <v>109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7" t="s">
        <v>111</v>
      </c>
    </row>
    <row r="8" spans="1:32" s="10" customFormat="1">
      <c r="B8" s="22"/>
      <c r="C8" s="25" t="s">
        <v>240</v>
      </c>
      <c r="D8" s="26" t="s">
        <v>20</v>
      </c>
      <c r="AF8" s="37" t="s">
        <v>112</v>
      </c>
    </row>
    <row r="9" spans="1:32" s="11" customFormat="1" ht="18" customHeight="1">
      <c r="B9" s="36"/>
      <c r="C9" s="19" t="s">
        <v>1</v>
      </c>
      <c r="D9" s="27" t="s">
        <v>2</v>
      </c>
      <c r="AF9" s="37" t="s">
        <v>121</v>
      </c>
    </row>
    <row r="10" spans="1:32" s="11" customFormat="1" ht="18" customHeight="1">
      <c r="B10" s="68" t="s">
        <v>196</v>
      </c>
      <c r="C10" s="118">
        <f>C11+C12+C23+C33</f>
        <v>437176.99946000008</v>
      </c>
      <c r="D10" s="119">
        <v>1.0000000000000002</v>
      </c>
      <c r="AF10" s="67"/>
    </row>
    <row r="11" spans="1:32">
      <c r="A11" s="45" t="s">
        <v>144</v>
      </c>
      <c r="B11" s="28" t="s">
        <v>198</v>
      </c>
      <c r="C11" s="118">
        <f>מזומנים!J10</f>
        <v>21667.499510000001</v>
      </c>
      <c r="D11" s="119" vm="2">
        <v>4.9644611018254507E-2</v>
      </c>
    </row>
    <row r="12" spans="1:32">
      <c r="B12" s="28" t="s">
        <v>199</v>
      </c>
      <c r="C12" s="118">
        <f>C13+C15+C16+C17+C18</f>
        <v>291256.0578500001</v>
      </c>
      <c r="D12" s="119" vm="3">
        <v>0.66616229998263499</v>
      </c>
    </row>
    <row r="13" spans="1:32">
      <c r="A13" s="55" t="s">
        <v>144</v>
      </c>
      <c r="B13" s="29" t="s">
        <v>68</v>
      </c>
      <c r="C13" s="118">
        <f>'תעודות התחייבות ממשלתיות'!N11</f>
        <v>69450.580250000014</v>
      </c>
      <c r="D13" s="119" vm="4">
        <v>0.15884771158406505</v>
      </c>
    </row>
    <row r="14" spans="1:32">
      <c r="A14" s="55" t="s">
        <v>144</v>
      </c>
      <c r="B14" s="29" t="s">
        <v>69</v>
      </c>
      <c r="C14" s="118" t="s" vm="5">
        <v>1275</v>
      </c>
      <c r="D14" s="119" t="s" vm="6">
        <v>1275</v>
      </c>
    </row>
    <row r="15" spans="1:32">
      <c r="A15" s="55" t="s">
        <v>144</v>
      </c>
      <c r="B15" s="29" t="s">
        <v>70</v>
      </c>
      <c r="C15" s="118">
        <f>'אג"ח קונצרני'!R11</f>
        <v>77731.52340999998</v>
      </c>
      <c r="D15" s="119" vm="7">
        <v>0.17778792584849101</v>
      </c>
    </row>
    <row r="16" spans="1:32">
      <c r="A16" s="55" t="s">
        <v>144</v>
      </c>
      <c r="B16" s="29" t="s">
        <v>71</v>
      </c>
      <c r="C16" s="118">
        <f>מניות!K11</f>
        <v>37778.793670000006</v>
      </c>
      <c r="D16" s="119" vm="8">
        <v>8.6407844243836421E-2</v>
      </c>
    </row>
    <row r="17" spans="1:4">
      <c r="A17" s="55" t="s">
        <v>144</v>
      </c>
      <c r="B17" s="29" t="s">
        <v>72</v>
      </c>
      <c r="C17" s="118">
        <f>'תעודות סל'!K11</f>
        <v>95477.714510000093</v>
      </c>
      <c r="D17" s="119" vm="9">
        <v>0.21837710214365261</v>
      </c>
    </row>
    <row r="18" spans="1:4">
      <c r="A18" s="55" t="s">
        <v>144</v>
      </c>
      <c r="B18" s="29" t="s">
        <v>73</v>
      </c>
      <c r="C18" s="118">
        <f>'קרנות נאמנות'!L11</f>
        <v>10817.446009999996</v>
      </c>
      <c r="D18" s="119" vm="10">
        <v>2.4741716162589932E-2</v>
      </c>
    </row>
    <row r="19" spans="1:4">
      <c r="A19" s="55" t="s">
        <v>144</v>
      </c>
      <c r="B19" s="29" t="s">
        <v>74</v>
      </c>
      <c r="C19" s="118" t="s" vm="11">
        <v>1275</v>
      </c>
      <c r="D19" s="119" t="s" vm="12">
        <v>1275</v>
      </c>
    </row>
    <row r="20" spans="1:4">
      <c r="A20" s="55" t="s">
        <v>144</v>
      </c>
      <c r="B20" s="29" t="s">
        <v>75</v>
      </c>
      <c r="C20" s="118" t="s" vm="13">
        <v>1275</v>
      </c>
      <c r="D20" s="119" t="s" vm="14">
        <v>1275</v>
      </c>
    </row>
    <row r="21" spans="1:4">
      <c r="A21" s="55" t="s">
        <v>144</v>
      </c>
      <c r="B21" s="29" t="s">
        <v>76</v>
      </c>
      <c r="C21" s="118" t="s" vm="15">
        <v>1275</v>
      </c>
      <c r="D21" s="119" t="s" vm="16">
        <v>1275</v>
      </c>
    </row>
    <row r="22" spans="1:4">
      <c r="A22" s="55" t="s">
        <v>144</v>
      </c>
      <c r="B22" s="29" t="s">
        <v>77</v>
      </c>
      <c r="C22" s="118" t="s" vm="17">
        <v>1275</v>
      </c>
      <c r="D22" s="119" t="s" vm="18">
        <v>1275</v>
      </c>
    </row>
    <row r="23" spans="1:4">
      <c r="B23" s="28" t="s">
        <v>200</v>
      </c>
      <c r="C23" s="118">
        <f>C24+C26+C27+C28+C29+C31</f>
        <v>123193.29161999997</v>
      </c>
      <c r="D23" s="119" vm="19">
        <v>0.28176830756349752</v>
      </c>
    </row>
    <row r="24" spans="1:4">
      <c r="A24" s="55" t="s">
        <v>144</v>
      </c>
      <c r="B24" s="29" t="s">
        <v>78</v>
      </c>
      <c r="C24" s="118">
        <f>'לא סחיר- תעודות התחייבות ממשלתי'!M11</f>
        <v>118163.92991999998</v>
      </c>
      <c r="D24" s="119" vm="20">
        <v>0.27026512654041973</v>
      </c>
    </row>
    <row r="25" spans="1:4">
      <c r="A25" s="55" t="s">
        <v>144</v>
      </c>
      <c r="B25" s="29" t="s">
        <v>79</v>
      </c>
      <c r="C25" s="118" t="s" vm="21">
        <v>1275</v>
      </c>
      <c r="D25" s="119" t="s" vm="22">
        <v>1275</v>
      </c>
    </row>
    <row r="26" spans="1:4">
      <c r="A26" s="55" t="s">
        <v>144</v>
      </c>
      <c r="B26" s="29" t="s">
        <v>70</v>
      </c>
      <c r="C26" s="118">
        <f>'לא סחיר - אג"ח קונצרני'!P11</f>
        <v>3123.7347200000004</v>
      </c>
      <c r="D26" s="119" vm="23">
        <v>7.1446215435714815E-3</v>
      </c>
    </row>
    <row r="27" spans="1:4">
      <c r="A27" s="55" t="s">
        <v>144</v>
      </c>
      <c r="B27" s="29" t="s">
        <v>80</v>
      </c>
      <c r="C27" s="118">
        <f>'לא סחיר - מניות'!J11</f>
        <v>1100.953</v>
      </c>
      <c r="D27" s="119" vm="24">
        <v>2.5181051617147736E-3</v>
      </c>
    </row>
    <row r="28" spans="1:4">
      <c r="A28" s="55" t="s">
        <v>144</v>
      </c>
      <c r="B28" s="29" t="s">
        <v>81</v>
      </c>
      <c r="C28" s="118">
        <f>'לא סחיר - קרנות השקעה'!H11</f>
        <v>356.72167000000007</v>
      </c>
      <c r="D28" s="119" vm="25">
        <v>8.1589557276515385E-4</v>
      </c>
    </row>
    <row r="29" spans="1:4">
      <c r="A29" s="55" t="s">
        <v>144</v>
      </c>
      <c r="B29" s="29" t="s">
        <v>82</v>
      </c>
      <c r="C29" s="118">
        <f>'לא סחיר - כתבי אופציה'!I11</f>
        <v>1.92062</v>
      </c>
      <c r="D29" s="119" vm="26">
        <v>4.3928515892073761E-6</v>
      </c>
    </row>
    <row r="30" spans="1:4">
      <c r="A30" s="55" t="s">
        <v>144</v>
      </c>
      <c r="B30" s="29" t="s">
        <v>223</v>
      </c>
      <c r="C30" s="118" t="s" vm="27">
        <v>1275</v>
      </c>
      <c r="D30" s="119" t="s" vm="28">
        <v>1275</v>
      </c>
    </row>
    <row r="31" spans="1:4">
      <c r="A31" s="55" t="s">
        <v>144</v>
      </c>
      <c r="B31" s="29" t="s">
        <v>105</v>
      </c>
      <c r="C31" s="118">
        <f>'לא סחיר - חוזים עתידיים'!I11</f>
        <v>446.03168999999997</v>
      </c>
      <c r="D31" s="119" vm="29">
        <v>1.0201658934371981E-3</v>
      </c>
    </row>
    <row r="32" spans="1:4">
      <c r="A32" s="55" t="s">
        <v>144</v>
      </c>
      <c r="B32" s="29" t="s">
        <v>83</v>
      </c>
      <c r="C32" s="118" t="s" vm="30">
        <v>1275</v>
      </c>
      <c r="D32" s="119" t="s" vm="31">
        <v>1275</v>
      </c>
    </row>
    <row r="33" spans="1:4">
      <c r="A33" s="55" t="s">
        <v>144</v>
      </c>
      <c r="B33" s="28" t="s">
        <v>201</v>
      </c>
      <c r="C33" s="118">
        <f>הלוואות!O10</f>
        <v>1060.15048</v>
      </c>
      <c r="D33" s="119" vm="32">
        <v>2.4247814356129598E-3</v>
      </c>
    </row>
    <row r="34" spans="1:4">
      <c r="A34" s="55" t="s">
        <v>144</v>
      </c>
      <c r="B34" s="28" t="s">
        <v>202</v>
      </c>
      <c r="C34" s="118" t="s" vm="33">
        <v>1275</v>
      </c>
      <c r="D34" s="119" t="s" vm="34">
        <v>1275</v>
      </c>
    </row>
    <row r="35" spans="1:4">
      <c r="A35" s="55" t="s">
        <v>144</v>
      </c>
      <c r="B35" s="28" t="s">
        <v>203</v>
      </c>
      <c r="C35" s="118" t="s" vm="35">
        <v>1275</v>
      </c>
      <c r="D35" s="119" t="s" vm="36">
        <v>1275</v>
      </c>
    </row>
    <row r="36" spans="1:4">
      <c r="A36" s="55" t="s">
        <v>144</v>
      </c>
      <c r="B36" s="56" t="s">
        <v>204</v>
      </c>
      <c r="C36" s="118" t="s" vm="37">
        <v>1275</v>
      </c>
      <c r="D36" s="119" t="s" vm="38">
        <v>1275</v>
      </c>
    </row>
    <row r="37" spans="1:4">
      <c r="A37" s="55" t="s">
        <v>144</v>
      </c>
      <c r="B37" s="28" t="s">
        <v>205</v>
      </c>
      <c r="C37" s="118"/>
      <c r="D37" s="119"/>
    </row>
    <row r="38" spans="1:4">
      <c r="A38" s="55"/>
      <c r="B38" s="69" t="s">
        <v>207</v>
      </c>
      <c r="C38" s="118">
        <v>0</v>
      </c>
      <c r="D38" s="119">
        <v>0</v>
      </c>
    </row>
    <row r="39" spans="1:4">
      <c r="A39" s="55" t="s">
        <v>144</v>
      </c>
      <c r="B39" s="70" t="s">
        <v>208</v>
      </c>
      <c r="C39" s="118" t="s" vm="39">
        <v>1275</v>
      </c>
      <c r="D39" s="119" t="s" vm="40">
        <v>1275</v>
      </c>
    </row>
    <row r="40" spans="1:4">
      <c r="A40" s="55" t="s">
        <v>144</v>
      </c>
      <c r="B40" s="70" t="s">
        <v>238</v>
      </c>
      <c r="C40" s="118" t="s" vm="41">
        <v>1275</v>
      </c>
      <c r="D40" s="119" t="s" vm="42">
        <v>1275</v>
      </c>
    </row>
    <row r="41" spans="1:4">
      <c r="A41" s="55" t="s">
        <v>144</v>
      </c>
      <c r="B41" s="70" t="s">
        <v>209</v>
      </c>
      <c r="C41" s="118" t="s" vm="43">
        <v>1275</v>
      </c>
      <c r="D41" s="119" t="s" vm="44">
        <v>1275</v>
      </c>
    </row>
    <row r="42" spans="1:4">
      <c r="B42" s="70" t="s">
        <v>84</v>
      </c>
      <c r="C42" s="118">
        <f>C38+C10</f>
        <v>437176.99946000008</v>
      </c>
      <c r="D42" s="119" vm="45">
        <v>1.0000000000000002</v>
      </c>
    </row>
    <row r="43" spans="1:4">
      <c r="A43" s="55" t="s">
        <v>144</v>
      </c>
      <c r="B43" s="70" t="s">
        <v>206</v>
      </c>
      <c r="C43" s="154">
        <f>'יתרת התחייבות להשקעה'!C10</f>
        <v>6748.2028738956506</v>
      </c>
      <c r="D43" s="119"/>
    </row>
    <row r="44" spans="1:4">
      <c r="B44" s="6" t="s">
        <v>110</v>
      </c>
    </row>
    <row r="45" spans="1:4">
      <c r="C45" s="76" t="s">
        <v>188</v>
      </c>
      <c r="D45" s="35" t="s">
        <v>104</v>
      </c>
    </row>
    <row r="46" spans="1:4">
      <c r="C46" s="77" t="s">
        <v>1</v>
      </c>
      <c r="D46" s="24" t="s">
        <v>2</v>
      </c>
    </row>
    <row r="47" spans="1:4">
      <c r="C47" s="120" t="s">
        <v>169</v>
      </c>
      <c r="D47" s="121" vm="46">
        <v>2.7612000000000001</v>
      </c>
    </row>
    <row r="48" spans="1:4">
      <c r="C48" s="120" t="s">
        <v>178</v>
      </c>
      <c r="D48" s="155">
        <v>1.1092</v>
      </c>
    </row>
    <row r="49" spans="2:4">
      <c r="C49" s="120" t="s">
        <v>174</v>
      </c>
      <c r="D49" s="155" vm="47">
        <v>2.8287</v>
      </c>
    </row>
    <row r="50" spans="2:4">
      <c r="B50" s="12"/>
      <c r="C50" s="120" t="s">
        <v>837</v>
      </c>
      <c r="D50" s="155" vm="48">
        <v>3.6273</v>
      </c>
    </row>
    <row r="51" spans="2:4">
      <c r="C51" s="120" t="s">
        <v>167</v>
      </c>
      <c r="D51" s="155" vm="49">
        <v>4.1569000000000003</v>
      </c>
    </row>
    <row r="52" spans="2:4">
      <c r="C52" s="120" t="s">
        <v>168</v>
      </c>
      <c r="D52" s="155" vm="50">
        <v>4.7356999999999996</v>
      </c>
    </row>
    <row r="53" spans="2:4">
      <c r="C53" s="120" t="s">
        <v>170</v>
      </c>
      <c r="D53" s="155">
        <v>0.45176404321777863</v>
      </c>
    </row>
    <row r="54" spans="2:4">
      <c r="C54" s="120" t="s">
        <v>175</v>
      </c>
      <c r="D54" s="155" vm="51">
        <v>3.1328999999999998</v>
      </c>
    </row>
    <row r="55" spans="2:4">
      <c r="C55" s="120" t="s">
        <v>176</v>
      </c>
      <c r="D55" s="155">
        <v>0.1943</v>
      </c>
    </row>
    <row r="56" spans="2:4">
      <c r="C56" s="120" t="s">
        <v>173</v>
      </c>
      <c r="D56" s="155" vm="52">
        <v>0.55869999999999997</v>
      </c>
    </row>
    <row r="57" spans="2:4">
      <c r="C57" s="120" t="s">
        <v>1276</v>
      </c>
      <c r="D57" s="155">
        <v>2.5518000000000001</v>
      </c>
    </row>
    <row r="58" spans="2:4">
      <c r="C58" s="120" t="s">
        <v>172</v>
      </c>
      <c r="D58" s="155" vm="53">
        <v>0.43369999999999997</v>
      </c>
    </row>
    <row r="59" spans="2:4">
      <c r="C59" s="120" t="s">
        <v>165</v>
      </c>
      <c r="D59" s="155" vm="54">
        <v>3.5289999999999999</v>
      </c>
    </row>
    <row r="60" spans="2:4">
      <c r="C60" s="120" t="s">
        <v>179</v>
      </c>
      <c r="D60" s="155" vm="55">
        <v>0.26</v>
      </c>
    </row>
    <row r="61" spans="2:4">
      <c r="C61" s="120" t="s">
        <v>1277</v>
      </c>
      <c r="D61" s="121" vm="56">
        <v>0.44369999999999998</v>
      </c>
    </row>
    <row r="62" spans="2:4">
      <c r="C62" s="120" t="s">
        <v>166</v>
      </c>
      <c r="D62" s="121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8" t="s" vm="1">
        <v>251</v>
      </c>
    </row>
    <row r="2" spans="2:60">
      <c r="B2" s="57" t="s">
        <v>180</v>
      </c>
      <c r="C2" s="78" t="s">
        <v>252</v>
      </c>
    </row>
    <row r="3" spans="2:60">
      <c r="B3" s="57" t="s">
        <v>182</v>
      </c>
      <c r="C3" s="78" t="s">
        <v>253</v>
      </c>
    </row>
    <row r="4" spans="2:60">
      <c r="B4" s="57" t="s">
        <v>183</v>
      </c>
      <c r="C4" s="78">
        <v>8803</v>
      </c>
    </row>
    <row r="6" spans="2:60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</row>
    <row r="7" spans="2:60" ht="26.25" customHeight="1">
      <c r="B7" s="203" t="s">
        <v>93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  <c r="BH7" s="3"/>
    </row>
    <row r="8" spans="2:60" s="3" customFormat="1" ht="78.75">
      <c r="B8" s="22" t="s">
        <v>118</v>
      </c>
      <c r="C8" s="30" t="s">
        <v>42</v>
      </c>
      <c r="D8" s="30" t="s">
        <v>122</v>
      </c>
      <c r="E8" s="30" t="s">
        <v>61</v>
      </c>
      <c r="F8" s="30" t="s">
        <v>102</v>
      </c>
      <c r="G8" s="30" t="s">
        <v>237</v>
      </c>
      <c r="H8" s="30" t="s">
        <v>236</v>
      </c>
      <c r="I8" s="30" t="s">
        <v>58</v>
      </c>
      <c r="J8" s="30" t="s">
        <v>55</v>
      </c>
      <c r="K8" s="30" t="s">
        <v>184</v>
      </c>
      <c r="L8" s="30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246</v>
      </c>
      <c r="H9" s="16"/>
      <c r="I9" s="16" t="s">
        <v>240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N30" sqref="N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181</v>
      </c>
      <c r="C1" s="78" t="s" vm="1">
        <v>251</v>
      </c>
    </row>
    <row r="2" spans="2:61">
      <c r="B2" s="57" t="s">
        <v>180</v>
      </c>
      <c r="C2" s="78" t="s">
        <v>252</v>
      </c>
    </row>
    <row r="3" spans="2:61">
      <c r="B3" s="57" t="s">
        <v>182</v>
      </c>
      <c r="C3" s="78" t="s">
        <v>253</v>
      </c>
    </row>
    <row r="4" spans="2:61">
      <c r="B4" s="57" t="s">
        <v>183</v>
      </c>
      <c r="C4" s="78">
        <v>8803</v>
      </c>
    </row>
    <row r="6" spans="2:61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</row>
    <row r="7" spans="2:61" ht="26.25" customHeight="1">
      <c r="B7" s="203" t="s">
        <v>94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  <c r="BI7" s="3"/>
    </row>
    <row r="8" spans="2:61" s="3" customFormat="1" ht="78.75">
      <c r="B8" s="22" t="s">
        <v>118</v>
      </c>
      <c r="C8" s="30" t="s">
        <v>42</v>
      </c>
      <c r="D8" s="30" t="s">
        <v>122</v>
      </c>
      <c r="E8" s="30" t="s">
        <v>61</v>
      </c>
      <c r="F8" s="30" t="s">
        <v>102</v>
      </c>
      <c r="G8" s="30" t="s">
        <v>237</v>
      </c>
      <c r="H8" s="30" t="s">
        <v>236</v>
      </c>
      <c r="I8" s="30" t="s">
        <v>58</v>
      </c>
      <c r="J8" s="30" t="s">
        <v>55</v>
      </c>
      <c r="K8" s="30" t="s">
        <v>184</v>
      </c>
      <c r="L8" s="31" t="s">
        <v>186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246</v>
      </c>
      <c r="H9" s="16"/>
      <c r="I9" s="16" t="s">
        <v>240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181</v>
      </c>
      <c r="C1" s="78" t="s" vm="1">
        <v>251</v>
      </c>
    </row>
    <row r="2" spans="1:60">
      <c r="B2" s="57" t="s">
        <v>180</v>
      </c>
      <c r="C2" s="78" t="s">
        <v>252</v>
      </c>
    </row>
    <row r="3" spans="1:60">
      <c r="B3" s="57" t="s">
        <v>182</v>
      </c>
      <c r="C3" s="78" t="s">
        <v>253</v>
      </c>
    </row>
    <row r="4" spans="1:60">
      <c r="B4" s="57" t="s">
        <v>183</v>
      </c>
      <c r="C4" s="78">
        <v>8803</v>
      </c>
    </row>
    <row r="6" spans="1:60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5"/>
      <c r="BD6" s="1" t="s">
        <v>123</v>
      </c>
      <c r="BF6" s="1" t="s">
        <v>189</v>
      </c>
      <c r="BH6" s="3" t="s">
        <v>166</v>
      </c>
    </row>
    <row r="7" spans="1:60" ht="26.25" customHeight="1">
      <c r="B7" s="203" t="s">
        <v>95</v>
      </c>
      <c r="C7" s="204"/>
      <c r="D7" s="204"/>
      <c r="E7" s="204"/>
      <c r="F7" s="204"/>
      <c r="G7" s="204"/>
      <c r="H7" s="204"/>
      <c r="I7" s="204"/>
      <c r="J7" s="204"/>
      <c r="K7" s="205"/>
      <c r="BD7" s="3" t="s">
        <v>125</v>
      </c>
      <c r="BF7" s="1" t="s">
        <v>145</v>
      </c>
      <c r="BH7" s="3" t="s">
        <v>165</v>
      </c>
    </row>
    <row r="8" spans="1:60" s="3" customFormat="1" ht="78.75">
      <c r="A8" s="2"/>
      <c r="B8" s="22" t="s">
        <v>118</v>
      </c>
      <c r="C8" s="30" t="s">
        <v>42</v>
      </c>
      <c r="D8" s="30" t="s">
        <v>122</v>
      </c>
      <c r="E8" s="30" t="s">
        <v>61</v>
      </c>
      <c r="F8" s="30" t="s">
        <v>102</v>
      </c>
      <c r="G8" s="30" t="s">
        <v>237</v>
      </c>
      <c r="H8" s="30" t="s">
        <v>236</v>
      </c>
      <c r="I8" s="30" t="s">
        <v>58</v>
      </c>
      <c r="J8" s="30" t="s">
        <v>184</v>
      </c>
      <c r="K8" s="30" t="s">
        <v>186</v>
      </c>
      <c r="BC8" s="1" t="s">
        <v>138</v>
      </c>
      <c r="BD8" s="1" t="s">
        <v>139</v>
      </c>
      <c r="BE8" s="1" t="s">
        <v>146</v>
      </c>
      <c r="BG8" s="4" t="s">
        <v>167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246</v>
      </c>
      <c r="H9" s="16"/>
      <c r="I9" s="16" t="s">
        <v>240</v>
      </c>
      <c r="J9" s="32" t="s">
        <v>20</v>
      </c>
      <c r="K9" s="58" t="s">
        <v>20</v>
      </c>
      <c r="BC9" s="1" t="s">
        <v>135</v>
      </c>
      <c r="BE9" s="1" t="s">
        <v>147</v>
      </c>
      <c r="BG9" s="4" t="s">
        <v>168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131</v>
      </c>
      <c r="BD10" s="3"/>
      <c r="BE10" s="1" t="s">
        <v>190</v>
      </c>
      <c r="BG10" s="1" t="s">
        <v>174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169</v>
      </c>
    </row>
    <row r="12" spans="1:60" ht="20.25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128</v>
      </c>
      <c r="BD12" s="4"/>
      <c r="BE12" s="1" t="s">
        <v>149</v>
      </c>
      <c r="BG12" s="1" t="s">
        <v>170</v>
      </c>
    </row>
    <row r="13" spans="1:60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132</v>
      </c>
      <c r="BE13" s="1" t="s">
        <v>150</v>
      </c>
      <c r="BG13" s="1" t="s">
        <v>171</v>
      </c>
    </row>
    <row r="14" spans="1:60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129</v>
      </c>
      <c r="BE14" s="1" t="s">
        <v>151</v>
      </c>
      <c r="BG14" s="1" t="s">
        <v>173</v>
      </c>
    </row>
    <row r="15" spans="1:60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140</v>
      </c>
      <c r="BE15" s="1" t="s">
        <v>191</v>
      </c>
      <c r="BG15" s="1" t="s">
        <v>175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126</v>
      </c>
      <c r="BD16" s="1" t="s">
        <v>141</v>
      </c>
      <c r="BE16" s="1" t="s">
        <v>152</v>
      </c>
      <c r="BG16" s="1" t="s">
        <v>176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136</v>
      </c>
      <c r="BE17" s="1" t="s">
        <v>153</v>
      </c>
      <c r="BG17" s="1" t="s">
        <v>177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124</v>
      </c>
      <c r="BF18" s="1" t="s">
        <v>154</v>
      </c>
      <c r="BH18" s="1" t="s">
        <v>26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137</v>
      </c>
      <c r="BF19" s="1" t="s">
        <v>155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142</v>
      </c>
      <c r="BF20" s="1" t="s">
        <v>156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127</v>
      </c>
      <c r="BE21" s="1" t="s">
        <v>143</v>
      </c>
      <c r="BF21" s="1" t="s">
        <v>157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133</v>
      </c>
      <c r="BF22" s="1" t="s">
        <v>158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26</v>
      </c>
      <c r="BE23" s="1" t="s">
        <v>134</v>
      </c>
      <c r="BF23" s="1" t="s">
        <v>192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195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159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160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194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161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162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193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26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181</v>
      </c>
      <c r="C1" s="78" t="s" vm="1">
        <v>251</v>
      </c>
    </row>
    <row r="2" spans="2:81">
      <c r="B2" s="57" t="s">
        <v>180</v>
      </c>
      <c r="C2" s="78" t="s">
        <v>252</v>
      </c>
    </row>
    <row r="3" spans="2:81">
      <c r="B3" s="57" t="s">
        <v>182</v>
      </c>
      <c r="C3" s="78" t="s">
        <v>253</v>
      </c>
      <c r="E3" s="2"/>
    </row>
    <row r="4" spans="2:81">
      <c r="B4" s="57" t="s">
        <v>183</v>
      </c>
      <c r="C4" s="78">
        <v>8803</v>
      </c>
    </row>
    <row r="6" spans="2:81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2:81" ht="26.25" customHeight="1">
      <c r="B7" s="203" t="s">
        <v>96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5"/>
    </row>
    <row r="8" spans="2:81" s="3" customFormat="1" ht="47.25">
      <c r="B8" s="22" t="s">
        <v>118</v>
      </c>
      <c r="C8" s="30" t="s">
        <v>42</v>
      </c>
      <c r="D8" s="13" t="s">
        <v>47</v>
      </c>
      <c r="E8" s="30" t="s">
        <v>15</v>
      </c>
      <c r="F8" s="30" t="s">
        <v>62</v>
      </c>
      <c r="G8" s="30" t="s">
        <v>103</v>
      </c>
      <c r="H8" s="30" t="s">
        <v>18</v>
      </c>
      <c r="I8" s="30" t="s">
        <v>102</v>
      </c>
      <c r="J8" s="30" t="s">
        <v>17</v>
      </c>
      <c r="K8" s="30" t="s">
        <v>19</v>
      </c>
      <c r="L8" s="30" t="s">
        <v>237</v>
      </c>
      <c r="M8" s="30" t="s">
        <v>236</v>
      </c>
      <c r="N8" s="30" t="s">
        <v>58</v>
      </c>
      <c r="O8" s="30" t="s">
        <v>55</v>
      </c>
      <c r="P8" s="30" t="s">
        <v>184</v>
      </c>
      <c r="Q8" s="31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246</v>
      </c>
      <c r="M9" s="32"/>
      <c r="N9" s="32" t="s">
        <v>240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L136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8" style="3" customWidth="1"/>
    <col min="18" max="18" width="8.7109375" style="3" customWidth="1"/>
    <col min="19" max="19" width="10" style="3" customWidth="1"/>
    <col min="20" max="20" width="9.5703125" style="3" customWidth="1"/>
    <col min="21" max="21" width="6.140625" style="3" customWidth="1"/>
    <col min="22" max="23" width="5.7109375" style="3" customWidth="1"/>
    <col min="24" max="24" width="6.85546875" style="3" customWidth="1"/>
    <col min="25" max="25" width="6.42578125" style="3" customWidth="1"/>
    <col min="26" max="26" width="6.7109375" style="3" customWidth="1"/>
    <col min="27" max="27" width="7.28515625" style="3" customWidth="1"/>
    <col min="28" max="31" width="5.7109375" style="3" customWidth="1"/>
    <col min="32" max="39" width="5.7109375" style="1" customWidth="1"/>
    <col min="40" max="16384" width="9.140625" style="1"/>
  </cols>
  <sheetData>
    <row r="1" spans="2:64">
      <c r="B1" s="57" t="s">
        <v>181</v>
      </c>
      <c r="C1" s="78" t="s" vm="1">
        <v>251</v>
      </c>
    </row>
    <row r="2" spans="2:64">
      <c r="B2" s="57" t="s">
        <v>180</v>
      </c>
      <c r="C2" s="78" t="s">
        <v>252</v>
      </c>
    </row>
    <row r="3" spans="2:64">
      <c r="B3" s="57" t="s">
        <v>182</v>
      </c>
      <c r="C3" s="78" t="s">
        <v>253</v>
      </c>
    </row>
    <row r="4" spans="2:64">
      <c r="B4" s="57" t="s">
        <v>183</v>
      </c>
      <c r="C4" s="78">
        <v>8803</v>
      </c>
    </row>
    <row r="6" spans="2:64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2:64" ht="26.25" customHeight="1">
      <c r="B7" s="203" t="s">
        <v>87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5"/>
    </row>
    <row r="8" spans="2:64" s="3" customFormat="1" ht="78.75">
      <c r="B8" s="22" t="s">
        <v>118</v>
      </c>
      <c r="C8" s="30" t="s">
        <v>42</v>
      </c>
      <c r="D8" s="30" t="s">
        <v>15</v>
      </c>
      <c r="E8" s="30" t="s">
        <v>62</v>
      </c>
      <c r="F8" s="30" t="s">
        <v>103</v>
      </c>
      <c r="G8" s="30" t="s">
        <v>18</v>
      </c>
      <c r="H8" s="30" t="s">
        <v>102</v>
      </c>
      <c r="I8" s="30" t="s">
        <v>17</v>
      </c>
      <c r="J8" s="30" t="s">
        <v>19</v>
      </c>
      <c r="K8" s="30" t="s">
        <v>237</v>
      </c>
      <c r="L8" s="30" t="s">
        <v>236</v>
      </c>
      <c r="M8" s="30" t="s">
        <v>111</v>
      </c>
      <c r="N8" s="30" t="s">
        <v>55</v>
      </c>
      <c r="O8" s="30" t="s">
        <v>184</v>
      </c>
      <c r="P8" s="31" t="s">
        <v>186</v>
      </c>
    </row>
    <row r="9" spans="2:64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246</v>
      </c>
      <c r="L9" s="32"/>
      <c r="M9" s="32" t="s">
        <v>240</v>
      </c>
      <c r="N9" s="32" t="s">
        <v>20</v>
      </c>
      <c r="O9" s="32" t="s">
        <v>20</v>
      </c>
      <c r="P9" s="33" t="s">
        <v>20</v>
      </c>
    </row>
    <row r="10" spans="2:6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64" s="147" customFormat="1" ht="18" customHeight="1">
      <c r="B11" s="122" t="s">
        <v>25</v>
      </c>
      <c r="C11" s="123"/>
      <c r="D11" s="123"/>
      <c r="E11" s="123"/>
      <c r="F11" s="123"/>
      <c r="G11" s="125">
        <v>10.18318923991488</v>
      </c>
      <c r="H11" s="123"/>
      <c r="I11" s="123"/>
      <c r="J11" s="131">
        <v>4.8508572012598818E-2</v>
      </c>
      <c r="K11" s="125"/>
      <c r="L11" s="123"/>
      <c r="M11" s="125">
        <v>118163.92991999998</v>
      </c>
      <c r="N11" s="123"/>
      <c r="O11" s="126">
        <v>1</v>
      </c>
      <c r="P11" s="126">
        <f>M11/'סכום נכסי הקרן'!$C$42</f>
        <v>0.27028853317067403</v>
      </c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BL11" s="150"/>
    </row>
    <row r="12" spans="2:64" s="150" customFormat="1" ht="21.75" customHeight="1">
      <c r="B12" s="124" t="s">
        <v>233</v>
      </c>
      <c r="C12" s="123"/>
      <c r="D12" s="123"/>
      <c r="E12" s="123"/>
      <c r="F12" s="123"/>
      <c r="G12" s="125">
        <v>10.18318923991488</v>
      </c>
      <c r="H12" s="123"/>
      <c r="I12" s="123"/>
      <c r="J12" s="131">
        <v>4.8508572012598818E-2</v>
      </c>
      <c r="K12" s="125"/>
      <c r="L12" s="123"/>
      <c r="M12" s="125">
        <v>118163.92991999998</v>
      </c>
      <c r="N12" s="123"/>
      <c r="O12" s="126">
        <v>1</v>
      </c>
      <c r="P12" s="126">
        <f>M12/'סכום נכסי הקרן'!$C$42</f>
        <v>0.27028853317067403</v>
      </c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</row>
    <row r="13" spans="2:64" s="150" customFormat="1">
      <c r="B13" s="127" t="s">
        <v>67</v>
      </c>
      <c r="C13" s="123"/>
      <c r="D13" s="123"/>
      <c r="E13" s="123"/>
      <c r="F13" s="123"/>
      <c r="G13" s="125">
        <v>10.18318923991488</v>
      </c>
      <c r="H13" s="123"/>
      <c r="I13" s="123"/>
      <c r="J13" s="131">
        <v>4.8508572012598818E-2</v>
      </c>
      <c r="K13" s="125"/>
      <c r="L13" s="123"/>
      <c r="M13" s="125">
        <v>118163.92991999998</v>
      </c>
      <c r="N13" s="123"/>
      <c r="O13" s="126">
        <v>1</v>
      </c>
      <c r="P13" s="126">
        <f>M13/'סכום נכסי הקרן'!$C$42</f>
        <v>0.27028853317067403</v>
      </c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</row>
    <row r="14" spans="2:64" s="138" customFormat="1">
      <c r="B14" s="85" t="s">
        <v>1174</v>
      </c>
      <c r="C14" s="84" t="s">
        <v>1175</v>
      </c>
      <c r="D14" s="84" t="s">
        <v>256</v>
      </c>
      <c r="E14" s="84"/>
      <c r="F14" s="109">
        <v>40909</v>
      </c>
      <c r="G14" s="92">
        <v>7.4999999999999991</v>
      </c>
      <c r="H14" s="95" t="s">
        <v>166</v>
      </c>
      <c r="I14" s="96">
        <v>4.8000000000000001E-2</v>
      </c>
      <c r="J14" s="96">
        <v>4.8599999999999997E-2</v>
      </c>
      <c r="K14" s="92">
        <v>28000</v>
      </c>
      <c r="L14" s="110">
        <v>103.4639</v>
      </c>
      <c r="M14" s="92">
        <v>28.958470000000002</v>
      </c>
      <c r="N14" s="84"/>
      <c r="O14" s="93">
        <v>2.4507030207615495E-4</v>
      </c>
      <c r="P14" s="93">
        <f>M14/'סכום נכסי הקרן'!$C$42</f>
        <v>6.6239692471857918E-5</v>
      </c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</row>
    <row r="15" spans="2:64" s="138" customFormat="1">
      <c r="B15" s="85" t="s">
        <v>1176</v>
      </c>
      <c r="C15" s="84">
        <v>8790</v>
      </c>
      <c r="D15" s="84" t="s">
        <v>256</v>
      </c>
      <c r="E15" s="84"/>
      <c r="F15" s="109">
        <v>41030</v>
      </c>
      <c r="G15" s="92">
        <v>7.65</v>
      </c>
      <c r="H15" s="95" t="s">
        <v>166</v>
      </c>
      <c r="I15" s="96">
        <v>4.8000000000000001E-2</v>
      </c>
      <c r="J15" s="96">
        <v>4.8599999999999997E-2</v>
      </c>
      <c r="K15" s="92">
        <v>1074000</v>
      </c>
      <c r="L15" s="110">
        <v>103.869</v>
      </c>
      <c r="M15" s="92">
        <v>1115.17544</v>
      </c>
      <c r="N15" s="84"/>
      <c r="O15" s="93">
        <v>9.437528362123724E-3</v>
      </c>
      <c r="P15" s="93">
        <f>M15/'סכום נכסי הקרן'!$C$42</f>
        <v>2.5508556977550554E-3</v>
      </c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</row>
    <row r="16" spans="2:64" s="138" customFormat="1">
      <c r="B16" s="85" t="s">
        <v>1177</v>
      </c>
      <c r="C16" s="84" t="s">
        <v>1178</v>
      </c>
      <c r="D16" s="84" t="s">
        <v>256</v>
      </c>
      <c r="E16" s="84"/>
      <c r="F16" s="109">
        <v>42218</v>
      </c>
      <c r="G16" s="92">
        <v>9.66</v>
      </c>
      <c r="H16" s="95" t="s">
        <v>166</v>
      </c>
      <c r="I16" s="96">
        <v>4.8000000000000001E-2</v>
      </c>
      <c r="J16" s="96">
        <v>4.8500000000000008E-2</v>
      </c>
      <c r="K16" s="92">
        <v>3000</v>
      </c>
      <c r="L16" s="110">
        <v>100.76860000000001</v>
      </c>
      <c r="M16" s="92">
        <v>3.0230999999999999</v>
      </c>
      <c r="N16" s="84"/>
      <c r="O16" s="93">
        <v>2.5583949366331302E-5</v>
      </c>
      <c r="P16" s="93">
        <f>M16/'סכום נכסי הקרן'!$C$42</f>
        <v>6.9150481469384835E-6</v>
      </c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</row>
    <row r="17" spans="2:31" s="138" customFormat="1">
      <c r="B17" s="85" t="s">
        <v>1179</v>
      </c>
      <c r="C17" s="84" t="s">
        <v>1180</v>
      </c>
      <c r="D17" s="84" t="s">
        <v>256</v>
      </c>
      <c r="E17" s="84"/>
      <c r="F17" s="109">
        <v>42309</v>
      </c>
      <c r="G17" s="92">
        <v>9.68</v>
      </c>
      <c r="H17" s="95" t="s">
        <v>166</v>
      </c>
      <c r="I17" s="96">
        <v>4.8000000000000001E-2</v>
      </c>
      <c r="J17" s="96">
        <v>4.8499999999999995E-2</v>
      </c>
      <c r="K17" s="92">
        <v>180000</v>
      </c>
      <c r="L17" s="110">
        <v>101.9841</v>
      </c>
      <c r="M17" s="92">
        <v>183.57135</v>
      </c>
      <c r="N17" s="84"/>
      <c r="O17" s="93">
        <v>1.5535311843832759E-3</v>
      </c>
      <c r="P17" s="93">
        <f>M17/'סכום נכסי הקרן'!$C$42</f>
        <v>4.1990166506185566E-4</v>
      </c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</row>
    <row r="18" spans="2:31" s="138" customFormat="1">
      <c r="B18" s="85" t="s">
        <v>1181</v>
      </c>
      <c r="C18" s="84" t="s">
        <v>1182</v>
      </c>
      <c r="D18" s="84" t="s">
        <v>256</v>
      </c>
      <c r="E18" s="84"/>
      <c r="F18" s="109">
        <v>42370</v>
      </c>
      <c r="G18" s="92">
        <v>9.85</v>
      </c>
      <c r="H18" s="95" t="s">
        <v>166</v>
      </c>
      <c r="I18" s="96">
        <v>4.8000000000000001E-2</v>
      </c>
      <c r="J18" s="96">
        <v>4.8500000000000008E-2</v>
      </c>
      <c r="K18" s="92">
        <v>107000</v>
      </c>
      <c r="L18" s="110">
        <v>101.1808</v>
      </c>
      <c r="M18" s="92">
        <v>108.26351</v>
      </c>
      <c r="N18" s="84"/>
      <c r="O18" s="93">
        <v>9.1621453410780415E-4</v>
      </c>
      <c r="P18" s="93">
        <f>M18/'סכום נכסי הקרן'!$C$42</f>
        <v>2.4764228249365088E-4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</row>
    <row r="19" spans="2:31" s="138" customFormat="1">
      <c r="B19" s="85" t="s">
        <v>1183</v>
      </c>
      <c r="C19" s="84" t="s">
        <v>1184</v>
      </c>
      <c r="D19" s="84" t="s">
        <v>256</v>
      </c>
      <c r="E19" s="84"/>
      <c r="F19" s="109">
        <v>42461</v>
      </c>
      <c r="G19" s="92">
        <v>9.86</v>
      </c>
      <c r="H19" s="95" t="s">
        <v>166</v>
      </c>
      <c r="I19" s="96">
        <v>4.8000000000000001E-2</v>
      </c>
      <c r="J19" s="96">
        <v>4.8499999999999995E-2</v>
      </c>
      <c r="K19" s="92">
        <v>1612000</v>
      </c>
      <c r="L19" s="110">
        <v>103.2188</v>
      </c>
      <c r="M19" s="92">
        <v>1663.88669</v>
      </c>
      <c r="N19" s="84"/>
      <c r="O19" s="93">
        <v>1.4081172580553931E-2</v>
      </c>
      <c r="P19" s="93">
        <f>M19/'סכום נכסי הקרן'!$C$42</f>
        <v>3.8059794821210372E-3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</row>
    <row r="20" spans="2:31" s="138" customFormat="1">
      <c r="B20" s="85" t="s">
        <v>1185</v>
      </c>
      <c r="C20" s="84" t="s">
        <v>1186</v>
      </c>
      <c r="D20" s="84" t="s">
        <v>256</v>
      </c>
      <c r="E20" s="84"/>
      <c r="F20" s="109">
        <v>42491</v>
      </c>
      <c r="G20" s="92">
        <v>9.9399999999999977</v>
      </c>
      <c r="H20" s="95" t="s">
        <v>166</v>
      </c>
      <c r="I20" s="96">
        <v>4.8000000000000001E-2</v>
      </c>
      <c r="J20" s="96">
        <v>4.8599999999999997E-2</v>
      </c>
      <c r="K20" s="92">
        <v>2873000</v>
      </c>
      <c r="L20" s="110">
        <v>103.0211</v>
      </c>
      <c r="M20" s="92">
        <v>2959.7958900000003</v>
      </c>
      <c r="N20" s="84"/>
      <c r="O20" s="93">
        <v>2.5048218115323841E-2</v>
      </c>
      <c r="P20" s="93">
        <f>M20/'סכום נכסי הקרן'!$C$42</f>
        <v>6.7702461329299862E-3</v>
      </c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</row>
    <row r="21" spans="2:31" s="138" customFormat="1">
      <c r="B21" s="85" t="s">
        <v>1187</v>
      </c>
      <c r="C21" s="84" t="s">
        <v>1188</v>
      </c>
      <c r="D21" s="84" t="s">
        <v>256</v>
      </c>
      <c r="E21" s="84"/>
      <c r="F21" s="109">
        <v>42522</v>
      </c>
      <c r="G21" s="92">
        <v>10.029999999999999</v>
      </c>
      <c r="H21" s="95" t="s">
        <v>166</v>
      </c>
      <c r="I21" s="96">
        <v>4.8000000000000001E-2</v>
      </c>
      <c r="J21" s="96">
        <v>4.8499999999999995E-2</v>
      </c>
      <c r="K21" s="92">
        <v>3590000</v>
      </c>
      <c r="L21" s="110">
        <v>102.1979</v>
      </c>
      <c r="M21" s="92">
        <v>3668.9032499999998</v>
      </c>
      <c r="N21" s="84"/>
      <c r="O21" s="93">
        <v>3.1049265647172888E-2</v>
      </c>
      <c r="P21" s="93">
        <f>M21/'סכום נכסי הקרן'!$C$42</f>
        <v>8.3922604678009598E-3</v>
      </c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</row>
    <row r="22" spans="2:31" s="138" customFormat="1">
      <c r="B22" s="85" t="s">
        <v>1189</v>
      </c>
      <c r="C22" s="84" t="s">
        <v>1190</v>
      </c>
      <c r="D22" s="84" t="s">
        <v>256</v>
      </c>
      <c r="E22" s="84"/>
      <c r="F22" s="109">
        <v>42552</v>
      </c>
      <c r="G22" s="92">
        <v>10.109999999999998</v>
      </c>
      <c r="H22" s="95" t="s">
        <v>166</v>
      </c>
      <c r="I22" s="96">
        <v>4.8000000000000001E-2</v>
      </c>
      <c r="J22" s="96">
        <v>4.8499999999999995E-2</v>
      </c>
      <c r="K22" s="92">
        <v>4923000</v>
      </c>
      <c r="L22" s="110">
        <v>101.4849</v>
      </c>
      <c r="M22" s="92">
        <v>4996.1312300000009</v>
      </c>
      <c r="N22" s="84"/>
      <c r="O22" s="93">
        <v>4.2281356361306789E-2</v>
      </c>
      <c r="P22" s="93">
        <f>M22/'סכום נכסי הקרן'!$C$42</f>
        <v>1.1428165791364161E-2</v>
      </c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</row>
    <row r="23" spans="2:31" s="138" customFormat="1">
      <c r="B23" s="85" t="s">
        <v>1191</v>
      </c>
      <c r="C23" s="84" t="s">
        <v>1192</v>
      </c>
      <c r="D23" s="84" t="s">
        <v>256</v>
      </c>
      <c r="E23" s="84"/>
      <c r="F23" s="109">
        <v>42583</v>
      </c>
      <c r="G23" s="92">
        <v>10.199999999999999</v>
      </c>
      <c r="H23" s="95" t="s">
        <v>166</v>
      </c>
      <c r="I23" s="96">
        <v>4.8000000000000001E-2</v>
      </c>
      <c r="J23" s="96">
        <v>4.8500000000000008E-2</v>
      </c>
      <c r="K23" s="92">
        <v>37044000</v>
      </c>
      <c r="L23" s="110">
        <v>100.79389999999999</v>
      </c>
      <c r="M23" s="92">
        <v>37338.067080000001</v>
      </c>
      <c r="N23" s="84"/>
      <c r="O23" s="93">
        <v>0.31598531891482312</v>
      </c>
      <c r="P23" s="93">
        <f>M23/'סכום נכסי הקרן'!$C$42</f>
        <v>8.5407208352955177E-2</v>
      </c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</row>
    <row r="24" spans="2:31" s="138" customFormat="1">
      <c r="B24" s="85" t="s">
        <v>1193</v>
      </c>
      <c r="C24" s="84" t="s">
        <v>1194</v>
      </c>
      <c r="D24" s="84" t="s">
        <v>256</v>
      </c>
      <c r="E24" s="84"/>
      <c r="F24" s="109">
        <v>42614</v>
      </c>
      <c r="G24" s="92">
        <v>10.28</v>
      </c>
      <c r="H24" s="95" t="s">
        <v>166</v>
      </c>
      <c r="I24" s="96">
        <v>4.8000000000000001E-2</v>
      </c>
      <c r="J24" s="96">
        <v>4.8499999999999995E-2</v>
      </c>
      <c r="K24" s="92">
        <v>27007000</v>
      </c>
      <c r="L24" s="110">
        <v>100.3844</v>
      </c>
      <c r="M24" s="92">
        <v>27110.585070000001</v>
      </c>
      <c r="N24" s="84"/>
      <c r="O24" s="93">
        <v>0.22943198561823869</v>
      </c>
      <c r="P24" s="93">
        <f>M24/'סכום נכסי הקרן'!$C$42</f>
        <v>6.2012834855188922E-2</v>
      </c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</row>
    <row r="25" spans="2:31" s="138" customFormat="1">
      <c r="B25" s="85" t="s">
        <v>1195</v>
      </c>
      <c r="C25" s="84" t="s">
        <v>1196</v>
      </c>
      <c r="D25" s="84" t="s">
        <v>256</v>
      </c>
      <c r="E25" s="84"/>
      <c r="F25" s="109">
        <v>42644</v>
      </c>
      <c r="G25" s="92">
        <v>10.120000000000001</v>
      </c>
      <c r="H25" s="95" t="s">
        <v>166</v>
      </c>
      <c r="I25" s="96">
        <v>4.8000000000000001E-2</v>
      </c>
      <c r="J25" s="96">
        <v>4.8500000000000015E-2</v>
      </c>
      <c r="K25" s="92">
        <v>4931000</v>
      </c>
      <c r="L25" s="110">
        <v>102.38800000000001</v>
      </c>
      <c r="M25" s="92">
        <v>5048.7247699999998</v>
      </c>
      <c r="N25" s="84"/>
      <c r="O25" s="93">
        <v>4.2726445992597881E-2</v>
      </c>
      <c r="P25" s="93">
        <f>M25/'סכום נכסי הקרן'!$C$42</f>
        <v>1.1548468414935306E-2</v>
      </c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2:31" s="138" customFormat="1">
      <c r="B26" s="85" t="s">
        <v>1197</v>
      </c>
      <c r="C26" s="84" t="s">
        <v>1198</v>
      </c>
      <c r="D26" s="84" t="s">
        <v>256</v>
      </c>
      <c r="E26" s="84"/>
      <c r="F26" s="109">
        <v>42675</v>
      </c>
      <c r="G26" s="92">
        <v>10.200000000000001</v>
      </c>
      <c r="H26" s="95" t="s">
        <v>166</v>
      </c>
      <c r="I26" s="96">
        <v>4.8000000000000001E-2</v>
      </c>
      <c r="J26" s="96">
        <v>4.8500000000000008E-2</v>
      </c>
      <c r="K26" s="92">
        <v>1958000</v>
      </c>
      <c r="L26" s="110">
        <v>101.9834</v>
      </c>
      <c r="M26" s="92">
        <v>1996.8354099999999</v>
      </c>
      <c r="N26" s="84"/>
      <c r="O26" s="93">
        <v>1.6898857471581291E-2</v>
      </c>
      <c r="P26" s="93">
        <f>M26/'סכום נכסי הקרן'!$C$42</f>
        <v>4.567567398253993E-3</v>
      </c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</row>
    <row r="27" spans="2:31" s="138" customFormat="1">
      <c r="B27" s="85" t="s">
        <v>1199</v>
      </c>
      <c r="C27" s="84" t="s">
        <v>1200</v>
      </c>
      <c r="D27" s="84" t="s">
        <v>256</v>
      </c>
      <c r="E27" s="84"/>
      <c r="F27" s="109">
        <v>42705</v>
      </c>
      <c r="G27" s="92">
        <v>10.28</v>
      </c>
      <c r="H27" s="95" t="s">
        <v>166</v>
      </c>
      <c r="I27" s="96">
        <v>4.8000000000000001E-2</v>
      </c>
      <c r="J27" s="96">
        <v>4.8499999999999995E-2</v>
      </c>
      <c r="K27" s="92">
        <v>2986000</v>
      </c>
      <c r="L27" s="110">
        <v>101.581</v>
      </c>
      <c r="M27" s="92">
        <v>3033.2086600000002</v>
      </c>
      <c r="N27" s="84"/>
      <c r="O27" s="93">
        <v>2.5669497130415015E-2</v>
      </c>
      <c r="P27" s="93">
        <f>M27/'סכום נכסי הקרן'!$C$42</f>
        <v>6.9381707266087007E-3</v>
      </c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</row>
    <row r="28" spans="2:31" s="138" customFormat="1">
      <c r="B28" s="85" t="s">
        <v>1201</v>
      </c>
      <c r="C28" s="84" t="s">
        <v>1202</v>
      </c>
      <c r="D28" s="84" t="s">
        <v>256</v>
      </c>
      <c r="E28" s="84"/>
      <c r="F28" s="109">
        <v>42736</v>
      </c>
      <c r="G28" s="92">
        <v>10.370000000000001</v>
      </c>
      <c r="H28" s="95" t="s">
        <v>166</v>
      </c>
      <c r="I28" s="96">
        <v>4.8000000000000001E-2</v>
      </c>
      <c r="J28" s="96">
        <v>4.8500000000000008E-2</v>
      </c>
      <c r="K28" s="92">
        <v>936000</v>
      </c>
      <c r="L28" s="110">
        <v>101.3826</v>
      </c>
      <c r="M28" s="92">
        <v>948.94085999999993</v>
      </c>
      <c r="N28" s="84"/>
      <c r="O28" s="93">
        <v>8.030715131448804E-3</v>
      </c>
      <c r="P28" s="93">
        <f>M28/'סכום נכסי הקרן'!$C$42</f>
        <v>2.1706102131908342E-3</v>
      </c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</row>
    <row r="29" spans="2:31" s="138" customFormat="1">
      <c r="B29" s="85" t="s">
        <v>1203</v>
      </c>
      <c r="C29" s="84" t="s">
        <v>1204</v>
      </c>
      <c r="D29" s="84" t="s">
        <v>256</v>
      </c>
      <c r="E29" s="84"/>
      <c r="F29" s="109">
        <v>42767</v>
      </c>
      <c r="G29" s="92">
        <v>10.450000000000001</v>
      </c>
      <c r="H29" s="95" t="s">
        <v>166</v>
      </c>
      <c r="I29" s="96">
        <v>4.8000000000000001E-2</v>
      </c>
      <c r="J29" s="96">
        <v>4.8500000000000008E-2</v>
      </c>
      <c r="K29" s="92">
        <v>2040000</v>
      </c>
      <c r="L29" s="110">
        <v>100.9825</v>
      </c>
      <c r="M29" s="92">
        <v>2060.0434</v>
      </c>
      <c r="N29" s="84"/>
      <c r="O29" s="93">
        <v>1.7433775276386815E-2</v>
      </c>
      <c r="P29" s="93">
        <f>M29/'סכום נכסי הקרן'!$C$42</f>
        <v>4.7121495470817546E-3</v>
      </c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</row>
    <row r="30" spans="2:31" s="138" customFormat="1">
      <c r="B30" s="85" t="s">
        <v>1205</v>
      </c>
      <c r="C30" s="84" t="s">
        <v>1206</v>
      </c>
      <c r="D30" s="84" t="s">
        <v>256</v>
      </c>
      <c r="E30" s="84"/>
      <c r="F30" s="109">
        <v>42795</v>
      </c>
      <c r="G30" s="92">
        <v>10.540000000000001</v>
      </c>
      <c r="H30" s="95" t="s">
        <v>166</v>
      </c>
      <c r="I30" s="96">
        <v>4.8000000000000001E-2</v>
      </c>
      <c r="J30" s="96">
        <v>4.8499999999999995E-2</v>
      </c>
      <c r="K30" s="92">
        <v>3984000</v>
      </c>
      <c r="L30" s="110">
        <v>100.78570000000001</v>
      </c>
      <c r="M30" s="92">
        <v>4015.3007299999999</v>
      </c>
      <c r="N30" s="84"/>
      <c r="O30" s="93">
        <v>3.3980764965404094E-2</v>
      </c>
      <c r="P30" s="93">
        <f>M30/'סכום נכסי הקרן'!$C$42</f>
        <v>9.1846111185165027E-3</v>
      </c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</row>
    <row r="31" spans="2:31" s="138" customFormat="1">
      <c r="B31" s="85" t="s">
        <v>1207</v>
      </c>
      <c r="C31" s="84" t="s">
        <v>1208</v>
      </c>
      <c r="D31" s="84" t="s">
        <v>256</v>
      </c>
      <c r="E31" s="84"/>
      <c r="F31" s="109">
        <v>42826</v>
      </c>
      <c r="G31" s="92">
        <v>10.37</v>
      </c>
      <c r="H31" s="95" t="s">
        <v>166</v>
      </c>
      <c r="I31" s="96">
        <v>4.8000000000000001E-2</v>
      </c>
      <c r="J31" s="96">
        <v>4.8499999999999995E-2</v>
      </c>
      <c r="K31" s="92">
        <v>4341000</v>
      </c>
      <c r="L31" s="110">
        <v>102.7976</v>
      </c>
      <c r="M31" s="92">
        <v>4462.4431599999998</v>
      </c>
      <c r="N31" s="84"/>
      <c r="O31" s="93">
        <v>3.7764850602220054E-2</v>
      </c>
      <c r="P31" s="93">
        <f>M31/'סכום נכסי הקרן'!$C$42</f>
        <v>1.0207406074683706E-2</v>
      </c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2:31" s="138" customFormat="1">
      <c r="B32" s="85" t="s">
        <v>1209</v>
      </c>
      <c r="C32" s="84" t="s">
        <v>1210</v>
      </c>
      <c r="D32" s="84" t="s">
        <v>256</v>
      </c>
      <c r="E32" s="84"/>
      <c r="F32" s="109">
        <v>42856</v>
      </c>
      <c r="G32" s="92">
        <v>10.449999999999998</v>
      </c>
      <c r="H32" s="95" t="s">
        <v>166</v>
      </c>
      <c r="I32" s="96">
        <v>4.8000000000000001E-2</v>
      </c>
      <c r="J32" s="96">
        <v>4.8499999999999995E-2</v>
      </c>
      <c r="K32" s="92">
        <v>2438000</v>
      </c>
      <c r="L32" s="110">
        <v>102.08499999999999</v>
      </c>
      <c r="M32" s="92">
        <v>2488.83268</v>
      </c>
      <c r="N32" s="84"/>
      <c r="O32" s="93">
        <v>2.1062541519099812E-2</v>
      </c>
      <c r="P32" s="93">
        <f>M32/'סכום נכסי הקרן'!$C$42</f>
        <v>5.6929634520439089E-3</v>
      </c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2:31" s="138" customFormat="1">
      <c r="B33" s="85" t="s">
        <v>1211</v>
      </c>
      <c r="C33" s="84" t="s">
        <v>1212</v>
      </c>
      <c r="D33" s="84" t="s">
        <v>256</v>
      </c>
      <c r="E33" s="84"/>
      <c r="F33" s="109">
        <v>42887</v>
      </c>
      <c r="G33" s="92">
        <v>10.54</v>
      </c>
      <c r="H33" s="95" t="s">
        <v>166</v>
      </c>
      <c r="I33" s="96">
        <v>4.8000000000000001E-2</v>
      </c>
      <c r="J33" s="96">
        <v>4.8500000000000008E-2</v>
      </c>
      <c r="K33" s="92">
        <v>4416000</v>
      </c>
      <c r="L33" s="110">
        <v>101.58069999999999</v>
      </c>
      <c r="M33" s="92">
        <v>4485.8032400000002</v>
      </c>
      <c r="N33" s="84"/>
      <c r="O33" s="93">
        <v>3.7962542740724727E-2</v>
      </c>
      <c r="P33" s="93">
        <f>M33/'סכום נכסי הקרן'!$C$42</f>
        <v>1.0260839992819506E-2</v>
      </c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</row>
    <row r="34" spans="2:31" s="138" customFormat="1">
      <c r="B34" s="85" t="s">
        <v>1213</v>
      </c>
      <c r="C34" s="84" t="s">
        <v>1214</v>
      </c>
      <c r="D34" s="84" t="s">
        <v>256</v>
      </c>
      <c r="E34" s="84"/>
      <c r="F34" s="109">
        <v>42949</v>
      </c>
      <c r="G34" s="92">
        <v>10.71</v>
      </c>
      <c r="H34" s="95" t="s">
        <v>166</v>
      </c>
      <c r="I34" s="96">
        <v>4.8000000000000001E-2</v>
      </c>
      <c r="J34" s="96">
        <v>4.8500000000000008E-2</v>
      </c>
      <c r="K34" s="92">
        <v>2609000</v>
      </c>
      <c r="L34" s="110">
        <v>100.98220000000001</v>
      </c>
      <c r="M34" s="92">
        <v>2634.6246900000001</v>
      </c>
      <c r="N34" s="84"/>
      <c r="O34" s="93">
        <v>2.2296352971534619E-2</v>
      </c>
      <c r="P34" s="93">
        <f>M34/'סכום נכסי הקרן'!$C$42</f>
        <v>6.0264485397316919E-3</v>
      </c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</row>
    <row r="35" spans="2:31" s="138" customFormat="1">
      <c r="B35" s="85" t="s">
        <v>1215</v>
      </c>
      <c r="C35" s="84" t="s">
        <v>1216</v>
      </c>
      <c r="D35" s="84" t="s">
        <v>256</v>
      </c>
      <c r="E35" s="84"/>
      <c r="F35" s="109">
        <v>42979</v>
      </c>
      <c r="G35" s="92">
        <v>10.790000000000001</v>
      </c>
      <c r="H35" s="95" t="s">
        <v>166</v>
      </c>
      <c r="I35" s="96">
        <v>4.8000000000000001E-2</v>
      </c>
      <c r="J35" s="96">
        <v>4.8499999999999995E-2</v>
      </c>
      <c r="K35" s="92">
        <v>4767000</v>
      </c>
      <c r="L35" s="110">
        <v>100.6978</v>
      </c>
      <c r="M35" s="92">
        <v>4800.2626600000003</v>
      </c>
      <c r="N35" s="84"/>
      <c r="O35" s="93">
        <v>4.0623756024786087E-2</v>
      </c>
      <c r="P35" s="93">
        <f>M35/'סכום נכסי הקרן'!$C$42</f>
        <v>1.0980135427822764E-2</v>
      </c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</row>
    <row r="36" spans="2:31" s="138" customFormat="1">
      <c r="B36" s="85" t="s">
        <v>1217</v>
      </c>
      <c r="C36" s="84" t="s">
        <v>1218</v>
      </c>
      <c r="D36" s="84" t="s">
        <v>256</v>
      </c>
      <c r="E36" s="84"/>
      <c r="F36" s="109">
        <v>40969</v>
      </c>
      <c r="G36" s="92">
        <v>7.660000000000001</v>
      </c>
      <c r="H36" s="95" t="s">
        <v>166</v>
      </c>
      <c r="I36" s="96">
        <v>4.8000000000000001E-2</v>
      </c>
      <c r="J36" s="96">
        <v>4.87E-2</v>
      </c>
      <c r="K36" s="92">
        <v>2937000</v>
      </c>
      <c r="L36" s="110">
        <v>102.6307</v>
      </c>
      <c r="M36" s="92">
        <v>3012.5485800000001</v>
      </c>
      <c r="N36" s="84"/>
      <c r="O36" s="93">
        <v>2.5494654604324457E-2</v>
      </c>
      <c r="P36" s="93">
        <f>M36/'סכום נכסי הקרן'!$C$42</f>
        <v>6.890912796695829E-3</v>
      </c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2:31" s="138" customFormat="1">
      <c r="B37" s="83"/>
      <c r="C37" s="84"/>
      <c r="D37" s="84"/>
      <c r="E37" s="84"/>
      <c r="F37" s="84"/>
      <c r="G37" s="84"/>
      <c r="H37" s="84"/>
      <c r="I37" s="84"/>
      <c r="J37" s="84"/>
      <c r="K37" s="92"/>
      <c r="L37" s="84"/>
      <c r="M37" s="84"/>
      <c r="N37" s="84"/>
      <c r="O37" s="93"/>
      <c r="P37" s="84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2:31" s="138" customFormat="1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2:31" s="138" customFormat="1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2:31" s="138" customFormat="1">
      <c r="B40" s="152" t="s">
        <v>250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2:31" s="138" customFormat="1">
      <c r="B41" s="152" t="s">
        <v>114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</row>
    <row r="42" spans="2:31" s="138" customFormat="1">
      <c r="B42" s="152" t="s">
        <v>235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</row>
    <row r="43" spans="2:31" s="138" customFormat="1">
      <c r="B43" s="152" t="s">
        <v>245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</row>
    <row r="44" spans="2:31" s="138" customFormat="1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</row>
    <row r="45" spans="2:31" s="138" customFormat="1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</row>
    <row r="46" spans="2:31" s="138" customFormat="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</row>
    <row r="47" spans="2:31" s="138" customFormat="1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</row>
    <row r="48" spans="2:31" s="138" customFormat="1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</row>
    <row r="49" spans="2:31" s="138" customFormat="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</row>
    <row r="50" spans="2:31" s="138" customFormat="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</row>
    <row r="51" spans="2:3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3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3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3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3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3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3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3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3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31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31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31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31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31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2:16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</row>
    <row r="119" spans="2:16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2:16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2:16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</row>
    <row r="122" spans="2:16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</row>
    <row r="123" spans="2:16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</row>
    <row r="124" spans="2:16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</row>
    <row r="125" spans="2:16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</row>
    <row r="126" spans="2:16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</row>
    <row r="127" spans="2:16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</row>
    <row r="128" spans="2:16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</row>
    <row r="129" spans="2:16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</row>
    <row r="130" spans="2:16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</row>
    <row r="131" spans="2:16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</row>
    <row r="132" spans="2:16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</row>
    <row r="133" spans="2:16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</row>
    <row r="134" spans="2:16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</row>
    <row r="135" spans="2:16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</row>
    <row r="136" spans="2:16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</row>
  </sheetData>
  <mergeCells count="2">
    <mergeCell ref="B6:P6"/>
    <mergeCell ref="B7:P7"/>
  </mergeCells>
  <phoneticPr fontId="5" type="noConversion"/>
  <dataValidations count="1">
    <dataValidation allowBlank="1" showInputMessage="1" showErrorMessage="1" sqref="C5:C1048576 Z25:XFD27 B42:B1048576 A1:A1048576 B1:B39 D1:P1048576 Q1:XFD24 Q28:XFD1048576 Q25:X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B6" sqref="B6:S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181</v>
      </c>
      <c r="C1" s="78" t="s" vm="1">
        <v>251</v>
      </c>
    </row>
    <row r="2" spans="2:65">
      <c r="B2" s="57" t="s">
        <v>180</v>
      </c>
      <c r="C2" s="78" t="s">
        <v>252</v>
      </c>
    </row>
    <row r="3" spans="2:65">
      <c r="B3" s="57" t="s">
        <v>182</v>
      </c>
      <c r="C3" s="78" t="s">
        <v>253</v>
      </c>
    </row>
    <row r="4" spans="2:65">
      <c r="B4" s="57" t="s">
        <v>183</v>
      </c>
      <c r="C4" s="78">
        <v>8803</v>
      </c>
    </row>
    <row r="6" spans="2:65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5"/>
    </row>
    <row r="7" spans="2:65" ht="26.25" customHeight="1">
      <c r="B7" s="203" t="s">
        <v>88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5"/>
    </row>
    <row r="8" spans="2:65" s="3" customFormat="1" ht="78.75">
      <c r="B8" s="22" t="s">
        <v>118</v>
      </c>
      <c r="C8" s="30" t="s">
        <v>42</v>
      </c>
      <c r="D8" s="30" t="s">
        <v>120</v>
      </c>
      <c r="E8" s="30" t="s">
        <v>119</v>
      </c>
      <c r="F8" s="30" t="s">
        <v>61</v>
      </c>
      <c r="G8" s="30" t="s">
        <v>15</v>
      </c>
      <c r="H8" s="30" t="s">
        <v>62</v>
      </c>
      <c r="I8" s="30" t="s">
        <v>103</v>
      </c>
      <c r="J8" s="30" t="s">
        <v>18</v>
      </c>
      <c r="K8" s="30" t="s">
        <v>102</v>
      </c>
      <c r="L8" s="30" t="s">
        <v>17</v>
      </c>
      <c r="M8" s="72" t="s">
        <v>19</v>
      </c>
      <c r="N8" s="30" t="s">
        <v>237</v>
      </c>
      <c r="O8" s="30" t="s">
        <v>236</v>
      </c>
      <c r="P8" s="30" t="s">
        <v>111</v>
      </c>
      <c r="Q8" s="30" t="s">
        <v>55</v>
      </c>
      <c r="R8" s="30" t="s">
        <v>184</v>
      </c>
      <c r="S8" s="31" t="s">
        <v>186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246</v>
      </c>
      <c r="O9" s="32"/>
      <c r="P9" s="32" t="s">
        <v>240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115</v>
      </c>
      <c r="R10" s="20" t="s">
        <v>116</v>
      </c>
      <c r="S10" s="20" t="s">
        <v>187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181</v>
      </c>
      <c r="C1" s="78" t="s" vm="1">
        <v>251</v>
      </c>
    </row>
    <row r="2" spans="2:81">
      <c r="B2" s="57" t="s">
        <v>180</v>
      </c>
      <c r="C2" s="78" t="s">
        <v>252</v>
      </c>
    </row>
    <row r="3" spans="2:81">
      <c r="B3" s="57" t="s">
        <v>182</v>
      </c>
      <c r="C3" s="78" t="s">
        <v>253</v>
      </c>
    </row>
    <row r="4" spans="2:81">
      <c r="B4" s="57" t="s">
        <v>183</v>
      </c>
      <c r="C4" s="78">
        <v>8803</v>
      </c>
    </row>
    <row r="6" spans="2:81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5"/>
    </row>
    <row r="7" spans="2:81" ht="26.25" customHeight="1">
      <c r="B7" s="203" t="s">
        <v>89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5"/>
    </row>
    <row r="8" spans="2:81" s="3" customFormat="1" ht="78.75">
      <c r="B8" s="22" t="s">
        <v>118</v>
      </c>
      <c r="C8" s="30" t="s">
        <v>42</v>
      </c>
      <c r="D8" s="30" t="s">
        <v>120</v>
      </c>
      <c r="E8" s="30" t="s">
        <v>119</v>
      </c>
      <c r="F8" s="30" t="s">
        <v>61</v>
      </c>
      <c r="G8" s="30" t="s">
        <v>15</v>
      </c>
      <c r="H8" s="30" t="s">
        <v>62</v>
      </c>
      <c r="I8" s="30" t="s">
        <v>103</v>
      </c>
      <c r="J8" s="30" t="s">
        <v>18</v>
      </c>
      <c r="K8" s="30" t="s">
        <v>102</v>
      </c>
      <c r="L8" s="30" t="s">
        <v>17</v>
      </c>
      <c r="M8" s="72" t="s">
        <v>19</v>
      </c>
      <c r="N8" s="72" t="s">
        <v>237</v>
      </c>
      <c r="O8" s="30" t="s">
        <v>236</v>
      </c>
      <c r="P8" s="30" t="s">
        <v>111</v>
      </c>
      <c r="Q8" s="30" t="s">
        <v>55</v>
      </c>
      <c r="R8" s="30" t="s">
        <v>184</v>
      </c>
      <c r="S8" s="31" t="s">
        <v>186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246</v>
      </c>
      <c r="O9" s="32"/>
      <c r="P9" s="32" t="s">
        <v>240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115</v>
      </c>
      <c r="R10" s="20" t="s">
        <v>116</v>
      </c>
      <c r="S10" s="20" t="s">
        <v>187</v>
      </c>
      <c r="T10" s="5"/>
      <c r="BZ10" s="1"/>
    </row>
    <row r="11" spans="2:81" s="147" customFormat="1" ht="18" customHeight="1">
      <c r="B11" s="132" t="s">
        <v>48</v>
      </c>
      <c r="C11" s="82"/>
      <c r="D11" s="82"/>
      <c r="E11" s="82"/>
      <c r="F11" s="82"/>
      <c r="G11" s="82"/>
      <c r="H11" s="82"/>
      <c r="I11" s="82"/>
      <c r="J11" s="91">
        <v>7.4783029385094517</v>
      </c>
      <c r="K11" s="82"/>
      <c r="L11" s="82"/>
      <c r="M11" s="90">
        <v>2.127482998620318E-2</v>
      </c>
      <c r="N11" s="89"/>
      <c r="O11" s="91"/>
      <c r="P11" s="89">
        <v>3123.7347200000004</v>
      </c>
      <c r="Q11" s="82"/>
      <c r="R11" s="90">
        <v>1</v>
      </c>
      <c r="S11" s="90">
        <f>P11/'סכום נכסי הקרן'!$C$42</f>
        <v>7.145240311952435E-3</v>
      </c>
      <c r="T11" s="151"/>
      <c r="BZ11" s="150"/>
      <c r="CC11" s="150"/>
    </row>
    <row r="12" spans="2:81" s="150" customFormat="1" ht="17.25" customHeight="1">
      <c r="B12" s="132" t="s">
        <v>233</v>
      </c>
      <c r="C12" s="82"/>
      <c r="D12" s="82"/>
      <c r="E12" s="82"/>
      <c r="F12" s="82"/>
      <c r="G12" s="82"/>
      <c r="H12" s="82"/>
      <c r="I12" s="82"/>
      <c r="J12" s="91">
        <v>7.4783029385094517</v>
      </c>
      <c r="K12" s="82"/>
      <c r="L12" s="82"/>
      <c r="M12" s="90">
        <v>2.127482998620318E-2</v>
      </c>
      <c r="N12" s="89"/>
      <c r="O12" s="91"/>
      <c r="P12" s="89">
        <v>3123.7347200000004</v>
      </c>
      <c r="Q12" s="82"/>
      <c r="R12" s="90">
        <v>1</v>
      </c>
      <c r="S12" s="90">
        <f>P12/'סכום נכסי הקרן'!$C$42</f>
        <v>7.145240311952435E-3</v>
      </c>
    </row>
    <row r="13" spans="2:81" s="138" customFormat="1">
      <c r="B13" s="132" t="s">
        <v>56</v>
      </c>
      <c r="C13" s="82"/>
      <c r="D13" s="82"/>
      <c r="E13" s="82"/>
      <c r="F13" s="82"/>
      <c r="G13" s="82"/>
      <c r="H13" s="82"/>
      <c r="I13" s="82"/>
      <c r="J13" s="91">
        <v>8.9395233973289834</v>
      </c>
      <c r="K13" s="82"/>
      <c r="L13" s="82"/>
      <c r="M13" s="90">
        <v>1.5796465776993025E-2</v>
      </c>
      <c r="N13" s="89"/>
      <c r="O13" s="91"/>
      <c r="P13" s="89">
        <v>1623.88536</v>
      </c>
      <c r="Q13" s="82"/>
      <c r="R13" s="90">
        <v>0.51985379859657221</v>
      </c>
      <c r="S13" s="90">
        <f>P13/'סכום נכסי הקרן'!$C$42</f>
        <v>3.7144803180538294E-3</v>
      </c>
    </row>
    <row r="14" spans="2:81" s="138" customFormat="1">
      <c r="B14" s="111" t="s">
        <v>1219</v>
      </c>
      <c r="C14" s="84" t="s">
        <v>1220</v>
      </c>
      <c r="D14" s="95" t="s">
        <v>1221</v>
      </c>
      <c r="E14" s="84" t="s">
        <v>1222</v>
      </c>
      <c r="F14" s="95" t="s">
        <v>369</v>
      </c>
      <c r="G14" s="84" t="s">
        <v>1321</v>
      </c>
      <c r="H14" s="84" t="s">
        <v>1320</v>
      </c>
      <c r="I14" s="109">
        <v>42639</v>
      </c>
      <c r="J14" s="94">
        <v>9.17</v>
      </c>
      <c r="K14" s="95" t="s">
        <v>166</v>
      </c>
      <c r="L14" s="96">
        <v>4.9000000000000002E-2</v>
      </c>
      <c r="M14" s="93">
        <v>1.4600000000000002E-2</v>
      </c>
      <c r="N14" s="92">
        <v>242358</v>
      </c>
      <c r="O14" s="94">
        <v>165.87</v>
      </c>
      <c r="P14" s="92">
        <v>401.99920000000003</v>
      </c>
      <c r="Q14" s="93">
        <v>1.2345703765386773E-4</v>
      </c>
      <c r="R14" s="93">
        <v>0.12869184999166638</v>
      </c>
      <c r="S14" s="93">
        <f>P14/'סכום נכסי הקרן'!$C$42</f>
        <v>9.1953419438019018E-4</v>
      </c>
    </row>
    <row r="15" spans="2:81" s="138" customFormat="1">
      <c r="B15" s="111" t="s">
        <v>1223</v>
      </c>
      <c r="C15" s="84" t="s">
        <v>1224</v>
      </c>
      <c r="D15" s="95" t="s">
        <v>1221</v>
      </c>
      <c r="E15" s="84" t="s">
        <v>1222</v>
      </c>
      <c r="F15" s="95" t="s">
        <v>369</v>
      </c>
      <c r="G15" s="84" t="s">
        <v>1321</v>
      </c>
      <c r="H15" s="84" t="s">
        <v>1320</v>
      </c>
      <c r="I15" s="109">
        <v>42639</v>
      </c>
      <c r="J15" s="94">
        <v>12.25</v>
      </c>
      <c r="K15" s="95" t="s">
        <v>166</v>
      </c>
      <c r="L15" s="96">
        <v>4.0999999999999995E-2</v>
      </c>
      <c r="M15" s="93">
        <v>2.1400000000000002E-2</v>
      </c>
      <c r="N15" s="92">
        <v>402706.47</v>
      </c>
      <c r="O15" s="94">
        <v>129.04</v>
      </c>
      <c r="P15" s="92">
        <v>519.65243999999996</v>
      </c>
      <c r="Q15" s="93">
        <v>1.1989629954269924E-4</v>
      </c>
      <c r="R15" s="93">
        <v>0.16635613666963367</v>
      </c>
      <c r="S15" s="93">
        <f>P15/'סכום נכסי הקרן'!$C$42</f>
        <v>1.1886545738725351E-3</v>
      </c>
    </row>
    <row r="16" spans="2:81" s="138" customFormat="1">
      <c r="B16" s="111" t="s">
        <v>1225</v>
      </c>
      <c r="C16" s="84" t="s">
        <v>1226</v>
      </c>
      <c r="D16" s="95" t="s">
        <v>1221</v>
      </c>
      <c r="E16" s="84" t="s">
        <v>1227</v>
      </c>
      <c r="F16" s="95" t="s">
        <v>369</v>
      </c>
      <c r="G16" s="84" t="s">
        <v>1321</v>
      </c>
      <c r="H16" s="84" t="s">
        <v>163</v>
      </c>
      <c r="I16" s="109">
        <v>42796</v>
      </c>
      <c r="J16" s="94">
        <v>8.98</v>
      </c>
      <c r="K16" s="95" t="s">
        <v>166</v>
      </c>
      <c r="L16" s="96">
        <v>2.1400000000000002E-2</v>
      </c>
      <c r="M16" s="93">
        <v>1.5700000000000002E-2</v>
      </c>
      <c r="N16" s="92">
        <v>318000</v>
      </c>
      <c r="O16" s="94">
        <v>105.71</v>
      </c>
      <c r="P16" s="92">
        <v>336.15778999999998</v>
      </c>
      <c r="Q16" s="93">
        <v>1.2247444597644486E-3</v>
      </c>
      <c r="R16" s="93">
        <v>0.10761406461557656</v>
      </c>
      <c r="S16" s="93">
        <f>P16/'סכום נכסי הקרן'!$C$42</f>
        <v>7.6892835262427168E-4</v>
      </c>
    </row>
    <row r="17" spans="2:19" s="138" customFormat="1">
      <c r="B17" s="111" t="s">
        <v>1228</v>
      </c>
      <c r="C17" s="84" t="s">
        <v>1229</v>
      </c>
      <c r="D17" s="95" t="s">
        <v>1221</v>
      </c>
      <c r="E17" s="84" t="s">
        <v>368</v>
      </c>
      <c r="F17" s="95" t="s">
        <v>369</v>
      </c>
      <c r="G17" s="84" t="s">
        <v>1323</v>
      </c>
      <c r="H17" s="84" t="s">
        <v>163</v>
      </c>
      <c r="I17" s="109">
        <v>42935</v>
      </c>
      <c r="J17" s="94">
        <v>3.6700000000000004</v>
      </c>
      <c r="K17" s="95" t="s">
        <v>166</v>
      </c>
      <c r="L17" s="96">
        <v>0.06</v>
      </c>
      <c r="M17" s="93">
        <v>8.8000000000000005E-3</v>
      </c>
      <c r="N17" s="92">
        <v>165000</v>
      </c>
      <c r="O17" s="94">
        <v>126.92</v>
      </c>
      <c r="P17" s="92">
        <v>209.41800000000001</v>
      </c>
      <c r="Q17" s="93">
        <v>4.4585571583520302E-5</v>
      </c>
      <c r="R17" s="93">
        <v>6.7040904164870949E-2</v>
      </c>
      <c r="S17" s="93">
        <f>P17/'סכום נכסי הקרן'!$C$42</f>
        <v>4.7902337098857577E-4</v>
      </c>
    </row>
    <row r="18" spans="2:19" s="138" customFormat="1">
      <c r="B18" s="111" t="s">
        <v>1230</v>
      </c>
      <c r="C18" s="84" t="s">
        <v>1231</v>
      </c>
      <c r="D18" s="95" t="s">
        <v>1221</v>
      </c>
      <c r="E18" s="84" t="s">
        <v>368</v>
      </c>
      <c r="F18" s="95" t="s">
        <v>369</v>
      </c>
      <c r="G18" s="84" t="s">
        <v>1323</v>
      </c>
      <c r="H18" s="84" t="s">
        <v>1320</v>
      </c>
      <c r="I18" s="109">
        <v>42768</v>
      </c>
      <c r="J18" s="94">
        <v>2.2200000000000002</v>
      </c>
      <c r="K18" s="95" t="s">
        <v>166</v>
      </c>
      <c r="L18" s="96">
        <v>6.8499999999999991E-2</v>
      </c>
      <c r="M18" s="93">
        <v>1.77E-2</v>
      </c>
      <c r="N18" s="92">
        <v>25700</v>
      </c>
      <c r="O18" s="94">
        <v>125.54</v>
      </c>
      <c r="P18" s="92">
        <v>32.263779999999997</v>
      </c>
      <c r="Q18" s="93">
        <v>5.0885950131768874E-5</v>
      </c>
      <c r="R18" s="93">
        <v>1.0328591539296907E-2</v>
      </c>
      <c r="S18" s="93">
        <f>P18/'סכום נכסי הקרן'!$C$42</f>
        <v>7.3800268632275107E-5</v>
      </c>
    </row>
    <row r="19" spans="2:19" s="138" customFormat="1">
      <c r="B19" s="111" t="s">
        <v>1232</v>
      </c>
      <c r="C19" s="84" t="s">
        <v>1233</v>
      </c>
      <c r="D19" s="95" t="s">
        <v>1221</v>
      </c>
      <c r="E19" s="84" t="s">
        <v>1234</v>
      </c>
      <c r="F19" s="95" t="s">
        <v>369</v>
      </c>
      <c r="G19" s="84" t="s">
        <v>1323</v>
      </c>
      <c r="H19" s="84" t="s">
        <v>1320</v>
      </c>
      <c r="I19" s="109">
        <v>42835</v>
      </c>
      <c r="J19" s="94">
        <v>4.87</v>
      </c>
      <c r="K19" s="95" t="s">
        <v>166</v>
      </c>
      <c r="L19" s="96">
        <v>5.5999999999999994E-2</v>
      </c>
      <c r="M19" s="93">
        <v>7.8000000000000005E-3</v>
      </c>
      <c r="N19" s="92">
        <v>82097.509999999995</v>
      </c>
      <c r="O19" s="94">
        <v>151.52000000000001</v>
      </c>
      <c r="P19" s="92">
        <v>124.39415</v>
      </c>
      <c r="Q19" s="93">
        <v>8.9855534995319163E-5</v>
      </c>
      <c r="R19" s="93">
        <v>3.9822251615527701E-2</v>
      </c>
      <c r="S19" s="93">
        <f>P19/'סכום נכסי הקרן'!$C$42</f>
        <v>2.8453955755598152E-4</v>
      </c>
    </row>
    <row r="20" spans="2:19" s="138" customFormat="1">
      <c r="B20" s="111"/>
      <c r="C20" s="84"/>
      <c r="D20" s="84"/>
      <c r="E20" s="84"/>
      <c r="F20" s="84"/>
      <c r="G20" s="84"/>
      <c r="H20" s="84"/>
      <c r="I20" s="84"/>
      <c r="J20" s="94"/>
      <c r="K20" s="84"/>
      <c r="L20" s="84"/>
      <c r="M20" s="93"/>
      <c r="N20" s="92"/>
      <c r="O20" s="94"/>
      <c r="P20" s="84"/>
      <c r="Q20" s="84"/>
      <c r="R20" s="93"/>
      <c r="S20" s="84"/>
    </row>
    <row r="21" spans="2:19" s="138" customFormat="1">
      <c r="B21" s="132" t="s">
        <v>57</v>
      </c>
      <c r="C21" s="82"/>
      <c r="D21" s="82"/>
      <c r="E21" s="82"/>
      <c r="F21" s="82"/>
      <c r="G21" s="82"/>
      <c r="H21" s="82"/>
      <c r="I21" s="82"/>
      <c r="J21" s="91">
        <v>6.4150371507903658</v>
      </c>
      <c r="K21" s="82"/>
      <c r="L21" s="82"/>
      <c r="M21" s="90">
        <v>2.4382637520426593E-2</v>
      </c>
      <c r="N21" s="89"/>
      <c r="O21" s="91"/>
      <c r="P21" s="89">
        <v>1150.0387900000001</v>
      </c>
      <c r="Q21" s="82"/>
      <c r="R21" s="90">
        <v>0.36816147755338197</v>
      </c>
      <c r="S21" s="90">
        <f>P21/'סכום נכסי הקרן'!$C$42</f>
        <v>2.6306022307223962E-3</v>
      </c>
    </row>
    <row r="22" spans="2:19" s="138" customFormat="1">
      <c r="B22" s="111" t="s">
        <v>1235</v>
      </c>
      <c r="C22" s="84" t="s">
        <v>1236</v>
      </c>
      <c r="D22" s="95" t="s">
        <v>1221</v>
      </c>
      <c r="E22" s="84" t="s">
        <v>1227</v>
      </c>
      <c r="F22" s="95" t="s">
        <v>369</v>
      </c>
      <c r="G22" s="84" t="s">
        <v>1321</v>
      </c>
      <c r="H22" s="84" t="s">
        <v>163</v>
      </c>
      <c r="I22" s="109">
        <v>42796</v>
      </c>
      <c r="J22" s="94">
        <v>8.31</v>
      </c>
      <c r="K22" s="95" t="s">
        <v>166</v>
      </c>
      <c r="L22" s="96">
        <v>3.7400000000000003E-2</v>
      </c>
      <c r="M22" s="93">
        <v>3.0099999999999995E-2</v>
      </c>
      <c r="N22" s="92">
        <v>318000</v>
      </c>
      <c r="O22" s="94">
        <v>106.39</v>
      </c>
      <c r="P22" s="92">
        <v>338.32021000000003</v>
      </c>
      <c r="Q22" s="93">
        <v>6.1740619503046262E-4</v>
      </c>
      <c r="R22" s="93">
        <v>0.10830631930229978</v>
      </c>
      <c r="S22" s="93">
        <f>P22/'סכום נכסי הקרן'!$C$42</f>
        <v>7.7387467871798451E-4</v>
      </c>
    </row>
    <row r="23" spans="2:19" s="138" customFormat="1">
      <c r="B23" s="111" t="s">
        <v>1237</v>
      </c>
      <c r="C23" s="84" t="s">
        <v>1238</v>
      </c>
      <c r="D23" s="95" t="s">
        <v>1221</v>
      </c>
      <c r="E23" s="84" t="s">
        <v>1227</v>
      </c>
      <c r="F23" s="95" t="s">
        <v>369</v>
      </c>
      <c r="G23" s="84" t="s">
        <v>1321</v>
      </c>
      <c r="H23" s="84" t="s">
        <v>163</v>
      </c>
      <c r="I23" s="109">
        <v>42796</v>
      </c>
      <c r="J23" s="94">
        <v>5.1100000000000003</v>
      </c>
      <c r="K23" s="95" t="s">
        <v>166</v>
      </c>
      <c r="L23" s="96">
        <v>2.5000000000000001E-2</v>
      </c>
      <c r="M23" s="93">
        <v>2.07E-2</v>
      </c>
      <c r="N23" s="92">
        <v>425000</v>
      </c>
      <c r="O23" s="94">
        <v>102.34</v>
      </c>
      <c r="P23" s="92">
        <v>434.94499999999999</v>
      </c>
      <c r="Q23" s="93">
        <v>5.8596766010015223E-4</v>
      </c>
      <c r="R23" s="93">
        <v>0.13923877633245371</v>
      </c>
      <c r="S23" s="93">
        <f>P23/'סכום נכסי הקרן'!$C$42</f>
        <v>9.9489451763757697E-4</v>
      </c>
    </row>
    <row r="24" spans="2:19" s="138" customFormat="1">
      <c r="B24" s="111" t="s">
        <v>1239</v>
      </c>
      <c r="C24" s="84" t="s">
        <v>1240</v>
      </c>
      <c r="D24" s="95" t="s">
        <v>1221</v>
      </c>
      <c r="E24" s="84" t="s">
        <v>1241</v>
      </c>
      <c r="F24" s="95" t="s">
        <v>330</v>
      </c>
      <c r="G24" s="84" t="s">
        <v>1323</v>
      </c>
      <c r="H24" s="84" t="s">
        <v>163</v>
      </c>
      <c r="I24" s="109">
        <v>42598</v>
      </c>
      <c r="J24" s="94">
        <v>6.2199999999999989</v>
      </c>
      <c r="K24" s="95" t="s">
        <v>166</v>
      </c>
      <c r="L24" s="96">
        <v>3.1E-2</v>
      </c>
      <c r="M24" s="93">
        <v>2.3499999999999997E-2</v>
      </c>
      <c r="N24" s="92">
        <v>362056</v>
      </c>
      <c r="O24" s="94">
        <v>104.84</v>
      </c>
      <c r="P24" s="92">
        <v>376.77358000000004</v>
      </c>
      <c r="Q24" s="93">
        <v>9.5277894736842106E-4</v>
      </c>
      <c r="R24" s="93">
        <v>0.12061638191862847</v>
      </c>
      <c r="S24" s="93">
        <f>P24/'סכום נכסי הקרן'!$C$42</f>
        <v>8.6183303436683501E-4</v>
      </c>
    </row>
    <row r="25" spans="2:19" s="138" customFormat="1">
      <c r="B25" s="111"/>
      <c r="C25" s="84"/>
      <c r="D25" s="84"/>
      <c r="E25" s="84"/>
      <c r="F25" s="84"/>
      <c r="G25" s="84"/>
      <c r="H25" s="84"/>
      <c r="I25" s="84"/>
      <c r="J25" s="94"/>
      <c r="K25" s="84"/>
      <c r="L25" s="84"/>
      <c r="M25" s="93"/>
      <c r="N25" s="92"/>
      <c r="O25" s="94"/>
      <c r="P25" s="84"/>
      <c r="Q25" s="84"/>
      <c r="R25" s="93"/>
      <c r="S25" s="84"/>
    </row>
    <row r="26" spans="2:19" s="138" customFormat="1">
      <c r="B26" s="132" t="s">
        <v>44</v>
      </c>
      <c r="C26" s="82"/>
      <c r="D26" s="82"/>
      <c r="E26" s="82"/>
      <c r="F26" s="82"/>
      <c r="G26" s="82"/>
      <c r="H26" s="82"/>
      <c r="I26" s="82"/>
      <c r="J26" s="91">
        <v>4.1906446757740916</v>
      </c>
      <c r="K26" s="82"/>
      <c r="L26" s="82"/>
      <c r="M26" s="90">
        <v>3.6489167905932637E-2</v>
      </c>
      <c r="N26" s="89"/>
      <c r="O26" s="91"/>
      <c r="P26" s="89">
        <v>349.81056999999993</v>
      </c>
      <c r="Q26" s="82"/>
      <c r="R26" s="90">
        <v>0.11198472385004572</v>
      </c>
      <c r="S26" s="90">
        <f>P26/'סכום נכסי הקרן'!$C$42</f>
        <v>8.001577631762079E-4</v>
      </c>
    </row>
    <row r="27" spans="2:19" s="138" customFormat="1">
      <c r="B27" s="111" t="s">
        <v>1242</v>
      </c>
      <c r="C27" s="84" t="s">
        <v>1243</v>
      </c>
      <c r="D27" s="95" t="s">
        <v>1221</v>
      </c>
      <c r="E27" s="84" t="s">
        <v>573</v>
      </c>
      <c r="F27" s="95" t="s">
        <v>574</v>
      </c>
      <c r="G27" s="84" t="s">
        <v>1324</v>
      </c>
      <c r="H27" s="84" t="s">
        <v>1320</v>
      </c>
      <c r="I27" s="109">
        <v>42954</v>
      </c>
      <c r="J27" s="94">
        <v>2.83</v>
      </c>
      <c r="K27" s="95" t="s">
        <v>165</v>
      </c>
      <c r="L27" s="96">
        <v>3.7000000000000005E-2</v>
      </c>
      <c r="M27" s="93">
        <v>2.92E-2</v>
      </c>
      <c r="N27" s="92">
        <v>18403</v>
      </c>
      <c r="O27" s="94">
        <v>102.39</v>
      </c>
      <c r="P27" s="92">
        <v>66.496350000000007</v>
      </c>
      <c r="Q27" s="93">
        <v>2.7383786679364324E-4</v>
      </c>
      <c r="R27" s="93">
        <v>2.1287451067547758E-2</v>
      </c>
      <c r="S27" s="93">
        <f>P27/'סכום נכסי הקרן'!$C$42</f>
        <v>1.5210395350655713E-4</v>
      </c>
    </row>
    <row r="28" spans="2:19" s="138" customFormat="1">
      <c r="B28" s="111" t="s">
        <v>1244</v>
      </c>
      <c r="C28" s="84" t="s">
        <v>1245</v>
      </c>
      <c r="D28" s="95" t="s">
        <v>1221</v>
      </c>
      <c r="E28" s="84" t="s">
        <v>573</v>
      </c>
      <c r="F28" s="95" t="s">
        <v>574</v>
      </c>
      <c r="G28" s="84" t="s">
        <v>1324</v>
      </c>
      <c r="H28" s="84" t="s">
        <v>1320</v>
      </c>
      <c r="I28" s="109">
        <v>42625</v>
      </c>
      <c r="J28" s="94">
        <v>4.5100000000000007</v>
      </c>
      <c r="K28" s="95" t="s">
        <v>165</v>
      </c>
      <c r="L28" s="96">
        <v>4.4500000000000005E-2</v>
      </c>
      <c r="M28" s="93">
        <v>3.8200000000000005E-2</v>
      </c>
      <c r="N28" s="92">
        <v>77815</v>
      </c>
      <c r="O28" s="94">
        <v>103.17</v>
      </c>
      <c r="P28" s="92">
        <v>283.31421999999998</v>
      </c>
      <c r="Q28" s="93">
        <v>5.6746172637834919E-4</v>
      </c>
      <c r="R28" s="93">
        <v>9.0697272782497979E-2</v>
      </c>
      <c r="S28" s="93">
        <f>P28/'סכום נכסי הקרן'!$C$42</f>
        <v>6.4805380966965088E-4</v>
      </c>
    </row>
    <row r="29" spans="2:19" s="138" customFormat="1">
      <c r="B29" s="112"/>
      <c r="C29" s="113"/>
      <c r="D29" s="113"/>
      <c r="E29" s="113"/>
      <c r="F29" s="113"/>
      <c r="G29" s="113"/>
      <c r="H29" s="113"/>
      <c r="I29" s="113"/>
      <c r="J29" s="114"/>
      <c r="K29" s="113"/>
      <c r="L29" s="113"/>
      <c r="M29" s="115"/>
      <c r="N29" s="116"/>
      <c r="O29" s="114"/>
      <c r="P29" s="113"/>
      <c r="Q29" s="113"/>
      <c r="R29" s="115"/>
      <c r="S29" s="113"/>
    </row>
    <row r="30" spans="2:19" s="138" customFormat="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 s="138" customFormat="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250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114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235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7" t="s">
        <v>245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5" type="noConversion"/>
  <conditionalFormatting sqref="B12:B31 B36:B128">
    <cfRule type="cellIs" dxfId="33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181</v>
      </c>
      <c r="C1" s="78" t="s" vm="1">
        <v>251</v>
      </c>
    </row>
    <row r="2" spans="2:98">
      <c r="B2" s="57" t="s">
        <v>180</v>
      </c>
      <c r="C2" s="78" t="s">
        <v>252</v>
      </c>
    </row>
    <row r="3" spans="2:98">
      <c r="B3" s="57" t="s">
        <v>182</v>
      </c>
      <c r="C3" s="78" t="s">
        <v>253</v>
      </c>
    </row>
    <row r="4" spans="2:98">
      <c r="B4" s="57" t="s">
        <v>183</v>
      </c>
      <c r="C4" s="78">
        <v>8803</v>
      </c>
    </row>
    <row r="6" spans="2:98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5"/>
    </row>
    <row r="7" spans="2:98" ht="26.25" customHeight="1">
      <c r="B7" s="203" t="s">
        <v>90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</row>
    <row r="8" spans="2:98" s="3" customFormat="1" ht="63">
      <c r="B8" s="22" t="s">
        <v>118</v>
      </c>
      <c r="C8" s="30" t="s">
        <v>42</v>
      </c>
      <c r="D8" s="30" t="s">
        <v>120</v>
      </c>
      <c r="E8" s="30" t="s">
        <v>119</v>
      </c>
      <c r="F8" s="30" t="s">
        <v>61</v>
      </c>
      <c r="G8" s="30" t="s">
        <v>102</v>
      </c>
      <c r="H8" s="30" t="s">
        <v>237</v>
      </c>
      <c r="I8" s="30" t="s">
        <v>236</v>
      </c>
      <c r="J8" s="30" t="s">
        <v>111</v>
      </c>
      <c r="K8" s="30" t="s">
        <v>55</v>
      </c>
      <c r="L8" s="30" t="s">
        <v>184</v>
      </c>
      <c r="M8" s="31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246</v>
      </c>
      <c r="I9" s="32"/>
      <c r="J9" s="32" t="s">
        <v>240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47" customFormat="1" ht="18" customHeight="1">
      <c r="B11" s="122" t="s">
        <v>28</v>
      </c>
      <c r="C11" s="123"/>
      <c r="D11" s="123"/>
      <c r="E11" s="123"/>
      <c r="F11" s="123"/>
      <c r="G11" s="123"/>
      <c r="H11" s="125"/>
      <c r="I11" s="125"/>
      <c r="J11" s="125">
        <v>1100.953</v>
      </c>
      <c r="K11" s="123"/>
      <c r="L11" s="126">
        <v>1</v>
      </c>
      <c r="M11" s="126">
        <f>J11/'סכום נכסי הקרן'!$C$42</f>
        <v>2.5183232451842031E-3</v>
      </c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CT11" s="150"/>
    </row>
    <row r="12" spans="2:98" s="138" customFormat="1">
      <c r="B12" s="99"/>
      <c r="C12" s="84"/>
      <c r="D12" s="84"/>
      <c r="E12" s="84"/>
      <c r="F12" s="84"/>
      <c r="G12" s="84"/>
      <c r="H12" s="92"/>
      <c r="I12" s="92"/>
      <c r="J12" s="84"/>
      <c r="K12" s="84"/>
      <c r="L12" s="93"/>
      <c r="M12" s="84"/>
    </row>
    <row r="13" spans="2:98" s="150" customFormat="1">
      <c r="B13" s="122" t="s">
        <v>232</v>
      </c>
      <c r="C13" s="123"/>
      <c r="D13" s="123"/>
      <c r="E13" s="123"/>
      <c r="F13" s="123"/>
      <c r="G13" s="123"/>
      <c r="H13" s="125"/>
      <c r="I13" s="125"/>
      <c r="J13" s="125">
        <v>1100.952</v>
      </c>
      <c r="K13" s="123"/>
      <c r="L13" s="126">
        <v>0.99999909169601242</v>
      </c>
      <c r="M13" s="126">
        <f>J13/'סכום נכסי הקרן'!$C$42</f>
        <v>2.5183209577811574E-3</v>
      </c>
    </row>
    <row r="14" spans="2:98" s="138" customFormat="1">
      <c r="B14" s="108" t="s">
        <v>59</v>
      </c>
      <c r="C14" s="82"/>
      <c r="D14" s="82"/>
      <c r="E14" s="82"/>
      <c r="F14" s="82"/>
      <c r="G14" s="82"/>
      <c r="H14" s="89"/>
      <c r="I14" s="89"/>
      <c r="J14" s="89">
        <v>1100.952</v>
      </c>
      <c r="K14" s="82"/>
      <c r="L14" s="90">
        <v>0.99999909169601242</v>
      </c>
      <c r="M14" s="90">
        <f>J14/'סכום נכסי הקרן'!$C$42</f>
        <v>2.5183209577811574E-3</v>
      </c>
    </row>
    <row r="15" spans="2:98" s="138" customFormat="1">
      <c r="B15" s="99" t="s">
        <v>1247</v>
      </c>
      <c r="C15" s="84">
        <v>5814</v>
      </c>
      <c r="D15" s="95" t="s">
        <v>26</v>
      </c>
      <c r="E15" s="84"/>
      <c r="F15" s="95" t="s">
        <v>330</v>
      </c>
      <c r="G15" s="95" t="s">
        <v>165</v>
      </c>
      <c r="H15" s="92">
        <v>46946.18</v>
      </c>
      <c r="I15" s="92">
        <v>91.075599999999994</v>
      </c>
      <c r="J15" s="92">
        <v>150.88776000000001</v>
      </c>
      <c r="K15" s="93">
        <v>1.1028221924966222E-3</v>
      </c>
      <c r="L15" s="93">
        <v>0.13705195407978363</v>
      </c>
      <c r="M15" s="93">
        <f>J15/'סכום נכסי הקרן'!$C$42</f>
        <v>3.4514112175703705E-4</v>
      </c>
    </row>
    <row r="16" spans="2:98" s="138" customFormat="1">
      <c r="B16" s="99" t="s">
        <v>1248</v>
      </c>
      <c r="C16" s="84">
        <v>5771</v>
      </c>
      <c r="D16" s="95" t="s">
        <v>26</v>
      </c>
      <c r="E16" s="84"/>
      <c r="F16" s="95" t="s">
        <v>536</v>
      </c>
      <c r="G16" s="95" t="s">
        <v>167</v>
      </c>
      <c r="H16" s="92">
        <v>125725.02</v>
      </c>
      <c r="I16" s="92">
        <v>83.080200000000005</v>
      </c>
      <c r="J16" s="92">
        <v>434.19902000000002</v>
      </c>
      <c r="K16" s="93">
        <v>1.209712935553821E-3</v>
      </c>
      <c r="L16" s="93">
        <v>0.39438470125427699</v>
      </c>
      <c r="M16" s="93">
        <f>J16/'סכום נכסי הקרן'!$C$42</f>
        <v>9.9318816071367337E-4</v>
      </c>
    </row>
    <row r="17" spans="2:13" s="138" customFormat="1">
      <c r="B17" s="99" t="s">
        <v>1249</v>
      </c>
      <c r="C17" s="84">
        <v>5691</v>
      </c>
      <c r="D17" s="95" t="s">
        <v>26</v>
      </c>
      <c r="E17" s="84"/>
      <c r="F17" s="95" t="s">
        <v>536</v>
      </c>
      <c r="G17" s="95" t="s">
        <v>165</v>
      </c>
      <c r="H17" s="92">
        <v>88926</v>
      </c>
      <c r="I17" s="92">
        <v>96.398300000000006</v>
      </c>
      <c r="J17" s="92">
        <v>302.51698999999996</v>
      </c>
      <c r="K17" s="93">
        <v>1.0122954969931091E-3</v>
      </c>
      <c r="L17" s="93">
        <v>0.27477738831721243</v>
      </c>
      <c r="M17" s="93">
        <f>J17/'סכום נכסי הקרן'!$C$42</f>
        <v>6.9197828425024226E-4</v>
      </c>
    </row>
    <row r="18" spans="2:13" s="138" customFormat="1">
      <c r="B18" s="99" t="s">
        <v>1250</v>
      </c>
      <c r="C18" s="84">
        <v>5356</v>
      </c>
      <c r="D18" s="95" t="s">
        <v>26</v>
      </c>
      <c r="E18" s="84"/>
      <c r="F18" s="95" t="s">
        <v>536</v>
      </c>
      <c r="G18" s="95" t="s">
        <v>165</v>
      </c>
      <c r="H18" s="92">
        <v>26121</v>
      </c>
      <c r="I18" s="92">
        <v>231.44489999999999</v>
      </c>
      <c r="J18" s="92">
        <v>213.34823</v>
      </c>
      <c r="K18" s="93">
        <v>1.1022470984673306E-3</v>
      </c>
      <c r="L18" s="93">
        <v>0.19378504804473942</v>
      </c>
      <c r="M18" s="93">
        <f>J18/'סכום נכסי הקרן'!$C$42</f>
        <v>4.8801339106020487E-4</v>
      </c>
    </row>
    <row r="19" spans="2:13" s="138" customFormat="1">
      <c r="B19" s="83"/>
      <c r="C19" s="84"/>
      <c r="D19" s="84"/>
      <c r="E19" s="84"/>
      <c r="F19" s="84"/>
      <c r="G19" s="84"/>
      <c r="H19" s="92"/>
      <c r="I19" s="92"/>
      <c r="J19" s="84"/>
      <c r="K19" s="84"/>
      <c r="L19" s="93"/>
      <c r="M19" s="84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7" t="s">
        <v>250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7" t="s">
        <v>114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7" t="s">
        <v>235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7" t="s">
        <v>245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5" type="noConversion"/>
  <dataValidations count="1">
    <dataValidation allowBlank="1" showInputMessage="1" showErrorMessage="1" sqref="D23:XFD1048576 D19:AF22 AH19:XFD22 D1:XFD18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U631"/>
  <sheetViews>
    <sheetView rightToLeft="1" workbookViewId="0">
      <selection activeCell="A11" sqref="A11:XFD22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8" style="3" customWidth="1"/>
    <col min="13" max="13" width="8.7109375" style="3" customWidth="1"/>
    <col min="14" max="14" width="10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181</v>
      </c>
      <c r="C1" s="78" t="s" vm="1">
        <v>251</v>
      </c>
    </row>
    <row r="2" spans="2:47">
      <c r="B2" s="57" t="s">
        <v>180</v>
      </c>
      <c r="C2" s="78" t="s">
        <v>252</v>
      </c>
    </row>
    <row r="3" spans="2:47">
      <c r="B3" s="57" t="s">
        <v>182</v>
      </c>
      <c r="C3" s="78" t="s">
        <v>253</v>
      </c>
    </row>
    <row r="4" spans="2:47">
      <c r="B4" s="57" t="s">
        <v>183</v>
      </c>
      <c r="C4" s="78">
        <v>8803</v>
      </c>
    </row>
    <row r="6" spans="2:47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5"/>
    </row>
    <row r="7" spans="2:47" ht="26.25" customHeight="1">
      <c r="B7" s="203" t="s">
        <v>97</v>
      </c>
      <c r="C7" s="204"/>
      <c r="D7" s="204"/>
      <c r="E7" s="204"/>
      <c r="F7" s="204"/>
      <c r="G7" s="204"/>
      <c r="H7" s="204"/>
      <c r="I7" s="204"/>
      <c r="J7" s="204"/>
      <c r="K7" s="205"/>
    </row>
    <row r="8" spans="2:47" s="3" customFormat="1" ht="78.75">
      <c r="B8" s="22" t="s">
        <v>118</v>
      </c>
      <c r="C8" s="30" t="s">
        <v>42</v>
      </c>
      <c r="D8" s="30" t="s">
        <v>102</v>
      </c>
      <c r="E8" s="30" t="s">
        <v>103</v>
      </c>
      <c r="F8" s="30" t="s">
        <v>237</v>
      </c>
      <c r="G8" s="30" t="s">
        <v>236</v>
      </c>
      <c r="H8" s="30" t="s">
        <v>111</v>
      </c>
      <c r="I8" s="30" t="s">
        <v>55</v>
      </c>
      <c r="J8" s="30" t="s">
        <v>184</v>
      </c>
      <c r="K8" s="31" t="s">
        <v>186</v>
      </c>
      <c r="AU8" s="1"/>
    </row>
    <row r="9" spans="2:47" s="3" customFormat="1" ht="21" customHeight="1">
      <c r="B9" s="15"/>
      <c r="C9" s="16"/>
      <c r="D9" s="16"/>
      <c r="E9" s="32" t="s">
        <v>22</v>
      </c>
      <c r="F9" s="32" t="s">
        <v>246</v>
      </c>
      <c r="G9" s="32"/>
      <c r="H9" s="32" t="s">
        <v>240</v>
      </c>
      <c r="I9" s="32" t="s">
        <v>20</v>
      </c>
      <c r="J9" s="32" t="s">
        <v>20</v>
      </c>
      <c r="K9" s="33" t="s">
        <v>20</v>
      </c>
      <c r="AU9" s="1"/>
    </row>
    <row r="10" spans="2:47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AU10" s="1"/>
    </row>
    <row r="11" spans="2:47" s="147" customFormat="1" ht="18" customHeight="1">
      <c r="B11" s="122" t="s">
        <v>1251</v>
      </c>
      <c r="C11" s="123"/>
      <c r="D11" s="123"/>
      <c r="E11" s="123"/>
      <c r="F11" s="125"/>
      <c r="G11" s="129"/>
      <c r="H11" s="125">
        <v>356.72167000000007</v>
      </c>
      <c r="I11" s="123"/>
      <c r="J11" s="126">
        <v>1</v>
      </c>
      <c r="K11" s="126">
        <f>H11/'סכום נכסי הקרן'!$C$42</f>
        <v>8.1596623436416317E-4</v>
      </c>
      <c r="L11" s="141"/>
      <c r="M11" s="141"/>
      <c r="AU11" s="150"/>
    </row>
    <row r="12" spans="2:47" s="150" customFormat="1" ht="21" customHeight="1">
      <c r="B12" s="122" t="s">
        <v>1252</v>
      </c>
      <c r="C12" s="123"/>
      <c r="D12" s="123"/>
      <c r="E12" s="123"/>
      <c r="F12" s="125"/>
      <c r="G12" s="129"/>
      <c r="H12" s="125">
        <v>356.72167000000007</v>
      </c>
      <c r="I12" s="123"/>
      <c r="J12" s="126">
        <v>1</v>
      </c>
      <c r="K12" s="126">
        <f>H12/'סכום נכסי הקרן'!$C$42</f>
        <v>8.1596623436416317E-4</v>
      </c>
      <c r="L12" s="141"/>
      <c r="M12" s="141"/>
    </row>
    <row r="13" spans="2:47" s="138" customFormat="1">
      <c r="B13" s="108" t="s">
        <v>229</v>
      </c>
      <c r="C13" s="82"/>
      <c r="D13" s="82"/>
      <c r="E13" s="82"/>
      <c r="F13" s="89"/>
      <c r="G13" s="91"/>
      <c r="H13" s="89">
        <v>19.67633</v>
      </c>
      <c r="I13" s="82"/>
      <c r="J13" s="90">
        <v>5.5158774066066681E-2</v>
      </c>
      <c r="K13" s="90">
        <f>H13/'סכום נכסי הקרן'!$C$42</f>
        <v>4.5007697166832088E-5</v>
      </c>
      <c r="L13" s="141"/>
      <c r="M13" s="141"/>
    </row>
    <row r="14" spans="2:47" s="138" customFormat="1">
      <c r="B14" s="99" t="s">
        <v>1254</v>
      </c>
      <c r="C14" s="84">
        <v>5301</v>
      </c>
      <c r="D14" s="95" t="s">
        <v>165</v>
      </c>
      <c r="E14" s="109">
        <v>42983</v>
      </c>
      <c r="F14" s="92">
        <v>3816.98</v>
      </c>
      <c r="G14" s="94">
        <v>100</v>
      </c>
      <c r="H14" s="92">
        <v>13.470120000000001</v>
      </c>
      <c r="I14" s="93">
        <v>9.3982016443229108E-2</v>
      </c>
      <c r="J14" s="93">
        <v>3.7760868298244953E-2</v>
      </c>
      <c r="K14" s="93">
        <f>H14/'סכום נכסי הקרן'!$C$42</f>
        <v>3.0811593511640042E-5</v>
      </c>
      <c r="L14" s="141"/>
      <c r="M14" s="141"/>
    </row>
    <row r="15" spans="2:47" s="138" customFormat="1">
      <c r="B15" s="99" t="s">
        <v>1255</v>
      </c>
      <c r="C15" s="84">
        <v>5288</v>
      </c>
      <c r="D15" s="95" t="s">
        <v>165</v>
      </c>
      <c r="E15" s="109">
        <v>42768</v>
      </c>
      <c r="F15" s="92">
        <v>2007.54</v>
      </c>
      <c r="G15" s="94">
        <v>87.601299999999995</v>
      </c>
      <c r="H15" s="92">
        <v>6.2062100000000004</v>
      </c>
      <c r="I15" s="93">
        <v>2.7636363636363636E-2</v>
      </c>
      <c r="J15" s="93">
        <v>1.7397905767821728E-2</v>
      </c>
      <c r="K15" s="93">
        <f>H15/'סכום נכסי הקרן'!$C$42</f>
        <v>1.4196103655192051E-5</v>
      </c>
      <c r="L15" s="141"/>
      <c r="M15" s="141"/>
    </row>
    <row r="16" spans="2:47" s="138" customFormat="1">
      <c r="B16" s="99"/>
      <c r="C16" s="84"/>
      <c r="D16" s="84"/>
      <c r="E16" s="84"/>
      <c r="F16" s="92"/>
      <c r="G16" s="94"/>
      <c r="H16" s="84"/>
      <c r="I16" s="93"/>
      <c r="J16" s="93"/>
      <c r="K16" s="84"/>
      <c r="L16" s="141"/>
      <c r="M16" s="141"/>
    </row>
    <row r="17" spans="2:14" s="138" customFormat="1">
      <c r="B17" s="108" t="s">
        <v>231</v>
      </c>
      <c r="C17" s="82"/>
      <c r="D17" s="82"/>
      <c r="E17" s="82"/>
      <c r="F17" s="89"/>
      <c r="G17" s="91"/>
      <c r="H17" s="89">
        <v>337.04534000000001</v>
      </c>
      <c r="I17" s="93"/>
      <c r="J17" s="90">
        <v>0.94484122593393316</v>
      </c>
      <c r="K17" s="90">
        <f>H17/'סכום נכסי הקרן'!$C$42</f>
        <v>7.7095853719733097E-4</v>
      </c>
      <c r="L17" s="141"/>
      <c r="M17" s="141"/>
    </row>
    <row r="18" spans="2:14" s="138" customFormat="1" ht="16.5" customHeight="1">
      <c r="B18" s="99" t="s">
        <v>1257</v>
      </c>
      <c r="C18" s="84">
        <v>5291</v>
      </c>
      <c r="D18" s="95" t="s">
        <v>165</v>
      </c>
      <c r="E18" s="109">
        <v>42908</v>
      </c>
      <c r="F18" s="92">
        <v>29007.56</v>
      </c>
      <c r="G18" s="94">
        <v>102.34829999999999</v>
      </c>
      <c r="H18" s="92">
        <v>104.77155999999999</v>
      </c>
      <c r="I18" s="93">
        <v>1.8805427494884518E-2</v>
      </c>
      <c r="J18" s="93">
        <v>0.29370674341146691</v>
      </c>
      <c r="K18" s="93">
        <f>H18/'סכום נכסי הקרן'!$C$42</f>
        <v>2.3965478542881615E-4</v>
      </c>
      <c r="L18" s="141"/>
      <c r="M18" s="141"/>
    </row>
    <row r="19" spans="2:14" s="138" customFormat="1">
      <c r="B19" s="99" t="s">
        <v>1258</v>
      </c>
      <c r="C19" s="84">
        <v>5290</v>
      </c>
      <c r="D19" s="95" t="s">
        <v>165</v>
      </c>
      <c r="E19" s="109">
        <v>42779</v>
      </c>
      <c r="F19" s="92">
        <v>29364.7</v>
      </c>
      <c r="G19" s="94">
        <v>91.4876</v>
      </c>
      <c r="H19" s="92">
        <v>94.80680000000001</v>
      </c>
      <c r="I19" s="93">
        <v>5.7117673913043478E-3</v>
      </c>
      <c r="J19" s="93">
        <v>0.2657724718545974</v>
      </c>
      <c r="K19" s="93">
        <f>H19/'סכום נכסי הקרן'!$C$42</f>
        <v>2.168613630568514E-4</v>
      </c>
      <c r="L19" s="141"/>
      <c r="M19" s="141"/>
    </row>
    <row r="20" spans="2:14" s="138" customFormat="1">
      <c r="B20" s="99" t="s">
        <v>1259</v>
      </c>
      <c r="C20" s="84">
        <v>5297</v>
      </c>
      <c r="D20" s="95" t="s">
        <v>165</v>
      </c>
      <c r="E20" s="109">
        <v>42916</v>
      </c>
      <c r="F20" s="92">
        <v>27739.41</v>
      </c>
      <c r="G20" s="94">
        <v>100</v>
      </c>
      <c r="H20" s="92">
        <v>97.892380000000003</v>
      </c>
      <c r="I20" s="93">
        <v>1.2085478026791441E-2</v>
      </c>
      <c r="J20" s="93">
        <v>0.2744222968007522</v>
      </c>
      <c r="K20" s="93">
        <f>H20/'סכום נכסי הקרן'!$C$42</f>
        <v>2.2391932814607452E-4</v>
      </c>
      <c r="L20" s="141"/>
      <c r="M20" s="141"/>
    </row>
    <row r="21" spans="2:14" s="138" customFormat="1">
      <c r="B21" s="99" t="s">
        <v>1260</v>
      </c>
      <c r="C21" s="84">
        <v>5287</v>
      </c>
      <c r="D21" s="95" t="s">
        <v>167</v>
      </c>
      <c r="E21" s="109">
        <v>42809</v>
      </c>
      <c r="F21" s="92">
        <v>6049.88</v>
      </c>
      <c r="G21" s="94">
        <v>98.198099999999997</v>
      </c>
      <c r="H21" s="92">
        <v>24.69556</v>
      </c>
      <c r="I21" s="93">
        <v>7.8184285714285717E-3</v>
      </c>
      <c r="J21" s="93">
        <v>6.9229211670824464E-2</v>
      </c>
      <c r="K21" s="93">
        <f>H21/'סכום נכסי הקרן'!$C$42</f>
        <v>5.6488699155042223E-5</v>
      </c>
      <c r="L21" s="141"/>
      <c r="M21" s="141"/>
    </row>
    <row r="22" spans="2:14" s="138" customFormat="1">
      <c r="B22" s="99" t="s">
        <v>1261</v>
      </c>
      <c r="C22" s="84">
        <v>5286</v>
      </c>
      <c r="D22" s="95" t="s">
        <v>165</v>
      </c>
      <c r="E22" s="109">
        <v>42727</v>
      </c>
      <c r="F22" s="92">
        <v>4404.8</v>
      </c>
      <c r="G22" s="94">
        <v>95.718800000000002</v>
      </c>
      <c r="H22" s="92">
        <v>14.879040000000002</v>
      </c>
      <c r="I22" s="93">
        <v>6.8333333333333354E-3</v>
      </c>
      <c r="J22" s="93">
        <v>4.1710502196292139E-2</v>
      </c>
      <c r="K22" s="93">
        <f>H22/'סכום נכסי הקרן'!$C$42</f>
        <v>3.4034361410546652E-5</v>
      </c>
      <c r="L22" s="141"/>
      <c r="M22" s="141"/>
    </row>
    <row r="23" spans="2:14">
      <c r="B23" s="83"/>
      <c r="C23" s="84"/>
      <c r="D23" s="84"/>
      <c r="E23" s="84"/>
      <c r="F23" s="92"/>
      <c r="G23" s="94"/>
      <c r="H23" s="84"/>
      <c r="I23" s="84"/>
      <c r="J23" s="93"/>
      <c r="K23" s="84"/>
      <c r="N23" s="1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N24" s="1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N25" s="1"/>
    </row>
    <row r="26" spans="2:14">
      <c r="B26" s="97" t="s">
        <v>250</v>
      </c>
      <c r="C26" s="99"/>
      <c r="D26" s="99"/>
      <c r="E26" s="99"/>
      <c r="F26" s="99"/>
      <c r="G26" s="99"/>
      <c r="H26" s="99"/>
      <c r="I26" s="99"/>
      <c r="J26" s="99"/>
      <c r="K26" s="99"/>
      <c r="N26" s="1"/>
    </row>
    <row r="27" spans="2:14">
      <c r="B27" s="97" t="s">
        <v>114</v>
      </c>
      <c r="C27" s="99"/>
      <c r="D27" s="99"/>
      <c r="E27" s="99"/>
      <c r="F27" s="99"/>
      <c r="G27" s="99"/>
      <c r="H27" s="99"/>
      <c r="I27" s="99"/>
      <c r="J27" s="99"/>
      <c r="K27" s="99"/>
      <c r="N27" s="1"/>
    </row>
    <row r="28" spans="2:14">
      <c r="B28" s="97" t="s">
        <v>235</v>
      </c>
      <c r="C28" s="99"/>
      <c r="D28" s="99"/>
      <c r="E28" s="99"/>
      <c r="F28" s="99"/>
      <c r="G28" s="99"/>
      <c r="H28" s="99"/>
      <c r="I28" s="99"/>
      <c r="J28" s="99"/>
      <c r="K28" s="99"/>
      <c r="N28" s="1"/>
    </row>
    <row r="29" spans="2:14">
      <c r="B29" s="97" t="s">
        <v>245</v>
      </c>
      <c r="C29" s="99"/>
      <c r="D29" s="99"/>
      <c r="E29" s="99"/>
      <c r="F29" s="99"/>
      <c r="G29" s="99"/>
      <c r="H29" s="99"/>
      <c r="I29" s="99"/>
      <c r="J29" s="99"/>
      <c r="K29" s="99"/>
      <c r="N29" s="1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N30" s="1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N31" s="1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Z33:XFD35 B28:B1048576 C5:C1048576 B1:B25 A1:A1048576 D1:K1048576 L36:XFD1048576 L1:XFD32 L33:X35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4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181</v>
      </c>
      <c r="C1" s="78" t="s" vm="1">
        <v>251</v>
      </c>
    </row>
    <row r="2" spans="2:59">
      <c r="B2" s="57" t="s">
        <v>180</v>
      </c>
      <c r="C2" s="78" t="s">
        <v>252</v>
      </c>
    </row>
    <row r="3" spans="2:59">
      <c r="B3" s="57" t="s">
        <v>182</v>
      </c>
      <c r="C3" s="78" t="s">
        <v>253</v>
      </c>
    </row>
    <row r="4" spans="2:59">
      <c r="B4" s="57" t="s">
        <v>183</v>
      </c>
      <c r="C4" s="78">
        <v>8803</v>
      </c>
    </row>
    <row r="6" spans="2:59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</row>
    <row r="7" spans="2:59" ht="26.25" customHeight="1">
      <c r="B7" s="203" t="s">
        <v>98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</row>
    <row r="8" spans="2:59" s="3" customFormat="1" ht="78.75">
      <c r="B8" s="22" t="s">
        <v>118</v>
      </c>
      <c r="C8" s="30" t="s">
        <v>42</v>
      </c>
      <c r="D8" s="30" t="s">
        <v>61</v>
      </c>
      <c r="E8" s="30" t="s">
        <v>102</v>
      </c>
      <c r="F8" s="30" t="s">
        <v>103</v>
      </c>
      <c r="G8" s="30" t="s">
        <v>237</v>
      </c>
      <c r="H8" s="30" t="s">
        <v>236</v>
      </c>
      <c r="I8" s="30" t="s">
        <v>111</v>
      </c>
      <c r="J8" s="30" t="s">
        <v>55</v>
      </c>
      <c r="K8" s="30" t="s">
        <v>184</v>
      </c>
      <c r="L8" s="31" t="s">
        <v>186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246</v>
      </c>
      <c r="H9" s="16"/>
      <c r="I9" s="16" t="s">
        <v>240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47" customFormat="1" ht="18" customHeight="1">
      <c r="B11" s="122" t="s">
        <v>45</v>
      </c>
      <c r="C11" s="123"/>
      <c r="D11" s="123"/>
      <c r="E11" s="123"/>
      <c r="F11" s="123"/>
      <c r="G11" s="125"/>
      <c r="H11" s="129"/>
      <c r="I11" s="125">
        <v>1.92062</v>
      </c>
      <c r="J11" s="123"/>
      <c r="K11" s="126">
        <v>1</v>
      </c>
      <c r="L11" s="126">
        <f>I11/'סכום נכסי הקרן'!$C$42</f>
        <v>4.3932320373037577E-6</v>
      </c>
      <c r="M11" s="138"/>
      <c r="N11" s="138"/>
      <c r="O11" s="138"/>
      <c r="P11" s="138"/>
      <c r="BG11" s="138"/>
    </row>
    <row r="12" spans="2:59" s="138" customFormat="1" ht="21" customHeight="1">
      <c r="B12" s="122" t="s">
        <v>234</v>
      </c>
      <c r="C12" s="123"/>
      <c r="D12" s="123"/>
      <c r="E12" s="123"/>
      <c r="F12" s="123"/>
      <c r="G12" s="125"/>
      <c r="H12" s="129"/>
      <c r="I12" s="125">
        <v>1.92062</v>
      </c>
      <c r="J12" s="123"/>
      <c r="K12" s="126">
        <v>1</v>
      </c>
      <c r="L12" s="126">
        <f>I12/'סכום נכסי הקרן'!$C$42</f>
        <v>4.3932320373037577E-6</v>
      </c>
    </row>
    <row r="13" spans="2:59" s="138" customFormat="1">
      <c r="B13" s="99" t="s">
        <v>1262</v>
      </c>
      <c r="C13" s="84" t="s">
        <v>1263</v>
      </c>
      <c r="D13" s="95" t="s">
        <v>742</v>
      </c>
      <c r="E13" s="95" t="s">
        <v>165</v>
      </c>
      <c r="F13" s="109">
        <v>42731</v>
      </c>
      <c r="G13" s="92">
        <v>282</v>
      </c>
      <c r="H13" s="94">
        <v>192.99</v>
      </c>
      <c r="I13" s="92">
        <v>1.92062</v>
      </c>
      <c r="J13" s="93">
        <v>1.3922776971924375E-5</v>
      </c>
      <c r="K13" s="93">
        <v>1</v>
      </c>
      <c r="L13" s="93">
        <f>I13/'סכום נכסי הקרן'!$C$42</f>
        <v>4.3932320373037577E-6</v>
      </c>
    </row>
    <row r="14" spans="2:59" s="138" customFormat="1">
      <c r="B14" s="99"/>
      <c r="C14" s="84"/>
      <c r="D14" s="84"/>
      <c r="E14" s="84"/>
      <c r="F14" s="84"/>
      <c r="G14" s="92"/>
      <c r="H14" s="94"/>
      <c r="I14" s="84"/>
      <c r="J14" s="84"/>
      <c r="K14" s="93"/>
      <c r="L14" s="84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7" t="s">
        <v>250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7" t="s">
        <v>114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7" t="s">
        <v>235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7" t="s">
        <v>245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19:B1048576 D42:XFD1048576 D39:AF41 A1:A1048576 B1:B16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85</v>
      </c>
      <c r="C6" s="13" t="s">
        <v>42</v>
      </c>
      <c r="E6" s="13" t="s">
        <v>119</v>
      </c>
      <c r="I6" s="13" t="s">
        <v>15</v>
      </c>
      <c r="J6" s="13" t="s">
        <v>62</v>
      </c>
      <c r="M6" s="13" t="s">
        <v>102</v>
      </c>
      <c r="Q6" s="13" t="s">
        <v>17</v>
      </c>
      <c r="R6" s="13" t="s">
        <v>19</v>
      </c>
      <c r="U6" s="13" t="s">
        <v>58</v>
      </c>
      <c r="W6" s="14" t="s">
        <v>54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87</v>
      </c>
      <c r="C8" s="30" t="s">
        <v>42</v>
      </c>
      <c r="D8" s="30" t="s">
        <v>122</v>
      </c>
      <c r="I8" s="30" t="s">
        <v>15</v>
      </c>
      <c r="J8" s="30" t="s">
        <v>62</v>
      </c>
      <c r="K8" s="30" t="s">
        <v>103</v>
      </c>
      <c r="L8" s="30" t="s">
        <v>18</v>
      </c>
      <c r="M8" s="30" t="s">
        <v>102</v>
      </c>
      <c r="Q8" s="30" t="s">
        <v>17</v>
      </c>
      <c r="R8" s="30" t="s">
        <v>19</v>
      </c>
      <c r="S8" s="30" t="s">
        <v>0</v>
      </c>
      <c r="T8" s="30" t="s">
        <v>106</v>
      </c>
      <c r="U8" s="30" t="s">
        <v>58</v>
      </c>
      <c r="V8" s="30" t="s">
        <v>55</v>
      </c>
      <c r="W8" s="31" t="s">
        <v>113</v>
      </c>
    </row>
    <row r="9" spans="2:25" ht="31.5">
      <c r="B9" s="49" t="str">
        <f>'תעודות חוב מסחריות '!B7:T7</f>
        <v>2. תעודות חוב מסחריות</v>
      </c>
      <c r="C9" s="13" t="s">
        <v>42</v>
      </c>
      <c r="D9" s="13" t="s">
        <v>122</v>
      </c>
      <c r="E9" s="42" t="s">
        <v>119</v>
      </c>
      <c r="G9" s="13" t="s">
        <v>61</v>
      </c>
      <c r="I9" s="13" t="s">
        <v>15</v>
      </c>
      <c r="J9" s="13" t="s">
        <v>62</v>
      </c>
      <c r="K9" s="13" t="s">
        <v>103</v>
      </c>
      <c r="L9" s="13" t="s">
        <v>18</v>
      </c>
      <c r="M9" s="13" t="s">
        <v>102</v>
      </c>
      <c r="Q9" s="13" t="s">
        <v>17</v>
      </c>
      <c r="R9" s="13" t="s">
        <v>19</v>
      </c>
      <c r="S9" s="13" t="s">
        <v>0</v>
      </c>
      <c r="T9" s="13" t="s">
        <v>106</v>
      </c>
      <c r="U9" s="13" t="s">
        <v>58</v>
      </c>
      <c r="V9" s="13" t="s">
        <v>55</v>
      </c>
      <c r="W9" s="39" t="s">
        <v>113</v>
      </c>
    </row>
    <row r="10" spans="2:25" ht="31.5">
      <c r="B10" s="49" t="str">
        <f>'אג"ח קונצרני'!B7:U7</f>
        <v>3. אג"ח קונצרני</v>
      </c>
      <c r="C10" s="30" t="s">
        <v>42</v>
      </c>
      <c r="D10" s="13" t="s">
        <v>122</v>
      </c>
      <c r="E10" s="42" t="s">
        <v>119</v>
      </c>
      <c r="G10" s="30" t="s">
        <v>61</v>
      </c>
      <c r="I10" s="30" t="s">
        <v>15</v>
      </c>
      <c r="J10" s="30" t="s">
        <v>62</v>
      </c>
      <c r="K10" s="30" t="s">
        <v>103</v>
      </c>
      <c r="L10" s="30" t="s">
        <v>18</v>
      </c>
      <c r="M10" s="30" t="s">
        <v>102</v>
      </c>
      <c r="Q10" s="30" t="s">
        <v>17</v>
      </c>
      <c r="R10" s="30" t="s">
        <v>19</v>
      </c>
      <c r="S10" s="30" t="s">
        <v>0</v>
      </c>
      <c r="T10" s="30" t="s">
        <v>106</v>
      </c>
      <c r="U10" s="30" t="s">
        <v>58</v>
      </c>
      <c r="V10" s="13" t="s">
        <v>55</v>
      </c>
      <c r="W10" s="31" t="s">
        <v>113</v>
      </c>
    </row>
    <row r="11" spans="2:25" ht="31.5">
      <c r="B11" s="49" t="str">
        <f>מניות!B7</f>
        <v>4. מניות</v>
      </c>
      <c r="C11" s="30" t="s">
        <v>42</v>
      </c>
      <c r="D11" s="13" t="s">
        <v>122</v>
      </c>
      <c r="E11" s="42" t="s">
        <v>119</v>
      </c>
      <c r="H11" s="30" t="s">
        <v>102</v>
      </c>
      <c r="S11" s="30" t="s">
        <v>0</v>
      </c>
      <c r="T11" s="13" t="s">
        <v>106</v>
      </c>
      <c r="U11" s="13" t="s">
        <v>58</v>
      </c>
      <c r="V11" s="13" t="s">
        <v>55</v>
      </c>
      <c r="W11" s="14" t="s">
        <v>113</v>
      </c>
    </row>
    <row r="12" spans="2:25" ht="31.5">
      <c r="B12" s="49" t="str">
        <f>'תעודות סל'!B7:N7</f>
        <v>5. תעודות סל</v>
      </c>
      <c r="C12" s="30" t="s">
        <v>42</v>
      </c>
      <c r="D12" s="13" t="s">
        <v>122</v>
      </c>
      <c r="E12" s="42" t="s">
        <v>119</v>
      </c>
      <c r="H12" s="30" t="s">
        <v>102</v>
      </c>
      <c r="S12" s="30" t="s">
        <v>0</v>
      </c>
      <c r="T12" s="30" t="s">
        <v>106</v>
      </c>
      <c r="U12" s="30" t="s">
        <v>58</v>
      </c>
      <c r="V12" s="30" t="s">
        <v>55</v>
      </c>
      <c r="W12" s="31" t="s">
        <v>113</v>
      </c>
    </row>
    <row r="13" spans="2:25" ht="31.5">
      <c r="B13" s="49" t="str">
        <f>'קרנות נאמנות'!B7:O7</f>
        <v>6. קרנות נאמנות</v>
      </c>
      <c r="C13" s="30" t="s">
        <v>42</v>
      </c>
      <c r="D13" s="30" t="s">
        <v>122</v>
      </c>
      <c r="G13" s="30" t="s">
        <v>61</v>
      </c>
      <c r="H13" s="30" t="s">
        <v>102</v>
      </c>
      <c r="S13" s="30" t="s">
        <v>0</v>
      </c>
      <c r="T13" s="30" t="s">
        <v>106</v>
      </c>
      <c r="U13" s="30" t="s">
        <v>58</v>
      </c>
      <c r="V13" s="30" t="s">
        <v>55</v>
      </c>
      <c r="W13" s="31" t="s">
        <v>113</v>
      </c>
    </row>
    <row r="14" spans="2:25" ht="31.5">
      <c r="B14" s="49" t="str">
        <f>'כתבי אופציה'!B7:L7</f>
        <v>7. כתבי אופציה</v>
      </c>
      <c r="C14" s="30" t="s">
        <v>42</v>
      </c>
      <c r="D14" s="30" t="s">
        <v>122</v>
      </c>
      <c r="G14" s="30" t="s">
        <v>61</v>
      </c>
      <c r="H14" s="30" t="s">
        <v>102</v>
      </c>
      <c r="S14" s="30" t="s">
        <v>0</v>
      </c>
      <c r="T14" s="30" t="s">
        <v>106</v>
      </c>
      <c r="U14" s="30" t="s">
        <v>58</v>
      </c>
      <c r="V14" s="30" t="s">
        <v>55</v>
      </c>
      <c r="W14" s="31" t="s">
        <v>113</v>
      </c>
    </row>
    <row r="15" spans="2:25" ht="31.5">
      <c r="B15" s="49" t="str">
        <f>אופציות!B7</f>
        <v>8. אופציות</v>
      </c>
      <c r="C15" s="30" t="s">
        <v>42</v>
      </c>
      <c r="D15" s="30" t="s">
        <v>122</v>
      </c>
      <c r="G15" s="30" t="s">
        <v>61</v>
      </c>
      <c r="H15" s="30" t="s">
        <v>102</v>
      </c>
      <c r="S15" s="30" t="s">
        <v>0</v>
      </c>
      <c r="T15" s="30" t="s">
        <v>106</v>
      </c>
      <c r="U15" s="30" t="s">
        <v>58</v>
      </c>
      <c r="V15" s="30" t="s">
        <v>55</v>
      </c>
      <c r="W15" s="31" t="s">
        <v>113</v>
      </c>
    </row>
    <row r="16" spans="2:25" ht="31.5">
      <c r="B16" s="49" t="str">
        <f>'חוזים עתידיים'!B7:I7</f>
        <v>9. חוזים עתידיים</v>
      </c>
      <c r="C16" s="30" t="s">
        <v>42</v>
      </c>
      <c r="D16" s="30" t="s">
        <v>122</v>
      </c>
      <c r="G16" s="30" t="s">
        <v>61</v>
      </c>
      <c r="H16" s="30" t="s">
        <v>102</v>
      </c>
      <c r="S16" s="30" t="s">
        <v>0</v>
      </c>
      <c r="T16" s="31" t="s">
        <v>106</v>
      </c>
    </row>
    <row r="17" spans="2:25" ht="31.5">
      <c r="B17" s="49" t="str">
        <f>'מוצרים מובנים'!B7:Q7</f>
        <v>10. מוצרים מובנים</v>
      </c>
      <c r="C17" s="30" t="s">
        <v>42</v>
      </c>
      <c r="F17" s="13" t="s">
        <v>47</v>
      </c>
      <c r="I17" s="30" t="s">
        <v>15</v>
      </c>
      <c r="J17" s="30" t="s">
        <v>62</v>
      </c>
      <c r="K17" s="30" t="s">
        <v>103</v>
      </c>
      <c r="L17" s="30" t="s">
        <v>18</v>
      </c>
      <c r="M17" s="30" t="s">
        <v>102</v>
      </c>
      <c r="Q17" s="30" t="s">
        <v>17</v>
      </c>
      <c r="R17" s="30" t="s">
        <v>19</v>
      </c>
      <c r="S17" s="30" t="s">
        <v>0</v>
      </c>
      <c r="T17" s="30" t="s">
        <v>106</v>
      </c>
      <c r="U17" s="30" t="s">
        <v>58</v>
      </c>
      <c r="V17" s="30" t="s">
        <v>55</v>
      </c>
      <c r="W17" s="31" t="s">
        <v>113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42</v>
      </c>
      <c r="I19" s="30" t="s">
        <v>15</v>
      </c>
      <c r="J19" s="30" t="s">
        <v>62</v>
      </c>
      <c r="K19" s="30" t="s">
        <v>103</v>
      </c>
      <c r="L19" s="30" t="s">
        <v>18</v>
      </c>
      <c r="M19" s="30" t="s">
        <v>102</v>
      </c>
      <c r="Q19" s="30" t="s">
        <v>17</v>
      </c>
      <c r="R19" s="30" t="s">
        <v>19</v>
      </c>
      <c r="S19" s="30" t="s">
        <v>0</v>
      </c>
      <c r="T19" s="30" t="s">
        <v>106</v>
      </c>
      <c r="U19" s="30" t="s">
        <v>111</v>
      </c>
      <c r="V19" s="30" t="s">
        <v>55</v>
      </c>
      <c r="W19" s="31" t="s">
        <v>113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42</v>
      </c>
      <c r="D20" s="42" t="s">
        <v>120</v>
      </c>
      <c r="E20" s="42" t="s">
        <v>119</v>
      </c>
      <c r="G20" s="30" t="s">
        <v>61</v>
      </c>
      <c r="I20" s="30" t="s">
        <v>15</v>
      </c>
      <c r="J20" s="30" t="s">
        <v>62</v>
      </c>
      <c r="K20" s="30" t="s">
        <v>103</v>
      </c>
      <c r="L20" s="30" t="s">
        <v>18</v>
      </c>
      <c r="M20" s="30" t="s">
        <v>102</v>
      </c>
      <c r="Q20" s="30" t="s">
        <v>17</v>
      </c>
      <c r="R20" s="30" t="s">
        <v>19</v>
      </c>
      <c r="S20" s="30" t="s">
        <v>0</v>
      </c>
      <c r="T20" s="30" t="s">
        <v>106</v>
      </c>
      <c r="U20" s="30" t="s">
        <v>111</v>
      </c>
      <c r="V20" s="30" t="s">
        <v>55</v>
      </c>
      <c r="W20" s="31" t="s">
        <v>113</v>
      </c>
    </row>
    <row r="21" spans="2:25" ht="31.5">
      <c r="B21" s="49" t="str">
        <f>'לא סחיר - אג"ח קונצרני'!B7:S7</f>
        <v>3. אג"ח קונצרני</v>
      </c>
      <c r="C21" s="30" t="s">
        <v>42</v>
      </c>
      <c r="D21" s="42" t="s">
        <v>120</v>
      </c>
      <c r="E21" s="42" t="s">
        <v>119</v>
      </c>
      <c r="G21" s="30" t="s">
        <v>61</v>
      </c>
      <c r="I21" s="30" t="s">
        <v>15</v>
      </c>
      <c r="J21" s="30" t="s">
        <v>62</v>
      </c>
      <c r="K21" s="30" t="s">
        <v>103</v>
      </c>
      <c r="L21" s="30" t="s">
        <v>18</v>
      </c>
      <c r="M21" s="30" t="s">
        <v>102</v>
      </c>
      <c r="Q21" s="30" t="s">
        <v>17</v>
      </c>
      <c r="R21" s="30" t="s">
        <v>19</v>
      </c>
      <c r="S21" s="30" t="s">
        <v>0</v>
      </c>
      <c r="T21" s="30" t="s">
        <v>106</v>
      </c>
      <c r="U21" s="30" t="s">
        <v>111</v>
      </c>
      <c r="V21" s="30" t="s">
        <v>55</v>
      </c>
      <c r="W21" s="31" t="s">
        <v>113</v>
      </c>
    </row>
    <row r="22" spans="2:25" ht="31.5">
      <c r="B22" s="49" t="str">
        <f>'לא סחיר - מניות'!B7:M7</f>
        <v>4. מניות</v>
      </c>
      <c r="C22" s="30" t="s">
        <v>42</v>
      </c>
      <c r="D22" s="42" t="s">
        <v>120</v>
      </c>
      <c r="E22" s="42" t="s">
        <v>119</v>
      </c>
      <c r="G22" s="30" t="s">
        <v>61</v>
      </c>
      <c r="H22" s="30" t="s">
        <v>102</v>
      </c>
      <c r="S22" s="30" t="s">
        <v>0</v>
      </c>
      <c r="T22" s="30" t="s">
        <v>106</v>
      </c>
      <c r="U22" s="30" t="s">
        <v>111</v>
      </c>
      <c r="V22" s="30" t="s">
        <v>55</v>
      </c>
      <c r="W22" s="31" t="s">
        <v>113</v>
      </c>
    </row>
    <row r="23" spans="2:25" ht="31.5">
      <c r="B23" s="49" t="str">
        <f>'לא סחיר - קרנות השקעה'!B7:K7</f>
        <v>5. קרנות השקעה</v>
      </c>
      <c r="C23" s="30" t="s">
        <v>42</v>
      </c>
      <c r="G23" s="30" t="s">
        <v>61</v>
      </c>
      <c r="H23" s="30" t="s">
        <v>102</v>
      </c>
      <c r="K23" s="30" t="s">
        <v>103</v>
      </c>
      <c r="S23" s="30" t="s">
        <v>0</v>
      </c>
      <c r="T23" s="30" t="s">
        <v>106</v>
      </c>
      <c r="U23" s="30" t="s">
        <v>111</v>
      </c>
      <c r="V23" s="30" t="s">
        <v>55</v>
      </c>
      <c r="W23" s="31" t="s">
        <v>113</v>
      </c>
    </row>
    <row r="24" spans="2:25" ht="31.5">
      <c r="B24" s="49" t="str">
        <f>'לא סחיר - כתבי אופציה'!B7:L7</f>
        <v>6. כתבי אופציה</v>
      </c>
      <c r="C24" s="30" t="s">
        <v>42</v>
      </c>
      <c r="G24" s="30" t="s">
        <v>61</v>
      </c>
      <c r="H24" s="30" t="s">
        <v>102</v>
      </c>
      <c r="K24" s="30" t="s">
        <v>103</v>
      </c>
      <c r="S24" s="30" t="s">
        <v>0</v>
      </c>
      <c r="T24" s="30" t="s">
        <v>106</v>
      </c>
      <c r="U24" s="30" t="s">
        <v>111</v>
      </c>
      <c r="V24" s="30" t="s">
        <v>55</v>
      </c>
      <c r="W24" s="31" t="s">
        <v>113</v>
      </c>
    </row>
    <row r="25" spans="2:25" ht="31.5">
      <c r="B25" s="49" t="str">
        <f>'לא סחיר - אופציות'!B7:L7</f>
        <v>7. אופציות</v>
      </c>
      <c r="C25" s="30" t="s">
        <v>42</v>
      </c>
      <c r="G25" s="30" t="s">
        <v>61</v>
      </c>
      <c r="H25" s="30" t="s">
        <v>102</v>
      </c>
      <c r="K25" s="30" t="s">
        <v>103</v>
      </c>
      <c r="S25" s="30" t="s">
        <v>0</v>
      </c>
      <c r="T25" s="30" t="s">
        <v>106</v>
      </c>
      <c r="U25" s="30" t="s">
        <v>111</v>
      </c>
      <c r="V25" s="30" t="s">
        <v>55</v>
      </c>
      <c r="W25" s="31" t="s">
        <v>113</v>
      </c>
    </row>
    <row r="26" spans="2:25" ht="31.5">
      <c r="B26" s="49" t="str">
        <f>'לא סחיר - חוזים עתידיים'!B7:K7</f>
        <v>8. חוזים עתידיים</v>
      </c>
      <c r="C26" s="30" t="s">
        <v>42</v>
      </c>
      <c r="G26" s="30" t="s">
        <v>61</v>
      </c>
      <c r="H26" s="30" t="s">
        <v>102</v>
      </c>
      <c r="K26" s="30" t="s">
        <v>103</v>
      </c>
      <c r="S26" s="30" t="s">
        <v>0</v>
      </c>
      <c r="T26" s="30" t="s">
        <v>106</v>
      </c>
      <c r="U26" s="30" t="s">
        <v>111</v>
      </c>
      <c r="V26" s="31" t="s">
        <v>113</v>
      </c>
    </row>
    <row r="27" spans="2:25" ht="31.5">
      <c r="B27" s="49" t="str">
        <f>'לא סחיר - מוצרים מובנים'!B7:Q7</f>
        <v>9. מוצרים מובנים</v>
      </c>
      <c r="C27" s="30" t="s">
        <v>42</v>
      </c>
      <c r="F27" s="30" t="s">
        <v>47</v>
      </c>
      <c r="I27" s="30" t="s">
        <v>15</v>
      </c>
      <c r="J27" s="30" t="s">
        <v>62</v>
      </c>
      <c r="K27" s="30" t="s">
        <v>103</v>
      </c>
      <c r="L27" s="30" t="s">
        <v>18</v>
      </c>
      <c r="M27" s="30" t="s">
        <v>102</v>
      </c>
      <c r="Q27" s="30" t="s">
        <v>17</v>
      </c>
      <c r="R27" s="30" t="s">
        <v>19</v>
      </c>
      <c r="S27" s="30" t="s">
        <v>0</v>
      </c>
      <c r="T27" s="30" t="s">
        <v>106</v>
      </c>
      <c r="U27" s="30" t="s">
        <v>111</v>
      </c>
      <c r="V27" s="30" t="s">
        <v>55</v>
      </c>
      <c r="W27" s="31" t="s">
        <v>113</v>
      </c>
    </row>
    <row r="28" spans="2:25" ht="31.5">
      <c r="B28" s="53" t="str">
        <f>הלוואות!B6</f>
        <v>1.ד. הלוואות:</v>
      </c>
      <c r="C28" s="30" t="s">
        <v>42</v>
      </c>
      <c r="I28" s="30" t="s">
        <v>15</v>
      </c>
      <c r="J28" s="30" t="s">
        <v>62</v>
      </c>
      <c r="L28" s="30" t="s">
        <v>18</v>
      </c>
      <c r="M28" s="30" t="s">
        <v>102</v>
      </c>
      <c r="Q28" s="13" t="s">
        <v>34</v>
      </c>
      <c r="R28" s="30" t="s">
        <v>19</v>
      </c>
      <c r="S28" s="30" t="s">
        <v>0</v>
      </c>
      <c r="T28" s="30" t="s">
        <v>106</v>
      </c>
      <c r="U28" s="30" t="s">
        <v>111</v>
      </c>
      <c r="V28" s="31" t="s">
        <v>113</v>
      </c>
    </row>
    <row r="29" spans="2:25" ht="47.25">
      <c r="B29" s="53" t="str">
        <f>'פקדונות מעל 3 חודשים'!B6:O6</f>
        <v>1.ה. פקדונות מעל 3 חודשים:</v>
      </c>
      <c r="C29" s="30" t="s">
        <v>42</v>
      </c>
      <c r="E29" s="30" t="s">
        <v>119</v>
      </c>
      <c r="I29" s="30" t="s">
        <v>15</v>
      </c>
      <c r="J29" s="30" t="s">
        <v>62</v>
      </c>
      <c r="L29" s="30" t="s">
        <v>18</v>
      </c>
      <c r="M29" s="30" t="s">
        <v>102</v>
      </c>
      <c r="O29" s="50" t="s">
        <v>49</v>
      </c>
      <c r="P29" s="51"/>
      <c r="R29" s="30" t="s">
        <v>19</v>
      </c>
      <c r="S29" s="30" t="s">
        <v>0</v>
      </c>
      <c r="T29" s="30" t="s">
        <v>106</v>
      </c>
      <c r="U29" s="30" t="s">
        <v>111</v>
      </c>
      <c r="V29" s="31" t="s">
        <v>113</v>
      </c>
    </row>
    <row r="30" spans="2:25" ht="63">
      <c r="B30" s="53" t="str">
        <f>'זכויות מקרקעין'!B6</f>
        <v>1. ו. זכויות במקרקעין:</v>
      </c>
      <c r="C30" s="13" t="s">
        <v>51</v>
      </c>
      <c r="N30" s="50" t="s">
        <v>86</v>
      </c>
      <c r="P30" s="51" t="s">
        <v>52</v>
      </c>
      <c r="U30" s="30" t="s">
        <v>111</v>
      </c>
      <c r="V30" s="14" t="s">
        <v>54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53</v>
      </c>
      <c r="R31" s="13" t="s">
        <v>50</v>
      </c>
      <c r="U31" s="30" t="s">
        <v>111</v>
      </c>
      <c r="V31" s="14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108</v>
      </c>
      <c r="Y32" s="14" t="s">
        <v>107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181</v>
      </c>
      <c r="C1" s="78" t="s" vm="1">
        <v>251</v>
      </c>
    </row>
    <row r="2" spans="2:54">
      <c r="B2" s="57" t="s">
        <v>180</v>
      </c>
      <c r="C2" s="78" t="s">
        <v>252</v>
      </c>
    </row>
    <row r="3" spans="2:54">
      <c r="B3" s="57" t="s">
        <v>182</v>
      </c>
      <c r="C3" s="78" t="s">
        <v>253</v>
      </c>
    </row>
    <row r="4" spans="2:54">
      <c r="B4" s="57" t="s">
        <v>183</v>
      </c>
      <c r="C4" s="78">
        <v>8803</v>
      </c>
    </row>
    <row r="6" spans="2:54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</row>
    <row r="7" spans="2:54" ht="26.25" customHeight="1">
      <c r="B7" s="203" t="s">
        <v>99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</row>
    <row r="8" spans="2:54" s="3" customFormat="1" ht="78.75">
      <c r="B8" s="22" t="s">
        <v>118</v>
      </c>
      <c r="C8" s="30" t="s">
        <v>42</v>
      </c>
      <c r="D8" s="30" t="s">
        <v>61</v>
      </c>
      <c r="E8" s="30" t="s">
        <v>102</v>
      </c>
      <c r="F8" s="30" t="s">
        <v>103</v>
      </c>
      <c r="G8" s="30" t="s">
        <v>237</v>
      </c>
      <c r="H8" s="30" t="s">
        <v>236</v>
      </c>
      <c r="I8" s="30" t="s">
        <v>111</v>
      </c>
      <c r="J8" s="30" t="s">
        <v>55</v>
      </c>
      <c r="K8" s="30" t="s">
        <v>184</v>
      </c>
      <c r="L8" s="31" t="s">
        <v>186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246</v>
      </c>
      <c r="H9" s="16"/>
      <c r="I9" s="16" t="s">
        <v>240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181</v>
      </c>
      <c r="C1" s="78" t="s" vm="1">
        <v>251</v>
      </c>
    </row>
    <row r="2" spans="2:51">
      <c r="B2" s="57" t="s">
        <v>180</v>
      </c>
      <c r="C2" s="78" t="s">
        <v>252</v>
      </c>
    </row>
    <row r="3" spans="2:51">
      <c r="B3" s="57" t="s">
        <v>182</v>
      </c>
      <c r="C3" s="78" t="s">
        <v>253</v>
      </c>
    </row>
    <row r="4" spans="2:51">
      <c r="B4" s="57" t="s">
        <v>183</v>
      </c>
      <c r="C4" s="78">
        <v>8803</v>
      </c>
    </row>
    <row r="6" spans="2:51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5"/>
    </row>
    <row r="7" spans="2:51" ht="26.25" customHeight="1">
      <c r="B7" s="203" t="s">
        <v>100</v>
      </c>
      <c r="C7" s="204"/>
      <c r="D7" s="204"/>
      <c r="E7" s="204"/>
      <c r="F7" s="204"/>
      <c r="G7" s="204"/>
      <c r="H7" s="204"/>
      <c r="I7" s="204"/>
      <c r="J7" s="204"/>
      <c r="K7" s="205"/>
    </row>
    <row r="8" spans="2:51" s="3" customFormat="1" ht="63">
      <c r="B8" s="22" t="s">
        <v>118</v>
      </c>
      <c r="C8" s="30" t="s">
        <v>42</v>
      </c>
      <c r="D8" s="30" t="s">
        <v>61</v>
      </c>
      <c r="E8" s="30" t="s">
        <v>102</v>
      </c>
      <c r="F8" s="30" t="s">
        <v>103</v>
      </c>
      <c r="G8" s="30" t="s">
        <v>237</v>
      </c>
      <c r="H8" s="30" t="s">
        <v>236</v>
      </c>
      <c r="I8" s="30" t="s">
        <v>111</v>
      </c>
      <c r="J8" s="30" t="s">
        <v>184</v>
      </c>
      <c r="K8" s="31" t="s">
        <v>186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246</v>
      </c>
      <c r="H9" s="16"/>
      <c r="I9" s="16" t="s">
        <v>240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2" t="s">
        <v>46</v>
      </c>
      <c r="C11" s="123"/>
      <c r="D11" s="123"/>
      <c r="E11" s="123"/>
      <c r="F11" s="123"/>
      <c r="G11" s="125"/>
      <c r="H11" s="129"/>
      <c r="I11" s="125">
        <v>446.03168999999997</v>
      </c>
      <c r="J11" s="126">
        <v>1</v>
      </c>
      <c r="K11" s="126">
        <f>I11/'סכום נכסי הקרן'!$C$42</f>
        <v>1.0202542461084118E-3</v>
      </c>
      <c r="AW11" s="1"/>
    </row>
    <row r="12" spans="2:51" ht="19.5" customHeight="1">
      <c r="B12" s="122" t="s">
        <v>33</v>
      </c>
      <c r="C12" s="123"/>
      <c r="D12" s="123"/>
      <c r="E12" s="123"/>
      <c r="F12" s="123"/>
      <c r="G12" s="125"/>
      <c r="H12" s="129"/>
      <c r="I12" s="125">
        <v>446.03168999999997</v>
      </c>
      <c r="J12" s="126">
        <v>1</v>
      </c>
      <c r="K12" s="126">
        <f>I12/'סכום נכסי הקרן'!$C$42</f>
        <v>1.0202542461084118E-3</v>
      </c>
    </row>
    <row r="13" spans="2:51">
      <c r="B13" s="108" t="s">
        <v>1264</v>
      </c>
      <c r="C13" s="82"/>
      <c r="D13" s="82"/>
      <c r="E13" s="82"/>
      <c r="F13" s="82"/>
      <c r="G13" s="89"/>
      <c r="H13" s="91"/>
      <c r="I13" s="89">
        <v>318.14321999999999</v>
      </c>
      <c r="J13" s="90">
        <v>0.71327492447902074</v>
      </c>
      <c r="K13" s="90">
        <f>I13/'סכום נכסי הקרן'!$C$42</f>
        <v>7.2772177034237774E-4</v>
      </c>
    </row>
    <row r="14" spans="2:51">
      <c r="B14" s="99" t="s">
        <v>1265</v>
      </c>
      <c r="C14" s="84" t="s">
        <v>1266</v>
      </c>
      <c r="D14" s="95" t="s">
        <v>1246</v>
      </c>
      <c r="E14" s="95" t="s">
        <v>165</v>
      </c>
      <c r="F14" s="109">
        <v>42984</v>
      </c>
      <c r="G14" s="92">
        <v>36628765.25</v>
      </c>
      <c r="H14" s="94">
        <v>0.86860000000000004</v>
      </c>
      <c r="I14" s="92">
        <v>318.14321999999999</v>
      </c>
      <c r="J14" s="93">
        <v>0.71327492447902074</v>
      </c>
      <c r="K14" s="93">
        <f>I14/'סכום נכסי הקרן'!$C$42</f>
        <v>7.2772177034237774E-4</v>
      </c>
    </row>
    <row r="15" spans="2:51">
      <c r="B15" s="99"/>
      <c r="C15" s="84"/>
      <c r="D15" s="84"/>
      <c r="E15" s="84"/>
      <c r="F15" s="84"/>
      <c r="G15" s="92"/>
      <c r="H15" s="94"/>
      <c r="I15" s="84"/>
      <c r="J15" s="93"/>
      <c r="K15" s="84"/>
    </row>
    <row r="16" spans="2:51" s="7" customFormat="1">
      <c r="B16" s="108" t="s">
        <v>230</v>
      </c>
      <c r="C16" s="82"/>
      <c r="D16" s="82"/>
      <c r="E16" s="82"/>
      <c r="F16" s="82"/>
      <c r="G16" s="89"/>
      <c r="H16" s="91"/>
      <c r="I16" s="89">
        <v>127.88847</v>
      </c>
      <c r="J16" s="90">
        <v>0.28672507552097926</v>
      </c>
      <c r="K16" s="90">
        <f>I16/'סכום נכסי הקרן'!$C$42</f>
        <v>2.9253247576603412E-4</v>
      </c>
      <c r="AW16" s="1"/>
      <c r="AY16" s="1"/>
    </row>
    <row r="17" spans="2:51" s="7" customFormat="1">
      <c r="B17" s="99" t="s">
        <v>1267</v>
      </c>
      <c r="C17" s="84" t="s">
        <v>1268</v>
      </c>
      <c r="D17" s="95" t="s">
        <v>1246</v>
      </c>
      <c r="E17" s="95" t="s">
        <v>167</v>
      </c>
      <c r="F17" s="109">
        <v>43006</v>
      </c>
      <c r="G17" s="92">
        <v>242124.48</v>
      </c>
      <c r="H17" s="94">
        <v>4.9299999999999997E-2</v>
      </c>
      <c r="I17" s="92">
        <v>0.11926</v>
      </c>
      <c r="J17" s="93">
        <v>2.6738010476340819E-4</v>
      </c>
      <c r="K17" s="93">
        <f>I17/'סכום נכסי הקרן'!$C$42</f>
        <v>2.7279568720977923E-7</v>
      </c>
      <c r="AW17" s="1"/>
      <c r="AY17" s="1"/>
    </row>
    <row r="18" spans="2:51" s="7" customFormat="1">
      <c r="B18" s="99" t="s">
        <v>1269</v>
      </c>
      <c r="C18" s="84" t="s">
        <v>1270</v>
      </c>
      <c r="D18" s="95" t="s">
        <v>1246</v>
      </c>
      <c r="E18" s="95" t="s">
        <v>167</v>
      </c>
      <c r="F18" s="109">
        <v>42996</v>
      </c>
      <c r="G18" s="92">
        <v>212092.9</v>
      </c>
      <c r="H18" s="94">
        <v>1.6303000000000001</v>
      </c>
      <c r="I18" s="92">
        <v>3.4576700000000002</v>
      </c>
      <c r="J18" s="93">
        <v>7.7520725040859774E-3</v>
      </c>
      <c r="K18" s="93">
        <f>I18/'סכום נכסי הקרן'!$C$42</f>
        <v>7.909084888433988E-6</v>
      </c>
      <c r="AW18" s="1"/>
      <c r="AY18" s="1"/>
    </row>
    <row r="19" spans="2:51">
      <c r="B19" s="99" t="s">
        <v>1271</v>
      </c>
      <c r="C19" s="84" t="s">
        <v>1272</v>
      </c>
      <c r="D19" s="95" t="s">
        <v>1246</v>
      </c>
      <c r="E19" s="95" t="s">
        <v>167</v>
      </c>
      <c r="F19" s="109">
        <v>42990</v>
      </c>
      <c r="G19" s="92">
        <v>7514853.2599999998</v>
      </c>
      <c r="H19" s="94">
        <v>1.6466000000000001</v>
      </c>
      <c r="I19" s="92">
        <v>123.73782000000001</v>
      </c>
      <c r="J19" s="93">
        <v>0.27741934659396067</v>
      </c>
      <c r="K19" s="93">
        <f>I19/'סכום נכסי הקרן'!$C$42</f>
        <v>2.8303826631510956E-4</v>
      </c>
    </row>
    <row r="20" spans="2:51">
      <c r="B20" s="99" t="s">
        <v>1273</v>
      </c>
      <c r="C20" s="84" t="s">
        <v>1274</v>
      </c>
      <c r="D20" s="95" t="s">
        <v>1246</v>
      </c>
      <c r="E20" s="95" t="s">
        <v>165</v>
      </c>
      <c r="F20" s="109">
        <v>43005</v>
      </c>
      <c r="G20" s="92">
        <v>3308349.03</v>
      </c>
      <c r="H20" s="94">
        <v>1.7299999999999999E-2</v>
      </c>
      <c r="I20" s="92">
        <v>0.57372000000000001</v>
      </c>
      <c r="J20" s="93">
        <v>1.2862763181692315E-3</v>
      </c>
      <c r="K20" s="93">
        <f>I20/'סכום נכסי הקרן'!$C$42</f>
        <v>1.312328875280853E-6</v>
      </c>
    </row>
    <row r="21" spans="2:51">
      <c r="B21" s="83"/>
      <c r="C21" s="84"/>
      <c r="D21" s="84"/>
      <c r="E21" s="84"/>
      <c r="F21" s="84"/>
      <c r="G21" s="92"/>
      <c r="H21" s="94"/>
      <c r="I21" s="84"/>
      <c r="J21" s="93"/>
      <c r="K21" s="84"/>
    </row>
    <row r="22" spans="2:5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5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51">
      <c r="B24" s="97" t="s">
        <v>250</v>
      </c>
      <c r="C24" s="99"/>
      <c r="D24" s="99"/>
      <c r="E24" s="99"/>
      <c r="F24" s="99"/>
      <c r="G24" s="99"/>
      <c r="H24" s="99"/>
      <c r="I24" s="99"/>
      <c r="J24" s="99"/>
      <c r="K24" s="99"/>
    </row>
    <row r="25" spans="2:51">
      <c r="B25" s="97" t="s">
        <v>114</v>
      </c>
      <c r="C25" s="99"/>
      <c r="D25" s="99"/>
      <c r="E25" s="99"/>
      <c r="F25" s="99"/>
      <c r="G25" s="99"/>
      <c r="H25" s="99"/>
      <c r="I25" s="99"/>
      <c r="J25" s="99"/>
      <c r="K25" s="99"/>
    </row>
    <row r="26" spans="2:51">
      <c r="B26" s="97" t="s">
        <v>235</v>
      </c>
      <c r="C26" s="99"/>
      <c r="D26" s="99"/>
      <c r="E26" s="99"/>
      <c r="F26" s="99"/>
      <c r="G26" s="99"/>
      <c r="H26" s="99"/>
      <c r="I26" s="99"/>
      <c r="J26" s="99"/>
      <c r="K26" s="99"/>
    </row>
    <row r="27" spans="2:51">
      <c r="B27" s="97" t="s">
        <v>245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2:5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181</v>
      </c>
      <c r="C1" s="78" t="s" vm="1">
        <v>251</v>
      </c>
    </row>
    <row r="2" spans="2:78">
      <c r="B2" s="57" t="s">
        <v>180</v>
      </c>
      <c r="C2" s="78" t="s">
        <v>252</v>
      </c>
    </row>
    <row r="3" spans="2:78">
      <c r="B3" s="57" t="s">
        <v>182</v>
      </c>
      <c r="C3" s="78" t="s">
        <v>253</v>
      </c>
    </row>
    <row r="4" spans="2:78">
      <c r="B4" s="57" t="s">
        <v>183</v>
      </c>
      <c r="C4" s="78">
        <v>8803</v>
      </c>
    </row>
    <row r="6" spans="2:78" ht="26.25" customHeight="1">
      <c r="B6" s="203" t="s">
        <v>212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2:78" ht="26.25" customHeight="1">
      <c r="B7" s="203" t="s">
        <v>101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5"/>
    </row>
    <row r="8" spans="2:78" s="3" customFormat="1" ht="47.25">
      <c r="B8" s="22" t="s">
        <v>118</v>
      </c>
      <c r="C8" s="30" t="s">
        <v>42</v>
      </c>
      <c r="D8" s="30" t="s">
        <v>47</v>
      </c>
      <c r="E8" s="30" t="s">
        <v>15</v>
      </c>
      <c r="F8" s="30" t="s">
        <v>62</v>
      </c>
      <c r="G8" s="30" t="s">
        <v>103</v>
      </c>
      <c r="H8" s="30" t="s">
        <v>18</v>
      </c>
      <c r="I8" s="30" t="s">
        <v>102</v>
      </c>
      <c r="J8" s="30" t="s">
        <v>17</v>
      </c>
      <c r="K8" s="30" t="s">
        <v>19</v>
      </c>
      <c r="L8" s="30" t="s">
        <v>237</v>
      </c>
      <c r="M8" s="30" t="s">
        <v>236</v>
      </c>
      <c r="N8" s="30" t="s">
        <v>111</v>
      </c>
      <c r="O8" s="30" t="s">
        <v>55</v>
      </c>
      <c r="P8" s="30" t="s">
        <v>184</v>
      </c>
      <c r="Q8" s="31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246</v>
      </c>
      <c r="M9" s="16"/>
      <c r="N9" s="16" t="s">
        <v>240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115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5" type="noConversion"/>
  <conditionalFormatting sqref="B16:B110">
    <cfRule type="cellIs" dxfId="3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N48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27" width="5.7109375" style="1" customWidth="1"/>
    <col min="28" max="16384" width="9.140625" style="1"/>
  </cols>
  <sheetData>
    <row r="1" spans="2:40">
      <c r="B1" s="57" t="s">
        <v>181</v>
      </c>
      <c r="C1" s="78" t="s" vm="1">
        <v>251</v>
      </c>
    </row>
    <row r="2" spans="2:40">
      <c r="B2" s="57" t="s">
        <v>180</v>
      </c>
      <c r="C2" s="78" t="s">
        <v>252</v>
      </c>
    </row>
    <row r="3" spans="2:40">
      <c r="B3" s="57" t="s">
        <v>182</v>
      </c>
      <c r="C3" s="78" t="s">
        <v>253</v>
      </c>
    </row>
    <row r="4" spans="2:40">
      <c r="B4" s="57" t="s">
        <v>183</v>
      </c>
      <c r="C4" s="78">
        <v>8803</v>
      </c>
    </row>
    <row r="6" spans="2:40" ht="26.25" customHeight="1">
      <c r="B6" s="203" t="s">
        <v>213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2:40" s="3" customFormat="1" ht="63">
      <c r="B7" s="22" t="s">
        <v>118</v>
      </c>
      <c r="C7" s="30" t="s">
        <v>225</v>
      </c>
      <c r="D7" s="30" t="s">
        <v>42</v>
      </c>
      <c r="E7" s="30" t="s">
        <v>119</v>
      </c>
      <c r="F7" s="30" t="s">
        <v>15</v>
      </c>
      <c r="G7" s="30" t="s">
        <v>103</v>
      </c>
      <c r="H7" s="30" t="s">
        <v>62</v>
      </c>
      <c r="I7" s="30" t="s">
        <v>18</v>
      </c>
      <c r="J7" s="30" t="s">
        <v>102</v>
      </c>
      <c r="K7" s="13" t="s">
        <v>34</v>
      </c>
      <c r="L7" s="72" t="s">
        <v>19</v>
      </c>
      <c r="M7" s="30" t="s">
        <v>237</v>
      </c>
      <c r="N7" s="30" t="s">
        <v>236</v>
      </c>
      <c r="O7" s="30" t="s">
        <v>111</v>
      </c>
      <c r="P7" s="30" t="s">
        <v>184</v>
      </c>
      <c r="Q7" s="31" t="s">
        <v>186</v>
      </c>
      <c r="AM7" s="3" t="s">
        <v>1320</v>
      </c>
      <c r="AN7" s="3" t="s">
        <v>166</v>
      </c>
    </row>
    <row r="8" spans="2:40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246</v>
      </c>
      <c r="N8" s="16"/>
      <c r="O8" s="16" t="s">
        <v>240</v>
      </c>
      <c r="P8" s="32" t="s">
        <v>20</v>
      </c>
      <c r="Q8" s="17" t="s">
        <v>20</v>
      </c>
      <c r="AM8" s="3" t="s">
        <v>163</v>
      </c>
      <c r="AN8" s="3" t="s">
        <v>165</v>
      </c>
    </row>
    <row r="9" spans="2:40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115</v>
      </c>
      <c r="AM9" s="4" t="s">
        <v>164</v>
      </c>
      <c r="AN9" s="4" t="s">
        <v>167</v>
      </c>
    </row>
    <row r="10" spans="2:40" s="147" customFormat="1" ht="18" customHeight="1">
      <c r="B10" s="79" t="s">
        <v>38</v>
      </c>
      <c r="C10" s="80"/>
      <c r="D10" s="80"/>
      <c r="E10" s="80"/>
      <c r="F10" s="80"/>
      <c r="G10" s="80"/>
      <c r="H10" s="80"/>
      <c r="I10" s="86">
        <v>4.7621824685680467</v>
      </c>
      <c r="J10" s="80"/>
      <c r="K10" s="80"/>
      <c r="L10" s="101">
        <v>2.7053343260776443E-2</v>
      </c>
      <c r="M10" s="86"/>
      <c r="N10" s="88"/>
      <c r="O10" s="86">
        <f>O11</f>
        <v>1060.15048</v>
      </c>
      <c r="P10" s="87">
        <f>O10/$O$10</f>
        <v>1</v>
      </c>
      <c r="Q10" s="87">
        <f>O10/'סכום נכסי הקרן'!$C$42</f>
        <v>2.4249914366709486E-3</v>
      </c>
      <c r="AM10" s="138" t="s">
        <v>26</v>
      </c>
      <c r="AN10" s="147" t="s">
        <v>168</v>
      </c>
    </row>
    <row r="11" spans="2:40" s="138" customFormat="1" ht="21.75" customHeight="1">
      <c r="B11" s="81" t="s">
        <v>37</v>
      </c>
      <c r="C11" s="82"/>
      <c r="D11" s="82"/>
      <c r="E11" s="82"/>
      <c r="F11" s="82"/>
      <c r="G11" s="82"/>
      <c r="H11" s="82"/>
      <c r="I11" s="89">
        <v>4.7621824685680467</v>
      </c>
      <c r="J11" s="82"/>
      <c r="K11" s="82"/>
      <c r="L11" s="102">
        <v>2.7053343260776443E-2</v>
      </c>
      <c r="M11" s="89"/>
      <c r="N11" s="91"/>
      <c r="O11" s="89">
        <f>O12+O18</f>
        <v>1060.15048</v>
      </c>
      <c r="P11" s="90">
        <f t="shared" ref="P11:P16" si="0">O11/$O$10</f>
        <v>1</v>
      </c>
      <c r="Q11" s="90">
        <f>O11/'סכום נכסי הקרן'!$C$42</f>
        <v>2.4249914366709486E-3</v>
      </c>
      <c r="AN11" s="138" t="s">
        <v>174</v>
      </c>
    </row>
    <row r="12" spans="2:40" s="138" customFormat="1">
      <c r="B12" s="100" t="s">
        <v>35</v>
      </c>
      <c r="C12" s="82"/>
      <c r="D12" s="82"/>
      <c r="E12" s="82"/>
      <c r="F12" s="82"/>
      <c r="G12" s="82"/>
      <c r="H12" s="82"/>
      <c r="I12" s="89">
        <v>7.8124201241147579</v>
      </c>
      <c r="J12" s="82"/>
      <c r="K12" s="82"/>
      <c r="L12" s="102">
        <v>3.0839545078350971E-2</v>
      </c>
      <c r="M12" s="89"/>
      <c r="N12" s="91"/>
      <c r="O12" s="89">
        <f>O13+O14+O15+O16</f>
        <v>248.08622</v>
      </c>
      <c r="P12" s="90">
        <f t="shared" si="0"/>
        <v>0.23401038312976097</v>
      </c>
      <c r="Q12" s="90">
        <f>O12/'סכום נכסי הקרן'!$C$42</f>
        <v>5.6747317518175808E-4</v>
      </c>
      <c r="AN12" s="138" t="s">
        <v>169</v>
      </c>
    </row>
    <row r="13" spans="2:40" s="138" customFormat="1">
      <c r="B13" s="148" t="s">
        <v>1346</v>
      </c>
      <c r="C13" s="95" t="s">
        <v>1286</v>
      </c>
      <c r="D13" s="84">
        <v>5212</v>
      </c>
      <c r="E13" s="84"/>
      <c r="F13" s="84" t="s">
        <v>1151</v>
      </c>
      <c r="G13" s="109">
        <v>42643</v>
      </c>
      <c r="H13" s="84"/>
      <c r="I13" s="92">
        <v>8.9600000000000009</v>
      </c>
      <c r="J13" s="95" t="s">
        <v>166</v>
      </c>
      <c r="K13" s="96">
        <v>3.1600000000000003E-2</v>
      </c>
      <c r="L13" s="96">
        <v>3.1600000000000003E-2</v>
      </c>
      <c r="M13" s="92">
        <v>73052.97</v>
      </c>
      <c r="N13" s="94">
        <v>97.48</v>
      </c>
      <c r="O13" s="92">
        <f>71.21204-0.00317</f>
        <v>71.208870000000005</v>
      </c>
      <c r="P13" s="93">
        <f t="shared" si="0"/>
        <v>6.7168643832524605E-2</v>
      </c>
      <c r="Q13" s="93">
        <f>O13/'סכום נכסי הקרן'!$C$42</f>
        <v>1.6288338610667309E-4</v>
      </c>
      <c r="AN13" s="138" t="s">
        <v>170</v>
      </c>
    </row>
    <row r="14" spans="2:40" s="138" customFormat="1">
      <c r="B14" s="148" t="s">
        <v>1346</v>
      </c>
      <c r="C14" s="95" t="s">
        <v>1286</v>
      </c>
      <c r="D14" s="84">
        <v>5211</v>
      </c>
      <c r="E14" s="84"/>
      <c r="F14" s="84" t="s">
        <v>1151</v>
      </c>
      <c r="G14" s="109">
        <v>42643</v>
      </c>
      <c r="H14" s="84"/>
      <c r="I14" s="92">
        <v>6.1800000000000006</v>
      </c>
      <c r="J14" s="95" t="s">
        <v>166</v>
      </c>
      <c r="K14" s="96">
        <v>3.73E-2</v>
      </c>
      <c r="L14" s="96">
        <v>3.73E-2</v>
      </c>
      <c r="M14" s="92">
        <v>77865.09</v>
      </c>
      <c r="N14" s="94">
        <v>100.64</v>
      </c>
      <c r="O14" s="92">
        <f>78.36343-0.0052</f>
        <v>78.358229999999992</v>
      </c>
      <c r="P14" s="93">
        <f t="shared" si="0"/>
        <v>7.3912365723779128E-2</v>
      </c>
      <c r="Q14" s="93">
        <f>O14/'סכום נכסי הקרן'!$C$42</f>
        <v>1.7923685394425571E-4</v>
      </c>
      <c r="AN14" s="138" t="s">
        <v>171</v>
      </c>
    </row>
    <row r="15" spans="2:40" s="138" customFormat="1">
      <c r="B15" s="148" t="s">
        <v>1346</v>
      </c>
      <c r="C15" s="95" t="s">
        <v>1286</v>
      </c>
      <c r="D15" s="84">
        <v>5210</v>
      </c>
      <c r="E15" s="84"/>
      <c r="F15" s="84" t="s">
        <v>1151</v>
      </c>
      <c r="G15" s="109">
        <v>42643</v>
      </c>
      <c r="H15" s="84"/>
      <c r="I15" s="92">
        <v>9.24</v>
      </c>
      <c r="J15" s="95" t="s">
        <v>166</v>
      </c>
      <c r="K15" s="96">
        <v>2.3700000000000002E-2</v>
      </c>
      <c r="L15" s="96">
        <v>2.3700000000000002E-2</v>
      </c>
      <c r="M15" s="92">
        <v>53630.48</v>
      </c>
      <c r="N15" s="94">
        <v>102.92</v>
      </c>
      <c r="O15" s="92">
        <v>55.196469999999998</v>
      </c>
      <c r="P15" s="93">
        <f t="shared" si="0"/>
        <v>5.2064750279601814E-2</v>
      </c>
      <c r="Q15" s="93">
        <f>O15/'סכום נכסי הקרן'!$C$42</f>
        <v>1.2625657358044577E-4</v>
      </c>
      <c r="AN15" s="138" t="s">
        <v>173</v>
      </c>
    </row>
    <row r="16" spans="2:40" s="138" customFormat="1">
      <c r="B16" s="148" t="s">
        <v>1346</v>
      </c>
      <c r="C16" s="95" t="s">
        <v>1286</v>
      </c>
      <c r="D16" s="84">
        <v>5209</v>
      </c>
      <c r="E16" s="84"/>
      <c r="F16" s="84" t="s">
        <v>1151</v>
      </c>
      <c r="G16" s="109">
        <v>42643</v>
      </c>
      <c r="H16" s="84"/>
      <c r="I16" s="92">
        <v>7.06</v>
      </c>
      <c r="J16" s="95" t="s">
        <v>166</v>
      </c>
      <c r="K16" s="96">
        <v>2.6999999999999996E-2</v>
      </c>
      <c r="L16" s="96">
        <v>2.6999999999999996E-2</v>
      </c>
      <c r="M16" s="92">
        <v>43835.5</v>
      </c>
      <c r="N16" s="94">
        <v>98.83</v>
      </c>
      <c r="O16" s="92">
        <v>43.322650000000003</v>
      </c>
      <c r="P16" s="93">
        <f t="shared" si="0"/>
        <v>4.0864623293855415E-2</v>
      </c>
      <c r="Q16" s="93">
        <f>O16/'סכום נכסי הקרן'!$C$42</f>
        <v>9.9096361550383546E-5</v>
      </c>
      <c r="AN16" s="138" t="s">
        <v>172</v>
      </c>
    </row>
    <row r="17" spans="2:40" s="138" customFormat="1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92"/>
      <c r="N17" s="94"/>
      <c r="O17" s="84"/>
      <c r="P17" s="93"/>
      <c r="Q17" s="84"/>
      <c r="AN17" s="138" t="s">
        <v>175</v>
      </c>
    </row>
    <row r="18" spans="2:40" s="138" customFormat="1">
      <c r="B18" s="100" t="s">
        <v>36</v>
      </c>
      <c r="C18" s="82"/>
      <c r="D18" s="82"/>
      <c r="E18" s="82"/>
      <c r="F18" s="82"/>
      <c r="G18" s="82"/>
      <c r="H18" s="82"/>
      <c r="I18" s="89">
        <v>3.8302916099777309</v>
      </c>
      <c r="J18" s="82"/>
      <c r="K18" s="82"/>
      <c r="L18" s="102">
        <v>2.5896616836702066E-2</v>
      </c>
      <c r="M18" s="89"/>
      <c r="N18" s="91"/>
      <c r="O18" s="89">
        <f>SUM(O19:O41)</f>
        <v>812.0642600000001</v>
      </c>
      <c r="P18" s="90">
        <f t="shared" ref="P18:P41" si="1">O18/$O$10</f>
        <v>0.76598961687023914</v>
      </c>
      <c r="Q18" s="90">
        <f>O18/'סכום נכסי הקרן'!$C$42</f>
        <v>1.8575182614891904E-3</v>
      </c>
      <c r="AN18" s="138" t="s">
        <v>176</v>
      </c>
    </row>
    <row r="19" spans="2:40" s="138" customFormat="1">
      <c r="B19" s="148" t="s">
        <v>1347</v>
      </c>
      <c r="C19" s="95" t="s">
        <v>1286</v>
      </c>
      <c r="D19" s="84" t="s">
        <v>1287</v>
      </c>
      <c r="E19" s="84" t="s">
        <v>1288</v>
      </c>
      <c r="F19" s="84" t="s">
        <v>340</v>
      </c>
      <c r="G19" s="109">
        <v>42723</v>
      </c>
      <c r="H19" s="84" t="s">
        <v>164</v>
      </c>
      <c r="I19" s="92">
        <v>1.2399999999999998</v>
      </c>
      <c r="J19" s="95" t="s">
        <v>166</v>
      </c>
      <c r="K19" s="96">
        <v>2.0119999999999999E-2</v>
      </c>
      <c r="L19" s="96">
        <v>1.21E-2</v>
      </c>
      <c r="M19" s="92">
        <v>148938.79999999999</v>
      </c>
      <c r="N19" s="94">
        <v>101.57</v>
      </c>
      <c r="O19" s="92">
        <v>151.27714</v>
      </c>
      <c r="P19" s="93">
        <f t="shared" si="1"/>
        <v>0.14269402585187718</v>
      </c>
      <c r="Q19" s="93">
        <f>O19/'סכום נכסי הקרן'!$C$42</f>
        <v>3.4603179075490509E-4</v>
      </c>
      <c r="AN19" s="138" t="s">
        <v>177</v>
      </c>
    </row>
    <row r="20" spans="2:40" s="138" customFormat="1">
      <c r="B20" s="85" t="s">
        <v>1289</v>
      </c>
      <c r="C20" s="95" t="s">
        <v>1290</v>
      </c>
      <c r="D20" s="84" t="s">
        <v>1291</v>
      </c>
      <c r="E20" s="84" t="s">
        <v>1292</v>
      </c>
      <c r="F20" s="84" t="s">
        <v>432</v>
      </c>
      <c r="G20" s="109">
        <v>42680</v>
      </c>
      <c r="H20" s="84" t="s">
        <v>164</v>
      </c>
      <c r="I20" s="92">
        <v>4.58</v>
      </c>
      <c r="J20" s="95" t="s">
        <v>166</v>
      </c>
      <c r="K20" s="96">
        <v>2.3E-2</v>
      </c>
      <c r="L20" s="96">
        <v>2.0799999999999999E-2</v>
      </c>
      <c r="M20" s="92">
        <v>7745.89</v>
      </c>
      <c r="N20" s="94">
        <v>101.82</v>
      </c>
      <c r="O20" s="92">
        <v>7.88687</v>
      </c>
      <c r="P20" s="93">
        <f t="shared" si="1"/>
        <v>7.4393872839636881E-3</v>
      </c>
      <c r="Q20" s="93">
        <f>O20/'סכום נכסי הקרן'!$C$42</f>
        <v>1.8040450457690686E-5</v>
      </c>
      <c r="AN20" s="138" t="s">
        <v>178</v>
      </c>
    </row>
    <row r="21" spans="2:40" s="138" customFormat="1">
      <c r="B21" s="85" t="s">
        <v>1293</v>
      </c>
      <c r="C21" s="95" t="s">
        <v>1286</v>
      </c>
      <c r="D21" s="84" t="s">
        <v>1294</v>
      </c>
      <c r="E21" s="84" t="s">
        <v>1295</v>
      </c>
      <c r="F21" s="84" t="s">
        <v>432</v>
      </c>
      <c r="G21" s="109">
        <v>42978</v>
      </c>
      <c r="H21" s="84" t="s">
        <v>164</v>
      </c>
      <c r="I21" s="92">
        <v>3.97</v>
      </c>
      <c r="J21" s="95" t="s">
        <v>166</v>
      </c>
      <c r="K21" s="96">
        <v>2.3E-2</v>
      </c>
      <c r="L21" s="96">
        <v>2.1500000000000005E-2</v>
      </c>
      <c r="M21" s="92">
        <v>36604.04</v>
      </c>
      <c r="N21" s="94">
        <v>100.81</v>
      </c>
      <c r="O21" s="92">
        <v>36.900529999999996</v>
      </c>
      <c r="P21" s="93">
        <f t="shared" si="1"/>
        <v>3.4806879491296364E-2</v>
      </c>
      <c r="Q21" s="93">
        <f>O21/'סכום נכסי הקרן'!$C$42</f>
        <v>8.4406384703631342E-5</v>
      </c>
      <c r="AN21" s="138" t="s">
        <v>179</v>
      </c>
    </row>
    <row r="22" spans="2:40" s="138" customFormat="1">
      <c r="B22" s="85" t="s">
        <v>1296</v>
      </c>
      <c r="C22" s="95" t="s">
        <v>1286</v>
      </c>
      <c r="D22" s="84" t="s">
        <v>1297</v>
      </c>
      <c r="E22" s="84" t="s">
        <v>1295</v>
      </c>
      <c r="F22" s="84" t="s">
        <v>432</v>
      </c>
      <c r="G22" s="109">
        <v>42978</v>
      </c>
      <c r="H22" s="84" t="s">
        <v>164</v>
      </c>
      <c r="I22" s="92">
        <v>3.9300000000000006</v>
      </c>
      <c r="J22" s="95" t="s">
        <v>166</v>
      </c>
      <c r="K22" s="96">
        <v>2.76E-2</v>
      </c>
      <c r="L22" s="96">
        <v>2.6099999999999998E-2</v>
      </c>
      <c r="M22" s="92">
        <v>85409.43</v>
      </c>
      <c r="N22" s="94">
        <v>100.86</v>
      </c>
      <c r="O22" s="92">
        <v>86.143950000000004</v>
      </c>
      <c r="P22" s="93">
        <f t="shared" si="1"/>
        <v>8.1256342024200193E-2</v>
      </c>
      <c r="Q22" s="93">
        <f>O22/'סכום נכסי הקרן'!$C$42</f>
        <v>1.9704593358389118E-4</v>
      </c>
      <c r="AN22" s="138" t="s">
        <v>26</v>
      </c>
    </row>
    <row r="23" spans="2:40" s="138" customFormat="1">
      <c r="B23" s="148" t="s">
        <v>1348</v>
      </c>
      <c r="C23" s="95" t="s">
        <v>1290</v>
      </c>
      <c r="D23" s="84" t="s">
        <v>1298</v>
      </c>
      <c r="E23" s="84" t="s">
        <v>1292</v>
      </c>
      <c r="F23" s="84" t="s">
        <v>432</v>
      </c>
      <c r="G23" s="109">
        <v>42680</v>
      </c>
      <c r="H23" s="84" t="s">
        <v>164</v>
      </c>
      <c r="I23" s="92">
        <v>3.41</v>
      </c>
      <c r="J23" s="95" t="s">
        <v>166</v>
      </c>
      <c r="K23" s="96">
        <v>2.2000000000000002E-2</v>
      </c>
      <c r="L23" s="96">
        <v>1.4800000000000002E-2</v>
      </c>
      <c r="M23" s="92">
        <v>17384.54</v>
      </c>
      <c r="N23" s="94">
        <v>102.59</v>
      </c>
      <c r="O23" s="92">
        <v>17.834799999999998</v>
      </c>
      <c r="P23" s="93">
        <f t="shared" si="1"/>
        <v>1.6822894802632167E-2</v>
      </c>
      <c r="Q23" s="93">
        <f>O23/'סכום נכסי הקרן'!$C$42</f>
        <v>4.0795375836399212E-5</v>
      </c>
    </row>
    <row r="24" spans="2:40" s="138" customFormat="1">
      <c r="B24" s="148" t="s">
        <v>1348</v>
      </c>
      <c r="C24" s="95" t="s">
        <v>1290</v>
      </c>
      <c r="D24" s="84" t="s">
        <v>1299</v>
      </c>
      <c r="E24" s="84" t="s">
        <v>1292</v>
      </c>
      <c r="F24" s="84" t="s">
        <v>432</v>
      </c>
      <c r="G24" s="109">
        <v>42680</v>
      </c>
      <c r="H24" s="84" t="s">
        <v>164</v>
      </c>
      <c r="I24" s="92">
        <v>4.54</v>
      </c>
      <c r="J24" s="95" t="s">
        <v>166</v>
      </c>
      <c r="K24" s="96">
        <v>3.3700000000000001E-2</v>
      </c>
      <c r="L24" s="96">
        <v>2.7900000000000001E-2</v>
      </c>
      <c r="M24" s="92">
        <v>3904.71</v>
      </c>
      <c r="N24" s="94">
        <v>102.95</v>
      </c>
      <c r="O24" s="92">
        <v>4.0198999999999998</v>
      </c>
      <c r="P24" s="93">
        <f t="shared" si="1"/>
        <v>3.7918201951858757E-3</v>
      </c>
      <c r="Q24" s="93">
        <f>O24/'סכום נכסי הקרן'!$C$42</f>
        <v>9.1951315027217123E-6</v>
      </c>
    </row>
    <row r="25" spans="2:40" s="138" customFormat="1">
      <c r="B25" s="148" t="s">
        <v>1348</v>
      </c>
      <c r="C25" s="95" t="s">
        <v>1290</v>
      </c>
      <c r="D25" s="84" t="s">
        <v>1300</v>
      </c>
      <c r="E25" s="84" t="s">
        <v>1292</v>
      </c>
      <c r="F25" s="84" t="s">
        <v>432</v>
      </c>
      <c r="G25" s="109">
        <v>42717</v>
      </c>
      <c r="H25" s="84" t="s">
        <v>164</v>
      </c>
      <c r="I25" s="92">
        <v>4.13</v>
      </c>
      <c r="J25" s="95" t="s">
        <v>166</v>
      </c>
      <c r="K25" s="96">
        <v>3.85E-2</v>
      </c>
      <c r="L25" s="96">
        <v>3.8000000000000006E-2</v>
      </c>
      <c r="M25" s="92">
        <v>1075.72</v>
      </c>
      <c r="N25" s="94">
        <v>100.63</v>
      </c>
      <c r="O25" s="92">
        <v>1.08249</v>
      </c>
      <c r="P25" s="93">
        <f t="shared" si="1"/>
        <v>1.0210720274351996E-3</v>
      </c>
      <c r="Q25" s="93">
        <f>O25/'סכום נכסי הקרן'!$C$42</f>
        <v>2.4760909227546024E-6</v>
      </c>
    </row>
    <row r="26" spans="2:40" s="138" customFormat="1">
      <c r="B26" s="148" t="s">
        <v>1348</v>
      </c>
      <c r="C26" s="95" t="s">
        <v>1290</v>
      </c>
      <c r="D26" s="84" t="s">
        <v>1301</v>
      </c>
      <c r="E26" s="84" t="s">
        <v>1292</v>
      </c>
      <c r="F26" s="84" t="s">
        <v>432</v>
      </c>
      <c r="G26" s="109">
        <v>42710</v>
      </c>
      <c r="H26" s="84" t="s">
        <v>164</v>
      </c>
      <c r="I26" s="92">
        <v>4.1399999999999997</v>
      </c>
      <c r="J26" s="95" t="s">
        <v>166</v>
      </c>
      <c r="K26" s="96">
        <v>3.8399999999999997E-2</v>
      </c>
      <c r="L26" s="96">
        <v>3.5999999999999997E-2</v>
      </c>
      <c r="M26" s="92">
        <v>3216.1</v>
      </c>
      <c r="N26" s="94">
        <v>101.39</v>
      </c>
      <c r="O26" s="92">
        <v>3.2608000000000001</v>
      </c>
      <c r="P26" s="93">
        <f t="shared" si="1"/>
        <v>3.0757897690146781E-3</v>
      </c>
      <c r="Q26" s="93">
        <f>O26/'סכום נכסי הקרן'!$C$42</f>
        <v>7.4587638508607087E-6</v>
      </c>
    </row>
    <row r="27" spans="2:40" s="138" customFormat="1">
      <c r="B27" s="148" t="s">
        <v>1348</v>
      </c>
      <c r="C27" s="95" t="s">
        <v>1290</v>
      </c>
      <c r="D27" s="84" t="s">
        <v>1302</v>
      </c>
      <c r="E27" s="84" t="s">
        <v>1292</v>
      </c>
      <c r="F27" s="84" t="s">
        <v>432</v>
      </c>
      <c r="G27" s="109">
        <v>42680</v>
      </c>
      <c r="H27" s="84" t="s">
        <v>164</v>
      </c>
      <c r="I27" s="92">
        <v>5.49</v>
      </c>
      <c r="J27" s="95" t="s">
        <v>166</v>
      </c>
      <c r="K27" s="96">
        <v>3.6699999999999997E-2</v>
      </c>
      <c r="L27" s="96">
        <v>3.1600000000000003E-2</v>
      </c>
      <c r="M27" s="92">
        <v>12452.82</v>
      </c>
      <c r="N27" s="94">
        <v>103.2</v>
      </c>
      <c r="O27" s="92">
        <v>12.85131</v>
      </c>
      <c r="P27" s="93">
        <f t="shared" si="1"/>
        <v>1.2122156469711733E-2</v>
      </c>
      <c r="Q27" s="93">
        <f>O27/'סכום נכסי הקרן'!$C$42</f>
        <v>2.9396125633036287E-5</v>
      </c>
    </row>
    <row r="28" spans="2:40" s="138" customFormat="1">
      <c r="B28" s="148" t="s">
        <v>1348</v>
      </c>
      <c r="C28" s="95" t="s">
        <v>1290</v>
      </c>
      <c r="D28" s="84" t="s">
        <v>1303</v>
      </c>
      <c r="E28" s="84" t="s">
        <v>1292</v>
      </c>
      <c r="F28" s="84" t="s">
        <v>432</v>
      </c>
      <c r="G28" s="109">
        <v>42680</v>
      </c>
      <c r="H28" s="84" t="s">
        <v>164</v>
      </c>
      <c r="I28" s="92">
        <v>3.37</v>
      </c>
      <c r="J28" s="95" t="s">
        <v>166</v>
      </c>
      <c r="K28" s="96">
        <v>3.1800000000000002E-2</v>
      </c>
      <c r="L28" s="96">
        <v>2.5500000000000002E-2</v>
      </c>
      <c r="M28" s="92">
        <v>17522.560000000001</v>
      </c>
      <c r="N28" s="94">
        <v>102.37</v>
      </c>
      <c r="O28" s="92">
        <v>17.937849999999997</v>
      </c>
      <c r="P28" s="93">
        <f t="shared" si="1"/>
        <v>1.692009798458045E-2</v>
      </c>
      <c r="Q28" s="93">
        <f>O28/'סכום נכסי הקרן'!$C$42</f>
        <v>4.1031092720240964E-5</v>
      </c>
    </row>
    <row r="29" spans="2:40" s="138" customFormat="1">
      <c r="B29" s="148" t="s">
        <v>1349</v>
      </c>
      <c r="C29" s="95" t="s">
        <v>1286</v>
      </c>
      <c r="D29" s="84" t="s">
        <v>1304</v>
      </c>
      <c r="E29" s="84" t="s">
        <v>1305</v>
      </c>
      <c r="F29" s="84" t="s">
        <v>432</v>
      </c>
      <c r="G29" s="109">
        <v>42884</v>
      </c>
      <c r="H29" s="84" t="s">
        <v>164</v>
      </c>
      <c r="I29" s="92">
        <v>1.87</v>
      </c>
      <c r="J29" s="95" t="s">
        <v>166</v>
      </c>
      <c r="K29" s="96">
        <v>2.2099999999999998E-2</v>
      </c>
      <c r="L29" s="96">
        <v>1.8800000000000001E-2</v>
      </c>
      <c r="M29" s="92">
        <v>17453.669999999998</v>
      </c>
      <c r="N29" s="94">
        <v>100.83</v>
      </c>
      <c r="O29" s="92">
        <v>17.59853</v>
      </c>
      <c r="P29" s="93">
        <f t="shared" si="1"/>
        <v>1.6600030214578596E-2</v>
      </c>
      <c r="Q29" s="93">
        <f>O29/'סכום נכסי הקרן'!$C$42</f>
        <v>4.02549311188321E-5</v>
      </c>
    </row>
    <row r="30" spans="2:40" s="138" customFormat="1">
      <c r="B30" s="148" t="s">
        <v>1349</v>
      </c>
      <c r="C30" s="95" t="s">
        <v>1286</v>
      </c>
      <c r="D30" s="84" t="s">
        <v>1306</v>
      </c>
      <c r="E30" s="84" t="s">
        <v>1305</v>
      </c>
      <c r="F30" s="84" t="s">
        <v>432</v>
      </c>
      <c r="G30" s="109">
        <v>43006</v>
      </c>
      <c r="H30" s="84" t="s">
        <v>164</v>
      </c>
      <c r="I30" s="92">
        <v>2.0699999999999998</v>
      </c>
      <c r="J30" s="95" t="s">
        <v>166</v>
      </c>
      <c r="K30" s="96">
        <v>2.0799999999999999E-2</v>
      </c>
      <c r="L30" s="96">
        <v>2.1000000000000001E-2</v>
      </c>
      <c r="M30" s="92">
        <v>18617.25</v>
      </c>
      <c r="N30" s="94">
        <v>100</v>
      </c>
      <c r="O30" s="92">
        <v>18.617249999999999</v>
      </c>
      <c r="P30" s="93">
        <f t="shared" si="1"/>
        <v>1.7560950403946427E-2</v>
      </c>
      <c r="Q30" s="93">
        <f>O30/'סכום נכסי הקרן'!$C$42</f>
        <v>4.2585154349373316E-5</v>
      </c>
    </row>
    <row r="31" spans="2:40" s="138" customFormat="1">
      <c r="B31" s="148" t="s">
        <v>1349</v>
      </c>
      <c r="C31" s="95" t="s">
        <v>1286</v>
      </c>
      <c r="D31" s="84" t="s">
        <v>1307</v>
      </c>
      <c r="E31" s="84" t="s">
        <v>1305</v>
      </c>
      <c r="F31" s="84" t="s">
        <v>432</v>
      </c>
      <c r="G31" s="109">
        <v>42828</v>
      </c>
      <c r="H31" s="84" t="s">
        <v>164</v>
      </c>
      <c r="I31" s="92">
        <v>1.71</v>
      </c>
      <c r="J31" s="95" t="s">
        <v>166</v>
      </c>
      <c r="K31" s="96">
        <v>2.2700000000000001E-2</v>
      </c>
      <c r="L31" s="96">
        <v>1.7899999999999999E-2</v>
      </c>
      <c r="M31" s="92">
        <v>17453.669999999998</v>
      </c>
      <c r="N31" s="94">
        <v>101.4</v>
      </c>
      <c r="O31" s="92">
        <v>17.69802</v>
      </c>
      <c r="P31" s="93">
        <f t="shared" si="1"/>
        <v>1.6693875382672089E-2</v>
      </c>
      <c r="Q31" s="93">
        <f>O31/'סכום נכסי הקרן'!$C$42</f>
        <v>4.0482504847831769E-5</v>
      </c>
    </row>
    <row r="32" spans="2:40" s="138" customFormat="1">
      <c r="B32" s="148" t="s">
        <v>1349</v>
      </c>
      <c r="C32" s="95" t="s">
        <v>1286</v>
      </c>
      <c r="D32" s="84" t="s">
        <v>1308</v>
      </c>
      <c r="E32" s="84" t="s">
        <v>1305</v>
      </c>
      <c r="F32" s="84" t="s">
        <v>432</v>
      </c>
      <c r="G32" s="109">
        <v>42859</v>
      </c>
      <c r="H32" s="84" t="s">
        <v>164</v>
      </c>
      <c r="I32" s="92">
        <v>1.8000000000000003</v>
      </c>
      <c r="J32" s="95" t="s">
        <v>166</v>
      </c>
      <c r="K32" s="96">
        <v>2.2799999999999997E-2</v>
      </c>
      <c r="L32" s="96">
        <v>1.8099999999999998E-2</v>
      </c>
      <c r="M32" s="92">
        <v>17453.669999999998</v>
      </c>
      <c r="N32" s="94">
        <v>101.22</v>
      </c>
      <c r="O32" s="92">
        <v>17.666599999999999</v>
      </c>
      <c r="P32" s="93">
        <f t="shared" si="1"/>
        <v>1.6664238080616629E-2</v>
      </c>
      <c r="Q32" s="93">
        <f>O32/'סכום נכסי הקרן'!$C$42</f>
        <v>4.041063464414125E-5</v>
      </c>
    </row>
    <row r="33" spans="2:17" s="138" customFormat="1">
      <c r="B33" s="148" t="s">
        <v>1350</v>
      </c>
      <c r="C33" s="95" t="s">
        <v>1286</v>
      </c>
      <c r="D33" s="84" t="s">
        <v>1309</v>
      </c>
      <c r="E33" s="84" t="s">
        <v>1310</v>
      </c>
      <c r="F33" s="84" t="s">
        <v>1325</v>
      </c>
      <c r="G33" s="109">
        <v>42759</v>
      </c>
      <c r="H33" s="84" t="s">
        <v>1320</v>
      </c>
      <c r="I33" s="92">
        <v>5.34</v>
      </c>
      <c r="J33" s="95" t="s">
        <v>166</v>
      </c>
      <c r="K33" s="96">
        <v>2.4E-2</v>
      </c>
      <c r="L33" s="96">
        <v>1.5900000000000001E-2</v>
      </c>
      <c r="M33" s="92">
        <v>89644.51</v>
      </c>
      <c r="N33" s="94">
        <v>104.83</v>
      </c>
      <c r="O33" s="92">
        <v>93.974339999999998</v>
      </c>
      <c r="P33" s="93">
        <f t="shared" si="1"/>
        <v>8.8642453852400271E-2</v>
      </c>
      <c r="Q33" s="93">
        <f>O33/'סכום נכסי הקרן'!$C$42</f>
        <v>2.1495719151757038E-4</v>
      </c>
    </row>
    <row r="34" spans="2:17" s="138" customFormat="1">
      <c r="B34" s="148" t="s">
        <v>1350</v>
      </c>
      <c r="C34" s="95" t="s">
        <v>1286</v>
      </c>
      <c r="D34" s="84" t="s">
        <v>1311</v>
      </c>
      <c r="E34" s="84" t="s">
        <v>1310</v>
      </c>
      <c r="F34" s="84" t="s">
        <v>1325</v>
      </c>
      <c r="G34" s="109">
        <v>42759</v>
      </c>
      <c r="H34" s="84" t="s">
        <v>1320</v>
      </c>
      <c r="I34" s="92">
        <v>5.12</v>
      </c>
      <c r="J34" s="95" t="s">
        <v>166</v>
      </c>
      <c r="K34" s="96">
        <v>3.8800000000000001E-2</v>
      </c>
      <c r="L34" s="96">
        <v>2.7699999999999999E-2</v>
      </c>
      <c r="M34" s="92">
        <v>89644.51</v>
      </c>
      <c r="N34" s="94">
        <v>106.55</v>
      </c>
      <c r="O34" s="92">
        <v>95.516220000000004</v>
      </c>
      <c r="P34" s="93">
        <f t="shared" si="1"/>
        <v>9.0096851156450927E-2</v>
      </c>
      <c r="Q34" s="93">
        <f>O34/'סכום נכסי הקרן'!$C$42</f>
        <v>2.1848409252541053E-4</v>
      </c>
    </row>
    <row r="35" spans="2:17" s="138" customFormat="1">
      <c r="B35" s="148" t="s">
        <v>1351</v>
      </c>
      <c r="C35" s="95" t="s">
        <v>1290</v>
      </c>
      <c r="D35" s="84" t="s">
        <v>1312</v>
      </c>
      <c r="E35" s="84" t="s">
        <v>595</v>
      </c>
      <c r="F35" s="84" t="s">
        <v>1326</v>
      </c>
      <c r="G35" s="109">
        <v>42905</v>
      </c>
      <c r="H35" s="84" t="s">
        <v>1320</v>
      </c>
      <c r="I35" s="92">
        <v>3.12</v>
      </c>
      <c r="J35" s="95" t="s">
        <v>165</v>
      </c>
      <c r="K35" s="96">
        <v>4.5560999999999997E-2</v>
      </c>
      <c r="L35" s="96">
        <v>5.3600000000000002E-2</v>
      </c>
      <c r="M35" s="92">
        <v>18409.09</v>
      </c>
      <c r="N35" s="94">
        <v>101.07</v>
      </c>
      <c r="O35" s="92">
        <v>65.660780000000003</v>
      </c>
      <c r="P35" s="93">
        <f t="shared" si="1"/>
        <v>6.1935339594431919E-2</v>
      </c>
      <c r="Q35" s="93">
        <f>O35/'סכום נכסי הקרן'!$C$42</f>
        <v>1.5019266814380453E-4</v>
      </c>
    </row>
    <row r="36" spans="2:17" s="138" customFormat="1">
      <c r="B36" s="148" t="s">
        <v>1351</v>
      </c>
      <c r="C36" s="95" t="s">
        <v>1290</v>
      </c>
      <c r="D36" s="84" t="s">
        <v>1313</v>
      </c>
      <c r="E36" s="84" t="s">
        <v>595</v>
      </c>
      <c r="F36" s="84" t="s">
        <v>1326</v>
      </c>
      <c r="G36" s="109">
        <v>42935</v>
      </c>
      <c r="H36" s="84" t="s">
        <v>1320</v>
      </c>
      <c r="I36" s="92">
        <v>3.12</v>
      </c>
      <c r="J36" s="95" t="s">
        <v>165</v>
      </c>
      <c r="K36" s="96">
        <v>4.4782999999999996E-2</v>
      </c>
      <c r="L36" s="96">
        <v>5.2400000000000002E-2</v>
      </c>
      <c r="M36" s="92">
        <v>5104.3100000000004</v>
      </c>
      <c r="N36" s="94">
        <v>101.08</v>
      </c>
      <c r="O36" s="92">
        <v>18.207669999999997</v>
      </c>
      <c r="P36" s="93">
        <f t="shared" si="1"/>
        <v>1.7174609023428444E-2</v>
      </c>
      <c r="Q36" s="93">
        <f>O36/'סכום נכסי הקרן'!$C$42</f>
        <v>4.1648279809985578E-5</v>
      </c>
    </row>
    <row r="37" spans="2:17" s="138" customFormat="1">
      <c r="B37" s="148" t="s">
        <v>1351</v>
      </c>
      <c r="C37" s="95" t="s">
        <v>1290</v>
      </c>
      <c r="D37" s="84" t="s">
        <v>1314</v>
      </c>
      <c r="E37" s="84" t="s">
        <v>595</v>
      </c>
      <c r="F37" s="84" t="s">
        <v>1326</v>
      </c>
      <c r="G37" s="109">
        <v>42949</v>
      </c>
      <c r="H37" s="84" t="s">
        <v>1320</v>
      </c>
      <c r="I37" s="92">
        <v>3.13</v>
      </c>
      <c r="J37" s="95" t="s">
        <v>165</v>
      </c>
      <c r="K37" s="96">
        <v>4.4817000000000003E-2</v>
      </c>
      <c r="L37" s="96">
        <v>5.2499999999999998E-2</v>
      </c>
      <c r="M37" s="92">
        <v>7467.24</v>
      </c>
      <c r="N37" s="94">
        <v>100.9</v>
      </c>
      <c r="O37" s="92">
        <v>26.58907</v>
      </c>
      <c r="P37" s="93">
        <f t="shared" si="1"/>
        <v>2.508046782188883E-2</v>
      </c>
      <c r="Q37" s="93">
        <f>O37/'סכום נכסי הקרן'!$C$42</f>
        <v>6.0819919695781691E-5</v>
      </c>
    </row>
    <row r="38" spans="2:17" s="138" customFormat="1">
      <c r="B38" s="148" t="s">
        <v>1351</v>
      </c>
      <c r="C38" s="95" t="s">
        <v>1290</v>
      </c>
      <c r="D38" s="84" t="s">
        <v>1315</v>
      </c>
      <c r="E38" s="84" t="s">
        <v>595</v>
      </c>
      <c r="F38" s="84" t="s">
        <v>1326</v>
      </c>
      <c r="G38" s="109">
        <v>42986</v>
      </c>
      <c r="H38" s="84" t="s">
        <v>1320</v>
      </c>
      <c r="I38" s="92">
        <v>3.14</v>
      </c>
      <c r="J38" s="95" t="s">
        <v>165</v>
      </c>
      <c r="K38" s="96">
        <v>4.4954999999999995E-2</v>
      </c>
      <c r="L38" s="96">
        <v>5.2700000000000004E-2</v>
      </c>
      <c r="M38" s="92">
        <v>3797.1</v>
      </c>
      <c r="N38" s="94">
        <v>100.37</v>
      </c>
      <c r="O38" s="92">
        <v>13.449549999999999</v>
      </c>
      <c r="P38" s="93">
        <f t="shared" si="1"/>
        <v>1.2686453719287094E-2</v>
      </c>
      <c r="Q38" s="93">
        <f>O38/'סכום נכסי הקרן'!$C$42</f>
        <v>3.0764541630993507E-5</v>
      </c>
    </row>
    <row r="39" spans="2:17" s="138" customFormat="1">
      <c r="B39" s="148" t="s">
        <v>1351</v>
      </c>
      <c r="C39" s="95" t="s">
        <v>1290</v>
      </c>
      <c r="D39" s="84" t="s">
        <v>1316</v>
      </c>
      <c r="E39" s="84" t="s">
        <v>595</v>
      </c>
      <c r="F39" s="84" t="s">
        <v>1326</v>
      </c>
      <c r="G39" s="109">
        <v>42996</v>
      </c>
      <c r="H39" s="84" t="s">
        <v>1320</v>
      </c>
      <c r="I39" s="92">
        <v>3.14</v>
      </c>
      <c r="J39" s="95" t="s">
        <v>165</v>
      </c>
      <c r="K39" s="96">
        <v>4.4856E-2</v>
      </c>
      <c r="L39" s="96">
        <v>5.2799999999999993E-2</v>
      </c>
      <c r="M39" s="92">
        <v>382.69</v>
      </c>
      <c r="N39" s="94">
        <v>100.22</v>
      </c>
      <c r="O39" s="92">
        <v>1.35348</v>
      </c>
      <c r="P39" s="93">
        <f t="shared" si="1"/>
        <v>1.2766866831961439E-3</v>
      </c>
      <c r="Q39" s="93">
        <f>O39/'סכום נכסי הקרן'!$C$42</f>
        <v>3.0959542740624852E-6</v>
      </c>
    </row>
    <row r="40" spans="2:17" s="138" customFormat="1">
      <c r="B40" s="148" t="s">
        <v>1352</v>
      </c>
      <c r="C40" s="95" t="s">
        <v>1290</v>
      </c>
      <c r="D40" s="84" t="s">
        <v>1317</v>
      </c>
      <c r="E40" s="84" t="s">
        <v>1318</v>
      </c>
      <c r="F40" s="84" t="s">
        <v>1151</v>
      </c>
      <c r="G40" s="109">
        <v>42935</v>
      </c>
      <c r="H40" s="84"/>
      <c r="I40" s="92">
        <v>0.01</v>
      </c>
      <c r="J40" s="95" t="s">
        <v>166</v>
      </c>
      <c r="K40" s="96">
        <v>2.1475000000000001E-2</v>
      </c>
      <c r="L40" s="96">
        <v>2.0299999999999999E-2</v>
      </c>
      <c r="M40" s="92">
        <v>16857.060000000001</v>
      </c>
      <c r="N40" s="94">
        <v>100.63</v>
      </c>
      <c r="O40" s="92">
        <v>16.963259999999998</v>
      </c>
      <c r="P40" s="93">
        <f t="shared" si="1"/>
        <v>1.6000803961339523E-2</v>
      </c>
      <c r="Q40" s="93">
        <f>O40/'סכום נכסי הקרן'!$C$42</f>
        <v>3.8801812586098937E-5</v>
      </c>
    </row>
    <row r="41" spans="2:17" s="138" customFormat="1">
      <c r="B41" s="148" t="s">
        <v>1352</v>
      </c>
      <c r="C41" s="95" t="s">
        <v>1290</v>
      </c>
      <c r="D41" s="84" t="s">
        <v>1319</v>
      </c>
      <c r="E41" s="84" t="s">
        <v>1318</v>
      </c>
      <c r="F41" s="84" t="s">
        <v>1151</v>
      </c>
      <c r="G41" s="109">
        <v>42935</v>
      </c>
      <c r="H41" s="84"/>
      <c r="I41" s="92">
        <v>9.4499999999999993</v>
      </c>
      <c r="J41" s="95" t="s">
        <v>166</v>
      </c>
      <c r="K41" s="96">
        <v>4.0800000000000003E-2</v>
      </c>
      <c r="L41" s="96">
        <v>3.8800000000000001E-2</v>
      </c>
      <c r="M41" s="92">
        <v>68202.97</v>
      </c>
      <c r="N41" s="94">
        <v>102.01</v>
      </c>
      <c r="O41" s="92">
        <v>69.573850000000007</v>
      </c>
      <c r="P41" s="93">
        <f t="shared" si="1"/>
        <v>6.5626391076104601E-2</v>
      </c>
      <c r="Q41" s="93">
        <f>O41/'סכום נכסי הקרן'!$C$42</f>
        <v>1.591434363791724E-4</v>
      </c>
    </row>
    <row r="42" spans="2:17" s="138" customFormat="1">
      <c r="B42" s="149"/>
      <c r="C42" s="149"/>
      <c r="D42" s="149"/>
      <c r="E42" s="149"/>
    </row>
    <row r="43" spans="2:17" s="138" customFormat="1">
      <c r="B43" s="149"/>
      <c r="C43" s="149"/>
      <c r="D43" s="149"/>
      <c r="E43" s="149"/>
    </row>
    <row r="44" spans="2:17" s="138" customFormat="1">
      <c r="B44" s="149"/>
      <c r="C44" s="149"/>
      <c r="D44" s="149"/>
      <c r="E44" s="149"/>
    </row>
    <row r="45" spans="2:17">
      <c r="B45" s="97" t="s">
        <v>250</v>
      </c>
    </row>
    <row r="46" spans="2:17">
      <c r="B46" s="97" t="s">
        <v>114</v>
      </c>
    </row>
    <row r="47" spans="2:17">
      <c r="B47" s="97" t="s">
        <v>235</v>
      </c>
    </row>
    <row r="48" spans="2:17">
      <c r="B48" s="97" t="s">
        <v>245</v>
      </c>
    </row>
  </sheetData>
  <mergeCells count="1">
    <mergeCell ref="B6:Q6"/>
  </mergeCells>
  <phoneticPr fontId="5" type="noConversion"/>
  <conditionalFormatting sqref="B11:B12 B17:B18">
    <cfRule type="cellIs" dxfId="31" priority="33" operator="equal">
      <formula>"NR3"</formula>
    </cfRule>
  </conditionalFormatting>
  <conditionalFormatting sqref="B13:B16">
    <cfRule type="cellIs" dxfId="30" priority="30" operator="equal">
      <formula>"NR3"</formula>
    </cfRule>
  </conditionalFormatting>
  <conditionalFormatting sqref="B19">
    <cfRule type="cellIs" dxfId="29" priority="29" operator="equal">
      <formula>"NR3"</formula>
    </cfRule>
  </conditionalFormatting>
  <conditionalFormatting sqref="B20">
    <cfRule type="cellIs" dxfId="28" priority="26" operator="equal">
      <formula>2958465</formula>
    </cfRule>
    <cfRule type="cellIs" dxfId="27" priority="27" operator="equal">
      <formula>"NR3"</formula>
    </cfRule>
    <cfRule type="cellIs" dxfId="26" priority="28" operator="equal">
      <formula>"דירוג פנימי"</formula>
    </cfRule>
  </conditionalFormatting>
  <conditionalFormatting sqref="B20">
    <cfRule type="cellIs" dxfId="25" priority="25" operator="equal">
      <formula>2958465</formula>
    </cfRule>
  </conditionalFormatting>
  <conditionalFormatting sqref="B21:B22">
    <cfRule type="cellIs" dxfId="24" priority="22" operator="equal">
      <formula>2958465</formula>
    </cfRule>
    <cfRule type="cellIs" dxfId="23" priority="23" operator="equal">
      <formula>"NR3"</formula>
    </cfRule>
    <cfRule type="cellIs" dxfId="22" priority="24" operator="equal">
      <formula>"דירוג פנימי"</formula>
    </cfRule>
  </conditionalFormatting>
  <conditionalFormatting sqref="B21:B22">
    <cfRule type="cellIs" dxfId="21" priority="21" operator="equal">
      <formula>2958465</formula>
    </cfRule>
  </conditionalFormatting>
  <conditionalFormatting sqref="B23:B28">
    <cfRule type="cellIs" dxfId="20" priority="18" operator="equal">
      <formula>2958465</formula>
    </cfRule>
    <cfRule type="cellIs" dxfId="19" priority="19" operator="equal">
      <formula>"NR3"</formula>
    </cfRule>
    <cfRule type="cellIs" dxfId="18" priority="20" operator="equal">
      <formula>"דירוג פנימי"</formula>
    </cfRule>
  </conditionalFormatting>
  <conditionalFormatting sqref="B23:B28">
    <cfRule type="cellIs" dxfId="17" priority="17" operator="equal">
      <formula>2958465</formula>
    </cfRule>
  </conditionalFormatting>
  <conditionalFormatting sqref="B29:B32">
    <cfRule type="cellIs" dxfId="16" priority="14" operator="equal">
      <formula>2958465</formula>
    </cfRule>
    <cfRule type="cellIs" dxfId="15" priority="15" operator="equal">
      <formula>"NR3"</formula>
    </cfRule>
    <cfRule type="cellIs" dxfId="14" priority="16" operator="equal">
      <formula>"דירוג פנימי"</formula>
    </cfRule>
  </conditionalFormatting>
  <conditionalFormatting sqref="B29:B32">
    <cfRule type="cellIs" dxfId="13" priority="13" operator="equal">
      <formula>2958465</formula>
    </cfRule>
  </conditionalFormatting>
  <conditionalFormatting sqref="B33:B34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33:B34">
    <cfRule type="cellIs" dxfId="9" priority="9" operator="equal">
      <formula>2958465</formula>
    </cfRule>
  </conditionalFormatting>
  <conditionalFormatting sqref="B35:B39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35:B39">
    <cfRule type="cellIs" dxfId="5" priority="5" operator="equal">
      <formula>2958465</formula>
    </cfRule>
  </conditionalFormatting>
  <conditionalFormatting sqref="B40:B41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40:B41">
    <cfRule type="cellIs" dxfId="1" priority="1" operator="equal">
      <formula>2958465</formula>
    </cfRule>
  </conditionalFormatting>
  <dataValidations count="1">
    <dataValidation allowBlank="1" showInputMessage="1" showErrorMessage="1" sqref="D1:Q9 C5:C9 B1:B9 A1:A1048576 R1:XFD41 B42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181</v>
      </c>
      <c r="C1" s="78" t="s" vm="1">
        <v>251</v>
      </c>
    </row>
    <row r="2" spans="2:64">
      <c r="B2" s="57" t="s">
        <v>180</v>
      </c>
      <c r="C2" s="78" t="s">
        <v>252</v>
      </c>
    </row>
    <row r="3" spans="2:64">
      <c r="B3" s="57" t="s">
        <v>182</v>
      </c>
      <c r="C3" s="78" t="s">
        <v>253</v>
      </c>
    </row>
    <row r="4" spans="2:64">
      <c r="B4" s="57" t="s">
        <v>183</v>
      </c>
      <c r="C4" s="78">
        <v>8803</v>
      </c>
    </row>
    <row r="6" spans="2:64" ht="26.25" customHeight="1">
      <c r="B6" s="203" t="s">
        <v>214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64" s="3" customFormat="1" ht="78.75">
      <c r="B7" s="60" t="s">
        <v>118</v>
      </c>
      <c r="C7" s="61" t="s">
        <v>42</v>
      </c>
      <c r="D7" s="61" t="s">
        <v>119</v>
      </c>
      <c r="E7" s="61" t="s">
        <v>15</v>
      </c>
      <c r="F7" s="61" t="s">
        <v>62</v>
      </c>
      <c r="G7" s="61" t="s">
        <v>18</v>
      </c>
      <c r="H7" s="61" t="s">
        <v>102</v>
      </c>
      <c r="I7" s="61" t="s">
        <v>49</v>
      </c>
      <c r="J7" s="61" t="s">
        <v>19</v>
      </c>
      <c r="K7" s="61" t="s">
        <v>237</v>
      </c>
      <c r="L7" s="61" t="s">
        <v>236</v>
      </c>
      <c r="M7" s="61" t="s">
        <v>111</v>
      </c>
      <c r="N7" s="61" t="s">
        <v>184</v>
      </c>
      <c r="O7" s="63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246</v>
      </c>
      <c r="L8" s="32"/>
      <c r="M8" s="32" t="s">
        <v>240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245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181</v>
      </c>
      <c r="C1" s="78" t="s" vm="1">
        <v>251</v>
      </c>
    </row>
    <row r="2" spans="2:56">
      <c r="B2" s="57" t="s">
        <v>180</v>
      </c>
      <c r="C2" s="78" t="s">
        <v>252</v>
      </c>
    </row>
    <row r="3" spans="2:56">
      <c r="B3" s="57" t="s">
        <v>182</v>
      </c>
      <c r="C3" s="78" t="s">
        <v>253</v>
      </c>
    </row>
    <row r="4" spans="2:56">
      <c r="B4" s="57" t="s">
        <v>183</v>
      </c>
      <c r="C4" s="78">
        <v>8803</v>
      </c>
    </row>
    <row r="6" spans="2:56" ht="26.25" customHeight="1">
      <c r="B6" s="203" t="s">
        <v>215</v>
      </c>
      <c r="C6" s="204"/>
      <c r="D6" s="204"/>
      <c r="E6" s="204"/>
      <c r="F6" s="204"/>
      <c r="G6" s="204"/>
      <c r="H6" s="204"/>
      <c r="I6" s="204"/>
      <c r="J6" s="205"/>
    </row>
    <row r="7" spans="2:56" s="3" customFormat="1" ht="78.75">
      <c r="B7" s="60" t="s">
        <v>118</v>
      </c>
      <c r="C7" s="62" t="s">
        <v>51</v>
      </c>
      <c r="D7" s="62" t="s">
        <v>86</v>
      </c>
      <c r="E7" s="62" t="s">
        <v>52</v>
      </c>
      <c r="F7" s="62" t="s">
        <v>102</v>
      </c>
      <c r="G7" s="62" t="s">
        <v>226</v>
      </c>
      <c r="H7" s="62" t="s">
        <v>184</v>
      </c>
      <c r="I7" s="64" t="s">
        <v>185</v>
      </c>
      <c r="J7" s="64" t="s">
        <v>249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99"/>
      <c r="D11" s="99"/>
      <c r="E11" s="99"/>
      <c r="F11" s="99"/>
      <c r="G11" s="99"/>
      <c r="H11" s="99"/>
      <c r="I11" s="99"/>
      <c r="J11" s="99"/>
    </row>
    <row r="12" spans="2:56">
      <c r="B12" s="117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7" t="s">
        <v>250</v>
      </c>
      <c r="C15" s="99"/>
      <c r="D15" s="99"/>
      <c r="E15" s="99"/>
      <c r="F15" s="99"/>
      <c r="G15" s="99"/>
      <c r="H15" s="99"/>
      <c r="I15" s="99"/>
      <c r="J15" s="99"/>
    </row>
    <row r="16" spans="2:56">
      <c r="B16" s="97" t="s">
        <v>114</v>
      </c>
      <c r="C16" s="99"/>
      <c r="D16" s="99"/>
      <c r="E16" s="99"/>
      <c r="F16" s="99"/>
      <c r="G16" s="99"/>
      <c r="H16" s="99"/>
      <c r="I16" s="99"/>
      <c r="J16" s="99"/>
    </row>
    <row r="17" spans="2:10">
      <c r="B17" s="97" t="s">
        <v>235</v>
      </c>
      <c r="C17" s="99"/>
      <c r="D17" s="99"/>
      <c r="E17" s="99"/>
      <c r="F17" s="99"/>
      <c r="G17" s="99"/>
      <c r="H17" s="99"/>
      <c r="I17" s="99"/>
      <c r="J17" s="99"/>
    </row>
    <row r="18" spans="2:10">
      <c r="B18" s="97" t="s">
        <v>245</v>
      </c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7:B18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8" t="s" vm="1">
        <v>251</v>
      </c>
    </row>
    <row r="2" spans="2:60">
      <c r="B2" s="57" t="s">
        <v>180</v>
      </c>
      <c r="C2" s="78" t="s">
        <v>252</v>
      </c>
    </row>
    <row r="3" spans="2:60">
      <c r="B3" s="57" t="s">
        <v>182</v>
      </c>
      <c r="C3" s="78" t="s">
        <v>253</v>
      </c>
    </row>
    <row r="4" spans="2:60">
      <c r="B4" s="57" t="s">
        <v>183</v>
      </c>
      <c r="C4" s="78">
        <v>8803</v>
      </c>
    </row>
    <row r="6" spans="2:60" ht="26.25" customHeight="1">
      <c r="B6" s="203" t="s">
        <v>216</v>
      </c>
      <c r="C6" s="204"/>
      <c r="D6" s="204"/>
      <c r="E6" s="204"/>
      <c r="F6" s="204"/>
      <c r="G6" s="204"/>
      <c r="H6" s="204"/>
      <c r="I6" s="204"/>
      <c r="J6" s="204"/>
      <c r="K6" s="205"/>
    </row>
    <row r="7" spans="2:60" s="3" customFormat="1" ht="66">
      <c r="B7" s="60" t="s">
        <v>118</v>
      </c>
      <c r="C7" s="60" t="s">
        <v>119</v>
      </c>
      <c r="D7" s="60" t="s">
        <v>15</v>
      </c>
      <c r="E7" s="60" t="s">
        <v>16</v>
      </c>
      <c r="F7" s="60" t="s">
        <v>53</v>
      </c>
      <c r="G7" s="60" t="s">
        <v>102</v>
      </c>
      <c r="H7" s="60" t="s">
        <v>50</v>
      </c>
      <c r="I7" s="60" t="s">
        <v>111</v>
      </c>
      <c r="J7" s="60" t="s">
        <v>184</v>
      </c>
      <c r="K7" s="60" t="s">
        <v>185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240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7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114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235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7" t="s">
        <v>245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dataValidations count="1">
    <dataValidation allowBlank="1" showInputMessage="1" showErrorMessage="1" sqref="C5:C1048576 AH28:XFD29 D1:XFD27 D30:XFD1048576 D28:AF29 A1:A1048576 B1:B14 B17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A15" sqref="A15:XFD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8" t="s" vm="1">
        <v>251</v>
      </c>
    </row>
    <row r="2" spans="2:60">
      <c r="B2" s="57" t="s">
        <v>180</v>
      </c>
      <c r="C2" s="78" t="s">
        <v>252</v>
      </c>
    </row>
    <row r="3" spans="2:60">
      <c r="B3" s="57" t="s">
        <v>182</v>
      </c>
      <c r="C3" s="78" t="s">
        <v>253</v>
      </c>
    </row>
    <row r="4" spans="2:60">
      <c r="B4" s="57" t="s">
        <v>183</v>
      </c>
      <c r="C4" s="78">
        <v>8803</v>
      </c>
    </row>
    <row r="6" spans="2:60" ht="26.25" customHeight="1">
      <c r="B6" s="203" t="s">
        <v>217</v>
      </c>
      <c r="C6" s="204"/>
      <c r="D6" s="204"/>
      <c r="E6" s="204"/>
      <c r="F6" s="204"/>
      <c r="G6" s="204"/>
      <c r="H6" s="204"/>
      <c r="I6" s="204"/>
      <c r="J6" s="204"/>
      <c r="K6" s="205"/>
    </row>
    <row r="7" spans="2:60" s="3" customFormat="1" ht="78.75">
      <c r="B7" s="60" t="s">
        <v>118</v>
      </c>
      <c r="C7" s="62" t="s">
        <v>42</v>
      </c>
      <c r="D7" s="62" t="s">
        <v>15</v>
      </c>
      <c r="E7" s="62" t="s">
        <v>16</v>
      </c>
      <c r="F7" s="62" t="s">
        <v>53</v>
      </c>
      <c r="G7" s="62" t="s">
        <v>102</v>
      </c>
      <c r="H7" s="62" t="s">
        <v>50</v>
      </c>
      <c r="I7" s="62" t="s">
        <v>111</v>
      </c>
      <c r="J7" s="62" t="s">
        <v>184</v>
      </c>
      <c r="K7" s="64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7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7" t="s">
        <v>250</v>
      </c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114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235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7" t="s">
        <v>245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4 B17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G109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6.7109375" style="1" customWidth="1"/>
    <col min="6" max="6" width="7.28515625" style="1" customWidth="1"/>
    <col min="7" max="18" width="5.7109375" style="1" customWidth="1"/>
    <col min="19" max="16384" width="9.140625" style="1"/>
  </cols>
  <sheetData>
    <row r="1" spans="2:33">
      <c r="B1" s="57" t="s">
        <v>181</v>
      </c>
      <c r="C1" s="78" t="s" vm="1">
        <v>251</v>
      </c>
    </row>
    <row r="2" spans="2:33">
      <c r="B2" s="57" t="s">
        <v>180</v>
      </c>
      <c r="C2" s="78" t="s">
        <v>252</v>
      </c>
    </row>
    <row r="3" spans="2:33">
      <c r="B3" s="57" t="s">
        <v>182</v>
      </c>
      <c r="C3" s="78" t="s">
        <v>253</v>
      </c>
    </row>
    <row r="4" spans="2:33">
      <c r="B4" s="57" t="s">
        <v>183</v>
      </c>
      <c r="C4" s="78">
        <v>8803</v>
      </c>
    </row>
    <row r="6" spans="2:33" ht="26.25" customHeight="1">
      <c r="B6" s="203" t="s">
        <v>218</v>
      </c>
      <c r="C6" s="204"/>
      <c r="D6" s="205"/>
    </row>
    <row r="7" spans="2:33" s="3" customFormat="1" ht="31.5">
      <c r="B7" s="60" t="s">
        <v>118</v>
      </c>
      <c r="C7" s="65" t="s">
        <v>108</v>
      </c>
      <c r="D7" s="66" t="s">
        <v>107</v>
      </c>
    </row>
    <row r="8" spans="2:33" s="3" customFormat="1">
      <c r="B8" s="15"/>
      <c r="C8" s="32" t="s">
        <v>240</v>
      </c>
      <c r="D8" s="17" t="s">
        <v>22</v>
      </c>
    </row>
    <row r="9" spans="2:33" s="4" customFormat="1" ht="18" customHeight="1">
      <c r="B9" s="18"/>
      <c r="C9" s="19" t="s">
        <v>1</v>
      </c>
      <c r="D9" s="20" t="s">
        <v>2</v>
      </c>
    </row>
    <row r="10" spans="2:33" s="4" customFormat="1" ht="18" customHeight="1">
      <c r="B10" s="108" t="s">
        <v>1334</v>
      </c>
      <c r="C10" s="134">
        <f>C11+C17</f>
        <v>6748.2028738956506</v>
      </c>
      <c r="D10" s="99"/>
    </row>
    <row r="11" spans="2:33" s="138" customFormat="1">
      <c r="B11" s="108" t="s">
        <v>1335</v>
      </c>
      <c r="C11" s="134">
        <f>SUM(C12:C15)</f>
        <v>2239.4408899999999</v>
      </c>
      <c r="D11" s="99"/>
    </row>
    <row r="12" spans="2:33" s="138" customFormat="1">
      <c r="B12" s="128" t="s">
        <v>1353</v>
      </c>
      <c r="C12" s="139">
        <v>824.57312000000002</v>
      </c>
      <c r="D12" s="140">
        <v>46100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</row>
    <row r="13" spans="2:33" s="138" customFormat="1">
      <c r="B13" s="128" t="s">
        <v>1354</v>
      </c>
      <c r="C13" s="139">
        <v>231.92094</v>
      </c>
      <c r="D13" s="140">
        <v>43738</v>
      </c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</row>
    <row r="14" spans="2:33" s="138" customFormat="1">
      <c r="B14" s="142" t="s">
        <v>1355</v>
      </c>
      <c r="C14" s="139">
        <v>549.71786999999995</v>
      </c>
      <c r="D14" s="140">
        <v>44246</v>
      </c>
    </row>
    <row r="15" spans="2:33" s="138" customFormat="1">
      <c r="B15" s="142" t="s">
        <v>1356</v>
      </c>
      <c r="C15" s="139">
        <v>633.22896000000003</v>
      </c>
      <c r="D15" s="140">
        <v>44739</v>
      </c>
    </row>
    <row r="16" spans="2:33" s="138" customFormat="1">
      <c r="B16" s="143"/>
    </row>
    <row r="17" spans="2:33" s="138" customFormat="1">
      <c r="B17" s="108" t="s">
        <v>1336</v>
      </c>
      <c r="C17" s="144">
        <f>SUM(C18:C29)</f>
        <v>4508.7619838956507</v>
      </c>
    </row>
    <row r="18" spans="2:33" s="138" customFormat="1">
      <c r="B18" s="145" t="s">
        <v>1337</v>
      </c>
      <c r="C18" s="146">
        <v>47.388616584633169</v>
      </c>
      <c r="D18" s="140">
        <v>47102</v>
      </c>
    </row>
    <row r="19" spans="2:33" s="138" customFormat="1">
      <c r="B19" s="145" t="s">
        <v>1338</v>
      </c>
      <c r="C19" s="146">
        <v>81.868196820645878</v>
      </c>
      <c r="D19" s="140">
        <v>46722</v>
      </c>
    </row>
    <row r="20" spans="2:33" s="138" customFormat="1">
      <c r="B20" s="145" t="s">
        <v>1329</v>
      </c>
      <c r="C20" s="146">
        <v>449.34749119904444</v>
      </c>
      <c r="D20" s="140">
        <v>46012</v>
      </c>
    </row>
    <row r="21" spans="2:33" s="138" customFormat="1">
      <c r="B21" s="145" t="s">
        <v>1330</v>
      </c>
      <c r="C21" s="146">
        <v>521.14521450430573</v>
      </c>
      <c r="D21" s="140">
        <v>45382</v>
      </c>
    </row>
    <row r="22" spans="2:33" s="138" customFormat="1">
      <c r="B22" s="145" t="s">
        <v>1331</v>
      </c>
      <c r="C22" s="146">
        <v>679.83158374801428</v>
      </c>
      <c r="D22" s="140">
        <v>44926</v>
      </c>
    </row>
    <row r="23" spans="2:33">
      <c r="B23" s="135" t="s">
        <v>1253</v>
      </c>
      <c r="C23" s="136">
        <v>374.15864089444949</v>
      </c>
      <c r="D23" s="133">
        <v>47262</v>
      </c>
    </row>
    <row r="24" spans="2:33">
      <c r="B24" s="135" t="s">
        <v>1332</v>
      </c>
      <c r="C24" s="136">
        <v>806.17232728069428</v>
      </c>
      <c r="D24" s="133">
        <v>46201</v>
      </c>
    </row>
    <row r="25" spans="2:33">
      <c r="B25" s="135" t="s">
        <v>1259</v>
      </c>
      <c r="C25" s="136">
        <v>247.61004808744036</v>
      </c>
      <c r="D25" s="133">
        <v>46201</v>
      </c>
    </row>
    <row r="26" spans="2:33">
      <c r="B26" s="135" t="s">
        <v>1333</v>
      </c>
      <c r="C26" s="136">
        <v>400.50620999999995</v>
      </c>
      <c r="D26" s="133">
        <v>46482</v>
      </c>
    </row>
    <row r="27" spans="2:33">
      <c r="B27" s="99" t="s">
        <v>1254</v>
      </c>
      <c r="C27" s="137">
        <v>253.55743716314399</v>
      </c>
      <c r="D27" s="133">
        <v>46600</v>
      </c>
    </row>
    <row r="28" spans="2:33">
      <c r="B28" s="99" t="s">
        <v>1256</v>
      </c>
      <c r="C28" s="137">
        <v>594.26774666696474</v>
      </c>
      <c r="D28" s="133">
        <v>46601</v>
      </c>
    </row>
    <row r="29" spans="2:33">
      <c r="B29" s="99" t="s">
        <v>1339</v>
      </c>
      <c r="C29" s="137">
        <v>52.908470946315084</v>
      </c>
      <c r="D29" s="133">
        <v>47031</v>
      </c>
    </row>
    <row r="30" spans="2:33">
      <c r="B30" s="99"/>
      <c r="C30" s="99"/>
      <c r="D30" s="99"/>
    </row>
    <row r="31" spans="2:33">
      <c r="B31" s="99"/>
      <c r="C31" s="99"/>
      <c r="D31" s="99"/>
    </row>
    <row r="32" spans="2:33">
      <c r="B32" s="97" t="s">
        <v>250</v>
      </c>
      <c r="C32" s="99"/>
      <c r="D32" s="9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>
      <c r="B33" s="97" t="s">
        <v>114</v>
      </c>
      <c r="C33" s="99"/>
      <c r="D33" s="9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>
      <c r="B34" s="97" t="s">
        <v>235</v>
      </c>
      <c r="C34" s="99"/>
      <c r="D34" s="99"/>
    </row>
    <row r="35" spans="2:33">
      <c r="B35" s="97" t="s">
        <v>245</v>
      </c>
      <c r="C35" s="99"/>
      <c r="D35" s="99"/>
    </row>
    <row r="36" spans="2:33">
      <c r="B36" s="99"/>
      <c r="C36" s="99"/>
      <c r="D36" s="99"/>
    </row>
    <row r="37" spans="2:33">
      <c r="B37" s="99"/>
      <c r="C37" s="99"/>
      <c r="D37" s="99"/>
    </row>
    <row r="38" spans="2:33">
      <c r="B38" s="99"/>
      <c r="C38" s="99"/>
      <c r="D38" s="99"/>
    </row>
    <row r="39" spans="2:33">
      <c r="B39" s="99"/>
      <c r="C39" s="99"/>
      <c r="D39" s="99"/>
    </row>
    <row r="40" spans="2:33">
      <c r="B40" s="99"/>
      <c r="C40" s="99"/>
      <c r="D40" s="99"/>
    </row>
    <row r="41" spans="2:33">
      <c r="B41" s="99"/>
      <c r="C41" s="99"/>
      <c r="D41" s="99"/>
    </row>
    <row r="42" spans="2:33">
      <c r="B42" s="99"/>
      <c r="C42" s="99"/>
      <c r="D42" s="99"/>
    </row>
    <row r="43" spans="2:33">
      <c r="B43" s="99"/>
      <c r="C43" s="99"/>
      <c r="D43" s="99"/>
    </row>
    <row r="44" spans="2:33">
      <c r="B44" s="99"/>
      <c r="C44" s="99"/>
      <c r="D44" s="99"/>
    </row>
    <row r="45" spans="2:33">
      <c r="B45" s="99"/>
      <c r="C45" s="99"/>
      <c r="D45" s="99"/>
    </row>
    <row r="46" spans="2:33">
      <c r="B46" s="99"/>
      <c r="C46" s="99"/>
      <c r="D46" s="99"/>
    </row>
    <row r="47" spans="2:33">
      <c r="B47" s="99"/>
      <c r="C47" s="99"/>
      <c r="D47" s="99"/>
    </row>
    <row r="48" spans="2:33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5" type="noConversion"/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T28:XFD29 A32:A1048576 B34:B1048576 A20:C31 B17:C17 C5:C14 D20:D29 A1:A14 B1:B15 D30:XFD31 C32:XFD1048576 E20:XFD27 D1:XFD14 E28:R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8" t="s" vm="1">
        <v>251</v>
      </c>
    </row>
    <row r="2" spans="2:18">
      <c r="B2" s="57" t="s">
        <v>180</v>
      </c>
      <c r="C2" s="78" t="s">
        <v>252</v>
      </c>
    </row>
    <row r="3" spans="2:18">
      <c r="B3" s="57" t="s">
        <v>182</v>
      </c>
      <c r="C3" s="78" t="s">
        <v>253</v>
      </c>
    </row>
    <row r="4" spans="2:18">
      <c r="B4" s="57" t="s">
        <v>183</v>
      </c>
      <c r="C4" s="78">
        <v>8803</v>
      </c>
    </row>
    <row r="6" spans="2:18" ht="26.25" customHeight="1">
      <c r="B6" s="203" t="s">
        <v>221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2:18" s="3" customFormat="1" ht="78.75">
      <c r="B7" s="22" t="s">
        <v>118</v>
      </c>
      <c r="C7" s="30" t="s">
        <v>42</v>
      </c>
      <c r="D7" s="30" t="s">
        <v>61</v>
      </c>
      <c r="E7" s="30" t="s">
        <v>15</v>
      </c>
      <c r="F7" s="30" t="s">
        <v>62</v>
      </c>
      <c r="G7" s="30" t="s">
        <v>103</v>
      </c>
      <c r="H7" s="30" t="s">
        <v>18</v>
      </c>
      <c r="I7" s="30" t="s">
        <v>102</v>
      </c>
      <c r="J7" s="30" t="s">
        <v>17</v>
      </c>
      <c r="K7" s="30" t="s">
        <v>219</v>
      </c>
      <c r="L7" s="30" t="s">
        <v>242</v>
      </c>
      <c r="M7" s="30" t="s">
        <v>220</v>
      </c>
      <c r="N7" s="30" t="s">
        <v>55</v>
      </c>
      <c r="O7" s="30" t="s">
        <v>184</v>
      </c>
      <c r="P7" s="31" t="s">
        <v>186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246</v>
      </c>
      <c r="M8" s="32" t="s">
        <v>240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245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7" t="s">
        <v>181</v>
      </c>
      <c r="C1" s="168" t="s" vm="1">
        <v>251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2:13">
      <c r="B2" s="167" t="s">
        <v>180</v>
      </c>
      <c r="C2" s="168" t="s">
        <v>252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2:13">
      <c r="B3" s="167" t="s">
        <v>182</v>
      </c>
      <c r="C3" s="168" t="s">
        <v>253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2:13">
      <c r="B4" s="167" t="s">
        <v>183</v>
      </c>
      <c r="C4" s="168">
        <v>8803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6" spans="2:13" ht="26.25" customHeight="1">
      <c r="B6" s="192" t="s">
        <v>210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56"/>
    </row>
    <row r="7" spans="2:13" s="3" customFormat="1" ht="63">
      <c r="B7" s="161" t="s">
        <v>117</v>
      </c>
      <c r="C7" s="162" t="s">
        <v>42</v>
      </c>
      <c r="D7" s="162" t="s">
        <v>119</v>
      </c>
      <c r="E7" s="162" t="s">
        <v>15</v>
      </c>
      <c r="F7" s="162" t="s">
        <v>62</v>
      </c>
      <c r="G7" s="162" t="s">
        <v>102</v>
      </c>
      <c r="H7" s="162" t="s">
        <v>17</v>
      </c>
      <c r="I7" s="162" t="s">
        <v>19</v>
      </c>
      <c r="J7" s="162" t="s">
        <v>58</v>
      </c>
      <c r="K7" s="162" t="s">
        <v>184</v>
      </c>
      <c r="L7" s="162" t="s">
        <v>185</v>
      </c>
      <c r="M7" s="157"/>
    </row>
    <row r="8" spans="2:13" s="3" customFormat="1" ht="28.5" customHeight="1">
      <c r="B8" s="163"/>
      <c r="C8" s="164"/>
      <c r="D8" s="164"/>
      <c r="E8" s="164"/>
      <c r="F8" s="164"/>
      <c r="G8" s="164"/>
      <c r="H8" s="164" t="s">
        <v>20</v>
      </c>
      <c r="I8" s="164" t="s">
        <v>20</v>
      </c>
      <c r="J8" s="164" t="s">
        <v>240</v>
      </c>
      <c r="K8" s="164" t="s">
        <v>20</v>
      </c>
      <c r="L8" s="164" t="s">
        <v>20</v>
      </c>
      <c r="M8" s="159"/>
    </row>
    <row r="9" spans="2:13" s="4" customFormat="1" ht="18" customHeight="1">
      <c r="B9" s="165"/>
      <c r="C9" s="166" t="s">
        <v>1</v>
      </c>
      <c r="D9" s="166" t="s">
        <v>2</v>
      </c>
      <c r="E9" s="166" t="s">
        <v>3</v>
      </c>
      <c r="F9" s="166" t="s">
        <v>4</v>
      </c>
      <c r="G9" s="166" t="s">
        <v>5</v>
      </c>
      <c r="H9" s="166" t="s">
        <v>6</v>
      </c>
      <c r="I9" s="166" t="s">
        <v>7</v>
      </c>
      <c r="J9" s="166" t="s">
        <v>8</v>
      </c>
      <c r="K9" s="166" t="s">
        <v>9</v>
      </c>
      <c r="L9" s="166" t="s">
        <v>10</v>
      </c>
      <c r="M9" s="160"/>
    </row>
    <row r="10" spans="2:13" s="147" customFormat="1" ht="18" customHeight="1">
      <c r="B10" s="183" t="s">
        <v>41</v>
      </c>
      <c r="C10" s="180"/>
      <c r="D10" s="180"/>
      <c r="E10" s="180"/>
      <c r="F10" s="180"/>
      <c r="G10" s="180"/>
      <c r="H10" s="180"/>
      <c r="I10" s="180"/>
      <c r="J10" s="181">
        <v>21667.499510000001</v>
      </c>
      <c r="K10" s="182">
        <v>1</v>
      </c>
      <c r="L10" s="182">
        <v>4.9562304368170426E-2</v>
      </c>
      <c r="M10" s="186"/>
    </row>
    <row r="11" spans="2:13" s="150" customFormat="1">
      <c r="B11" s="183" t="s">
        <v>233</v>
      </c>
      <c r="C11" s="180"/>
      <c r="D11" s="180"/>
      <c r="E11" s="180"/>
      <c r="F11" s="180"/>
      <c r="G11" s="180"/>
      <c r="H11" s="180"/>
      <c r="I11" s="180"/>
      <c r="J11" s="181">
        <v>21667.499510000001</v>
      </c>
      <c r="K11" s="182">
        <v>1</v>
      </c>
      <c r="L11" s="182">
        <v>4.9562304368170426E-2</v>
      </c>
      <c r="M11" s="187"/>
    </row>
    <row r="12" spans="2:13" s="150" customFormat="1">
      <c r="B12" s="183" t="s">
        <v>39</v>
      </c>
      <c r="C12" s="180"/>
      <c r="D12" s="180"/>
      <c r="E12" s="180"/>
      <c r="F12" s="180"/>
      <c r="G12" s="180"/>
      <c r="H12" s="180"/>
      <c r="I12" s="180"/>
      <c r="J12" s="181">
        <v>21493.49</v>
      </c>
      <c r="K12" s="182">
        <v>0.9919691005452802</v>
      </c>
      <c r="L12" s="182">
        <v>4.9164274485045428E-2</v>
      </c>
      <c r="M12" s="187"/>
    </row>
    <row r="13" spans="2:13" s="138" customFormat="1">
      <c r="B13" s="184" t="s">
        <v>1278</v>
      </c>
      <c r="C13" s="171" t="s">
        <v>1279</v>
      </c>
      <c r="D13" s="171">
        <v>10</v>
      </c>
      <c r="E13" s="171" t="s">
        <v>1321</v>
      </c>
      <c r="F13" s="171" t="s">
        <v>1320</v>
      </c>
      <c r="G13" s="176" t="s">
        <v>166</v>
      </c>
      <c r="H13" s="177">
        <v>0</v>
      </c>
      <c r="I13" s="177">
        <v>0</v>
      </c>
      <c r="J13" s="174">
        <v>21493.49</v>
      </c>
      <c r="K13" s="175">
        <v>0.9919691005452802</v>
      </c>
      <c r="L13" s="175">
        <v>4.9164274485045428E-2</v>
      </c>
      <c r="M13" s="188"/>
    </row>
    <row r="14" spans="2:13" s="138" customFormat="1">
      <c r="B14" s="184"/>
      <c r="C14" s="171"/>
      <c r="D14" s="171"/>
      <c r="E14" s="171"/>
      <c r="F14" s="171"/>
      <c r="G14" s="171"/>
      <c r="H14" s="171"/>
      <c r="I14" s="171"/>
      <c r="J14" s="171"/>
      <c r="K14" s="175"/>
      <c r="L14" s="171"/>
      <c r="M14" s="188"/>
    </row>
    <row r="15" spans="2:13" s="138" customFormat="1">
      <c r="B15" s="185" t="s">
        <v>40</v>
      </c>
      <c r="C15" s="169"/>
      <c r="D15" s="169"/>
      <c r="E15" s="169"/>
      <c r="F15" s="169"/>
      <c r="G15" s="169"/>
      <c r="H15" s="169"/>
      <c r="I15" s="169"/>
      <c r="J15" s="172">
        <v>174.00951000000001</v>
      </c>
      <c r="K15" s="173">
        <v>8.0308994547197751E-3</v>
      </c>
      <c r="L15" s="173">
        <v>3.9802988312499538E-4</v>
      </c>
      <c r="M15" s="188"/>
    </row>
    <row r="16" spans="2:13" s="138" customFormat="1">
      <c r="B16" s="184" t="s">
        <v>1278</v>
      </c>
      <c r="C16" s="171" t="s">
        <v>1280</v>
      </c>
      <c r="D16" s="171">
        <v>10</v>
      </c>
      <c r="E16" s="171" t="s">
        <v>1321</v>
      </c>
      <c r="F16" s="171" t="s">
        <v>1320</v>
      </c>
      <c r="G16" s="176" t="s">
        <v>168</v>
      </c>
      <c r="H16" s="177">
        <v>0</v>
      </c>
      <c r="I16" s="177">
        <v>0</v>
      </c>
      <c r="J16" s="174">
        <v>29.252800000000001</v>
      </c>
      <c r="K16" s="175">
        <v>1.3500773352503931E-3</v>
      </c>
      <c r="L16" s="175">
        <v>6.6912943810248446E-5</v>
      </c>
      <c r="M16" s="188"/>
    </row>
    <row r="17" spans="2:12" s="138" customFormat="1">
      <c r="B17" s="184" t="s">
        <v>1278</v>
      </c>
      <c r="C17" s="171" t="s">
        <v>1281</v>
      </c>
      <c r="D17" s="171">
        <v>10</v>
      </c>
      <c r="E17" s="171" t="s">
        <v>1321</v>
      </c>
      <c r="F17" s="171" t="s">
        <v>1320</v>
      </c>
      <c r="G17" s="176" t="s">
        <v>167</v>
      </c>
      <c r="H17" s="177">
        <v>0</v>
      </c>
      <c r="I17" s="177">
        <v>0</v>
      </c>
      <c r="J17" s="174">
        <v>3.64</v>
      </c>
      <c r="K17" s="175">
        <v>1.6799354250914206E-4</v>
      </c>
      <c r="L17" s="175">
        <v>8.3261470857252756E-6</v>
      </c>
    </row>
    <row r="18" spans="2:12" s="138" customFormat="1">
      <c r="B18" s="184" t="s">
        <v>1278</v>
      </c>
      <c r="C18" s="171" t="s">
        <v>1282</v>
      </c>
      <c r="D18" s="171">
        <v>10</v>
      </c>
      <c r="E18" s="171" t="s">
        <v>1321</v>
      </c>
      <c r="F18" s="171" t="s">
        <v>1320</v>
      </c>
      <c r="G18" s="176" t="s">
        <v>837</v>
      </c>
      <c r="H18" s="177">
        <v>0</v>
      </c>
      <c r="I18" s="177">
        <v>0</v>
      </c>
      <c r="J18" s="174">
        <v>0.51671</v>
      </c>
      <c r="K18" s="175">
        <v>2.384723718403813E-5</v>
      </c>
      <c r="L18" s="175">
        <v>1.1819240276552491E-6</v>
      </c>
    </row>
    <row r="19" spans="2:12" s="138" customFormat="1">
      <c r="B19" s="184" t="s">
        <v>1278</v>
      </c>
      <c r="C19" s="171" t="s">
        <v>1283</v>
      </c>
      <c r="D19" s="171">
        <v>10</v>
      </c>
      <c r="E19" s="171" t="s">
        <v>1321</v>
      </c>
      <c r="F19" s="171" t="s">
        <v>1320</v>
      </c>
      <c r="G19" s="176" t="s">
        <v>175</v>
      </c>
      <c r="H19" s="177">
        <v>0</v>
      </c>
      <c r="I19" s="177">
        <v>0</v>
      </c>
      <c r="J19" s="174">
        <v>1.23</v>
      </c>
      <c r="K19" s="175">
        <v>5.6767048705012287E-5</v>
      </c>
      <c r="L19" s="175">
        <v>2.813505746000574E-6</v>
      </c>
    </row>
    <row r="20" spans="2:12" s="138" customFormat="1">
      <c r="B20" s="184" t="s">
        <v>1278</v>
      </c>
      <c r="C20" s="171" t="s">
        <v>1284</v>
      </c>
      <c r="D20" s="171">
        <v>10</v>
      </c>
      <c r="E20" s="171" t="s">
        <v>1321</v>
      </c>
      <c r="F20" s="171" t="s">
        <v>1320</v>
      </c>
      <c r="G20" s="176" t="s">
        <v>165</v>
      </c>
      <c r="H20" s="177">
        <v>0</v>
      </c>
      <c r="I20" s="177">
        <v>0</v>
      </c>
      <c r="J20" s="174">
        <v>139.30000000000001</v>
      </c>
      <c r="K20" s="175">
        <v>6.4289836460229366E-3</v>
      </c>
      <c r="L20" s="175">
        <v>3.1863524424217884E-4</v>
      </c>
    </row>
    <row r="21" spans="2:12" s="138" customFormat="1">
      <c r="B21" s="184" t="s">
        <v>1278</v>
      </c>
      <c r="C21" s="171" t="s">
        <v>1285</v>
      </c>
      <c r="D21" s="171">
        <v>10</v>
      </c>
      <c r="E21" s="171" t="s">
        <v>1321</v>
      </c>
      <c r="F21" s="171" t="s">
        <v>1320</v>
      </c>
      <c r="G21" s="176" t="s">
        <v>170</v>
      </c>
      <c r="H21" s="177">
        <v>0</v>
      </c>
      <c r="I21" s="177">
        <v>0</v>
      </c>
      <c r="J21" s="174">
        <v>7.0000000000000007E-2</v>
      </c>
      <c r="K21" s="175">
        <v>3.2306450482527322E-6</v>
      </c>
      <c r="L21" s="175">
        <v>1.6011821318702454E-7</v>
      </c>
    </row>
    <row r="22" spans="2:12" s="138" customFormat="1">
      <c r="B22" s="170"/>
      <c r="C22" s="171"/>
      <c r="D22" s="171"/>
      <c r="E22" s="171"/>
      <c r="F22" s="171"/>
      <c r="G22" s="171"/>
      <c r="H22" s="171"/>
      <c r="I22" s="171"/>
      <c r="J22" s="171"/>
      <c r="K22" s="175"/>
      <c r="L22" s="171"/>
    </row>
    <row r="23" spans="2:12" s="138" customFormat="1"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</row>
    <row r="24" spans="2:12" s="138" customFormat="1"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</row>
    <row r="25" spans="2:12" s="138" customFormat="1">
      <c r="B25" s="178" t="s">
        <v>250</v>
      </c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6" spans="2:12" s="138" customFormat="1">
      <c r="B26" s="178" t="s">
        <v>114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</row>
    <row r="27" spans="2:12" s="138" customFormat="1">
      <c r="B27" s="178" t="s">
        <v>235</v>
      </c>
      <c r="C27" s="179"/>
      <c r="D27" s="179"/>
      <c r="E27" s="179"/>
      <c r="F27" s="179"/>
      <c r="G27" s="179"/>
      <c r="H27" s="179"/>
      <c r="I27" s="179"/>
      <c r="J27" s="179"/>
      <c r="K27" s="179"/>
      <c r="L27" s="179"/>
    </row>
    <row r="28" spans="2:12">
      <c r="B28" s="178" t="s">
        <v>245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</row>
    <row r="29" spans="2:12"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</row>
    <row r="30" spans="2:12"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2:12"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2:12"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2:12"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</row>
    <row r="34" spans="2:12"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2:12"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</row>
    <row r="36" spans="2:12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</row>
    <row r="37" spans="2:12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</row>
    <row r="38" spans="2:12"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</row>
    <row r="39" spans="2:12"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</row>
    <row r="40" spans="2:12"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</row>
    <row r="41" spans="2:12"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</row>
    <row r="42" spans="2:12"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</row>
    <row r="43" spans="2:12"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</row>
    <row r="44" spans="2:12"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</row>
    <row r="45" spans="2:12"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</row>
    <row r="46" spans="2:12"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</row>
    <row r="47" spans="2:12"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</row>
    <row r="48" spans="2:12"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</row>
    <row r="49" spans="2:12"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</row>
    <row r="50" spans="2:12"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</row>
    <row r="51" spans="2:12"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</row>
    <row r="52" spans="2:12"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</row>
    <row r="53" spans="2:12"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</row>
    <row r="54" spans="2:12"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</row>
    <row r="55" spans="2:12"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</row>
    <row r="56" spans="2:12"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</row>
    <row r="57" spans="2:12"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</row>
    <row r="58" spans="2:12"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</row>
    <row r="59" spans="2:12"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</row>
    <row r="60" spans="2:12"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</row>
    <row r="61" spans="2:12"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</row>
    <row r="62" spans="2:12"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</row>
    <row r="63" spans="2:12"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</row>
    <row r="64" spans="2:12"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</row>
    <row r="65" spans="2:12"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</row>
    <row r="66" spans="2:12"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</row>
    <row r="67" spans="2:12"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</row>
    <row r="68" spans="2:12"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</row>
    <row r="69" spans="2:12"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</row>
    <row r="70" spans="2:12"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</row>
    <row r="71" spans="2:12"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</row>
    <row r="72" spans="2:12"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</row>
    <row r="73" spans="2:12"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</row>
    <row r="74" spans="2:12"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</row>
    <row r="75" spans="2:12"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</row>
    <row r="76" spans="2:12"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</row>
    <row r="77" spans="2:12"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</row>
    <row r="78" spans="2:12"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</row>
    <row r="79" spans="2:12"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</row>
    <row r="80" spans="2:12"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</row>
    <row r="81" spans="2:12"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</row>
    <row r="82" spans="2:12"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</row>
    <row r="83" spans="2:12"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</row>
    <row r="84" spans="2:12"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</row>
    <row r="85" spans="2:12"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</row>
    <row r="86" spans="2:12"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</row>
    <row r="87" spans="2:12"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</row>
    <row r="88" spans="2:12"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</row>
    <row r="89" spans="2:12"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</row>
    <row r="90" spans="2:12"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</row>
    <row r="91" spans="2:12"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</row>
    <row r="92" spans="2:12"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</row>
    <row r="93" spans="2:12"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</row>
    <row r="94" spans="2:12"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</row>
    <row r="95" spans="2:12"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</row>
    <row r="96" spans="2:12"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</row>
    <row r="97" spans="2:12"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</row>
    <row r="98" spans="2:12"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</row>
    <row r="99" spans="2:12"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</row>
    <row r="100" spans="2:12"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</row>
    <row r="101" spans="2:12"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</row>
    <row r="102" spans="2:12"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</row>
    <row r="103" spans="2:12"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</row>
    <row r="104" spans="2:12"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</row>
    <row r="105" spans="2:12"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</row>
    <row r="106" spans="2:12"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</row>
    <row r="107" spans="2:12"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</row>
    <row r="108" spans="2:12"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</row>
    <row r="109" spans="2:12"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</row>
    <row r="110" spans="2:12"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</row>
    <row r="111" spans="2:12"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</row>
    <row r="112" spans="2:12"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</row>
    <row r="113" spans="2:12"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</row>
    <row r="114" spans="2:12"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</row>
    <row r="115" spans="2:12"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</row>
    <row r="116" spans="2:12"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</row>
    <row r="117" spans="2:12"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</row>
    <row r="118" spans="2:12"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</row>
    <row r="119" spans="2:12"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</row>
    <row r="120" spans="2:12"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</row>
    <row r="121" spans="2:12"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</row>
    <row r="122" spans="2:12">
      <c r="B122" s="156"/>
      <c r="C122" s="156"/>
      <c r="D122" s="157"/>
      <c r="E122" s="156"/>
      <c r="F122" s="156"/>
      <c r="G122" s="156"/>
      <c r="H122" s="156"/>
      <c r="I122" s="156"/>
      <c r="J122" s="156"/>
      <c r="K122" s="156"/>
      <c r="L122" s="156"/>
    </row>
    <row r="123" spans="2:12">
      <c r="B123" s="156"/>
      <c r="C123" s="156"/>
      <c r="D123" s="157"/>
      <c r="E123" s="156"/>
      <c r="F123" s="156"/>
      <c r="G123" s="156"/>
      <c r="H123" s="156"/>
      <c r="I123" s="156"/>
      <c r="J123" s="156"/>
      <c r="K123" s="156"/>
      <c r="L123" s="156"/>
    </row>
    <row r="124" spans="2:12">
      <c r="B124" s="156"/>
      <c r="C124" s="156"/>
      <c r="D124" s="157"/>
      <c r="E124" s="156"/>
      <c r="F124" s="156"/>
      <c r="G124" s="156"/>
      <c r="H124" s="156"/>
      <c r="I124" s="156"/>
      <c r="J124" s="156"/>
      <c r="K124" s="156"/>
      <c r="L124" s="156"/>
    </row>
    <row r="125" spans="2:12">
      <c r="B125" s="156"/>
      <c r="C125" s="156"/>
      <c r="D125" s="157"/>
      <c r="E125" s="156"/>
      <c r="F125" s="156"/>
      <c r="G125" s="156"/>
      <c r="H125" s="156"/>
      <c r="I125" s="156"/>
      <c r="J125" s="156"/>
      <c r="K125" s="156"/>
      <c r="L125" s="156"/>
    </row>
    <row r="126" spans="2:12">
      <c r="B126" s="156"/>
      <c r="C126" s="156"/>
      <c r="D126" s="157"/>
      <c r="E126" s="156"/>
      <c r="F126" s="156"/>
      <c r="G126" s="156"/>
      <c r="H126" s="156"/>
      <c r="I126" s="156"/>
      <c r="J126" s="156"/>
      <c r="K126" s="156"/>
      <c r="L126" s="156"/>
    </row>
    <row r="127" spans="2:12">
      <c r="B127" s="156"/>
      <c r="C127" s="156"/>
      <c r="D127" s="157"/>
      <c r="E127" s="156"/>
      <c r="F127" s="156"/>
      <c r="G127" s="156"/>
      <c r="H127" s="156"/>
      <c r="I127" s="156"/>
      <c r="J127" s="156"/>
      <c r="K127" s="156"/>
      <c r="L127" s="156"/>
    </row>
    <row r="128" spans="2:12">
      <c r="B128" s="156"/>
      <c r="C128" s="156"/>
      <c r="D128" s="157"/>
      <c r="E128" s="156"/>
      <c r="F128" s="156"/>
      <c r="G128" s="156"/>
      <c r="H128" s="156"/>
      <c r="I128" s="156"/>
      <c r="J128" s="156"/>
      <c r="K128" s="156"/>
      <c r="L128" s="156"/>
    </row>
    <row r="129" spans="4:4">
      <c r="D129" s="157"/>
    </row>
    <row r="130" spans="4:4">
      <c r="D130" s="157"/>
    </row>
    <row r="131" spans="4:4">
      <c r="D131" s="157"/>
    </row>
    <row r="132" spans="4:4">
      <c r="D132" s="157"/>
    </row>
    <row r="133" spans="4:4">
      <c r="D133" s="157"/>
    </row>
    <row r="134" spans="4:4">
      <c r="D134" s="157"/>
    </row>
    <row r="135" spans="4:4">
      <c r="D135" s="157"/>
    </row>
    <row r="136" spans="4:4">
      <c r="D136" s="157"/>
    </row>
    <row r="137" spans="4:4">
      <c r="D137" s="157"/>
    </row>
    <row r="138" spans="4:4">
      <c r="D138" s="157"/>
    </row>
    <row r="139" spans="4:4">
      <c r="D139" s="157"/>
    </row>
    <row r="140" spans="4:4">
      <c r="D140" s="157"/>
    </row>
    <row r="141" spans="4:4">
      <c r="D141" s="157"/>
    </row>
    <row r="142" spans="4:4">
      <c r="D142" s="157"/>
    </row>
    <row r="143" spans="4:4">
      <c r="D143" s="157"/>
    </row>
    <row r="144" spans="4:4">
      <c r="D144" s="157"/>
    </row>
    <row r="145" spans="4:4">
      <c r="D145" s="157"/>
    </row>
    <row r="146" spans="4:4">
      <c r="D146" s="157"/>
    </row>
    <row r="147" spans="4:4">
      <c r="D147" s="157"/>
    </row>
    <row r="148" spans="4:4">
      <c r="D148" s="157"/>
    </row>
    <row r="149" spans="4:4">
      <c r="D149" s="157"/>
    </row>
    <row r="150" spans="4:4">
      <c r="D150" s="157"/>
    </row>
    <row r="151" spans="4:4">
      <c r="D151" s="157"/>
    </row>
    <row r="152" spans="4:4">
      <c r="D152" s="157"/>
    </row>
    <row r="153" spans="4:4">
      <c r="D153" s="157"/>
    </row>
    <row r="154" spans="4:4">
      <c r="D154" s="157"/>
    </row>
    <row r="155" spans="4:4">
      <c r="D155" s="157"/>
    </row>
    <row r="156" spans="4:4">
      <c r="D156" s="157"/>
    </row>
    <row r="157" spans="4:4">
      <c r="D157" s="157"/>
    </row>
    <row r="158" spans="4:4">
      <c r="D158" s="157"/>
    </row>
    <row r="159" spans="4:4">
      <c r="D159" s="157"/>
    </row>
    <row r="160" spans="4:4">
      <c r="D160" s="157"/>
    </row>
    <row r="161" spans="4:4">
      <c r="D161" s="157"/>
    </row>
    <row r="162" spans="4:4">
      <c r="D162" s="157"/>
    </row>
    <row r="163" spans="4:4">
      <c r="D163" s="157"/>
    </row>
    <row r="164" spans="4:4">
      <c r="D164" s="157"/>
    </row>
    <row r="165" spans="4:4">
      <c r="D165" s="157"/>
    </row>
    <row r="166" spans="4:4">
      <c r="D166" s="157"/>
    </row>
    <row r="167" spans="4:4">
      <c r="D167" s="157"/>
    </row>
    <row r="168" spans="4:4">
      <c r="D168" s="157"/>
    </row>
    <row r="169" spans="4:4">
      <c r="D169" s="157"/>
    </row>
    <row r="170" spans="4:4">
      <c r="D170" s="157"/>
    </row>
    <row r="171" spans="4:4">
      <c r="D171" s="157"/>
    </row>
    <row r="172" spans="4:4">
      <c r="D172" s="157"/>
    </row>
    <row r="173" spans="4:4">
      <c r="D173" s="157"/>
    </row>
    <row r="174" spans="4:4">
      <c r="D174" s="157"/>
    </row>
    <row r="175" spans="4:4">
      <c r="D175" s="157"/>
    </row>
    <row r="176" spans="4:4">
      <c r="D176" s="157"/>
    </row>
    <row r="177" spans="4:4">
      <c r="D177" s="157"/>
    </row>
    <row r="178" spans="4:4">
      <c r="D178" s="157"/>
    </row>
    <row r="179" spans="4:4">
      <c r="D179" s="157"/>
    </row>
    <row r="180" spans="4:4">
      <c r="D180" s="157"/>
    </row>
    <row r="181" spans="4:4">
      <c r="D181" s="157"/>
    </row>
    <row r="182" spans="4:4">
      <c r="D182" s="157"/>
    </row>
    <row r="183" spans="4:4">
      <c r="D183" s="157"/>
    </row>
    <row r="184" spans="4:4">
      <c r="D184" s="157"/>
    </row>
    <row r="185" spans="4:4">
      <c r="D185" s="157"/>
    </row>
    <row r="186" spans="4:4">
      <c r="D186" s="157"/>
    </row>
    <row r="187" spans="4:4">
      <c r="D187" s="157"/>
    </row>
    <row r="188" spans="4:4">
      <c r="D188" s="157"/>
    </row>
    <row r="189" spans="4:4">
      <c r="D189" s="157"/>
    </row>
    <row r="190" spans="4:4">
      <c r="D190" s="157"/>
    </row>
    <row r="191" spans="4:4">
      <c r="D191" s="157"/>
    </row>
    <row r="192" spans="4:4">
      <c r="D192" s="157"/>
    </row>
    <row r="193" spans="4:4">
      <c r="D193" s="157"/>
    </row>
    <row r="194" spans="4:4">
      <c r="D194" s="157"/>
    </row>
    <row r="195" spans="4:4">
      <c r="D195" s="157"/>
    </row>
    <row r="196" spans="4:4">
      <c r="D196" s="157"/>
    </row>
    <row r="197" spans="4:4">
      <c r="D197" s="157"/>
    </row>
    <row r="198" spans="4:4">
      <c r="D198" s="157"/>
    </row>
    <row r="199" spans="4:4">
      <c r="D199" s="157"/>
    </row>
    <row r="200" spans="4:4">
      <c r="D200" s="157"/>
    </row>
    <row r="201" spans="4:4">
      <c r="D201" s="157"/>
    </row>
    <row r="202" spans="4:4">
      <c r="D202" s="157"/>
    </row>
    <row r="203" spans="4:4">
      <c r="D203" s="157"/>
    </row>
    <row r="204" spans="4:4">
      <c r="D204" s="157"/>
    </row>
    <row r="205" spans="4:4">
      <c r="D205" s="157"/>
    </row>
    <row r="206" spans="4:4">
      <c r="D206" s="157"/>
    </row>
    <row r="207" spans="4:4">
      <c r="D207" s="157"/>
    </row>
    <row r="208" spans="4:4">
      <c r="D208" s="157"/>
    </row>
    <row r="209" spans="4:4">
      <c r="D209" s="157"/>
    </row>
    <row r="210" spans="4:4">
      <c r="D210" s="157"/>
    </row>
    <row r="211" spans="4:4">
      <c r="D211" s="157"/>
    </row>
    <row r="212" spans="4:4">
      <c r="D212" s="157"/>
    </row>
    <row r="213" spans="4:4">
      <c r="D213" s="157"/>
    </row>
    <row r="214" spans="4:4">
      <c r="D214" s="157"/>
    </row>
    <row r="215" spans="4:4">
      <c r="D215" s="157"/>
    </row>
    <row r="216" spans="4:4">
      <c r="D216" s="157"/>
    </row>
    <row r="217" spans="4:4">
      <c r="D217" s="157"/>
    </row>
    <row r="218" spans="4:4">
      <c r="D218" s="157"/>
    </row>
    <row r="219" spans="4:4">
      <c r="D219" s="157"/>
    </row>
    <row r="220" spans="4:4">
      <c r="D220" s="157"/>
    </row>
    <row r="221" spans="4:4">
      <c r="D221" s="157"/>
    </row>
    <row r="222" spans="4:4">
      <c r="D222" s="157"/>
    </row>
    <row r="223" spans="4:4">
      <c r="D223" s="157"/>
    </row>
    <row r="224" spans="4:4">
      <c r="D224" s="157"/>
    </row>
    <row r="225" spans="4:4">
      <c r="D225" s="157"/>
    </row>
    <row r="226" spans="4:4">
      <c r="D226" s="157"/>
    </row>
    <row r="227" spans="4:4">
      <c r="D227" s="157"/>
    </row>
    <row r="228" spans="4:4">
      <c r="D228" s="157"/>
    </row>
    <row r="229" spans="4:4">
      <c r="D229" s="157"/>
    </row>
    <row r="230" spans="4:4">
      <c r="D230" s="157"/>
    </row>
    <row r="231" spans="4:4">
      <c r="D231" s="157"/>
    </row>
    <row r="232" spans="4:4">
      <c r="D232" s="157"/>
    </row>
    <row r="233" spans="4:4">
      <c r="D233" s="157"/>
    </row>
    <row r="234" spans="4:4">
      <c r="D234" s="157"/>
    </row>
    <row r="235" spans="4:4">
      <c r="D235" s="157"/>
    </row>
    <row r="236" spans="4:4">
      <c r="D236" s="157"/>
    </row>
    <row r="237" spans="4:4">
      <c r="D237" s="157"/>
    </row>
    <row r="238" spans="4:4">
      <c r="D238" s="157"/>
    </row>
    <row r="239" spans="4:4">
      <c r="D239" s="157"/>
    </row>
    <row r="240" spans="4:4">
      <c r="D240" s="157"/>
    </row>
    <row r="241" spans="4:4">
      <c r="D241" s="157"/>
    </row>
    <row r="242" spans="4:4">
      <c r="D242" s="157"/>
    </row>
    <row r="243" spans="4:4">
      <c r="D243" s="157"/>
    </row>
    <row r="244" spans="4:4">
      <c r="D244" s="157"/>
    </row>
    <row r="245" spans="4:4">
      <c r="D245" s="157"/>
    </row>
    <row r="246" spans="4:4">
      <c r="D246" s="157"/>
    </row>
    <row r="247" spans="4:4">
      <c r="D247" s="157"/>
    </row>
    <row r="248" spans="4:4">
      <c r="D248" s="157"/>
    </row>
    <row r="249" spans="4:4">
      <c r="D249" s="157"/>
    </row>
    <row r="250" spans="4:4">
      <c r="D250" s="157"/>
    </row>
    <row r="251" spans="4:4">
      <c r="D251" s="157"/>
    </row>
    <row r="252" spans="4:4">
      <c r="D252" s="157"/>
    </row>
    <row r="253" spans="4:4">
      <c r="D253" s="157"/>
    </row>
    <row r="254" spans="4:4">
      <c r="D254" s="157"/>
    </row>
    <row r="255" spans="4:4">
      <c r="D255" s="157"/>
    </row>
    <row r="256" spans="4:4">
      <c r="D256" s="157"/>
    </row>
    <row r="257" spans="4:4">
      <c r="D257" s="157"/>
    </row>
    <row r="258" spans="4:4">
      <c r="D258" s="157"/>
    </row>
    <row r="259" spans="4:4">
      <c r="D259" s="157"/>
    </row>
    <row r="260" spans="4:4">
      <c r="D260" s="157"/>
    </row>
    <row r="261" spans="4:4">
      <c r="D261" s="157"/>
    </row>
    <row r="262" spans="4:4">
      <c r="D262" s="157"/>
    </row>
    <row r="263" spans="4:4">
      <c r="D263" s="157"/>
    </row>
    <row r="264" spans="4:4">
      <c r="D264" s="157"/>
    </row>
    <row r="265" spans="4:4">
      <c r="D265" s="157"/>
    </row>
    <row r="266" spans="4:4">
      <c r="D266" s="157"/>
    </row>
    <row r="267" spans="4:4">
      <c r="D267" s="157"/>
    </row>
    <row r="268" spans="4:4">
      <c r="D268" s="157"/>
    </row>
    <row r="269" spans="4:4">
      <c r="D269" s="157"/>
    </row>
    <row r="270" spans="4:4">
      <c r="D270" s="157"/>
    </row>
    <row r="271" spans="4:4">
      <c r="D271" s="157"/>
    </row>
    <row r="272" spans="4:4">
      <c r="D272" s="157"/>
    </row>
    <row r="273" spans="4:4">
      <c r="D273" s="157"/>
    </row>
    <row r="274" spans="4:4">
      <c r="D274" s="157"/>
    </row>
    <row r="275" spans="4:4">
      <c r="D275" s="157"/>
    </row>
    <row r="276" spans="4:4">
      <c r="D276" s="157"/>
    </row>
    <row r="277" spans="4:4">
      <c r="D277" s="157"/>
    </row>
    <row r="278" spans="4:4">
      <c r="D278" s="157"/>
    </row>
    <row r="279" spans="4:4">
      <c r="D279" s="157"/>
    </row>
    <row r="280" spans="4:4">
      <c r="D280" s="157"/>
    </row>
    <row r="281" spans="4:4">
      <c r="D281" s="157"/>
    </row>
    <row r="282" spans="4:4">
      <c r="D282" s="157"/>
    </row>
    <row r="283" spans="4:4">
      <c r="D283" s="157"/>
    </row>
    <row r="284" spans="4:4">
      <c r="D284" s="157"/>
    </row>
    <row r="285" spans="4:4">
      <c r="D285" s="157"/>
    </row>
    <row r="286" spans="4:4">
      <c r="D286" s="157"/>
    </row>
    <row r="287" spans="4:4">
      <c r="D287" s="157"/>
    </row>
    <row r="288" spans="4:4">
      <c r="D288" s="157"/>
    </row>
    <row r="289" spans="4:4">
      <c r="D289" s="157"/>
    </row>
    <row r="290" spans="4:4">
      <c r="D290" s="157"/>
    </row>
    <row r="291" spans="4:4">
      <c r="D291" s="157"/>
    </row>
    <row r="292" spans="4:4">
      <c r="D292" s="157"/>
    </row>
    <row r="293" spans="4:4">
      <c r="D293" s="157"/>
    </row>
    <row r="294" spans="4:4">
      <c r="D294" s="157"/>
    </row>
    <row r="295" spans="4:4">
      <c r="D295" s="157"/>
    </row>
    <row r="296" spans="4:4">
      <c r="D296" s="157"/>
    </row>
    <row r="297" spans="4:4">
      <c r="D297" s="157"/>
    </row>
    <row r="298" spans="4:4">
      <c r="D298" s="157"/>
    </row>
    <row r="299" spans="4:4">
      <c r="D299" s="157"/>
    </row>
    <row r="300" spans="4:4">
      <c r="D300" s="157"/>
    </row>
    <row r="301" spans="4:4">
      <c r="D301" s="157"/>
    </row>
    <row r="302" spans="4:4">
      <c r="D302" s="157"/>
    </row>
    <row r="303" spans="4:4">
      <c r="D303" s="157"/>
    </row>
    <row r="304" spans="4:4">
      <c r="D304" s="157"/>
    </row>
    <row r="305" spans="4:4">
      <c r="D305" s="157"/>
    </row>
    <row r="306" spans="4:4">
      <c r="D306" s="157"/>
    </row>
    <row r="307" spans="4:4">
      <c r="D307" s="157"/>
    </row>
    <row r="308" spans="4:4">
      <c r="D308" s="157"/>
    </row>
    <row r="309" spans="4:4">
      <c r="D309" s="157"/>
    </row>
    <row r="310" spans="4:4">
      <c r="D310" s="157"/>
    </row>
    <row r="311" spans="4:4">
      <c r="D311" s="157"/>
    </row>
    <row r="312" spans="4:4">
      <c r="D312" s="157"/>
    </row>
    <row r="313" spans="4:4">
      <c r="D313" s="157"/>
    </row>
    <row r="314" spans="4:4">
      <c r="D314" s="157"/>
    </row>
    <row r="315" spans="4:4">
      <c r="D315" s="157"/>
    </row>
    <row r="316" spans="4:4">
      <c r="D316" s="157"/>
    </row>
    <row r="317" spans="4:4">
      <c r="D317" s="157"/>
    </row>
    <row r="318" spans="4:4">
      <c r="D318" s="157"/>
    </row>
    <row r="319" spans="4:4">
      <c r="D319" s="157"/>
    </row>
    <row r="320" spans="4:4">
      <c r="D320" s="157"/>
    </row>
    <row r="321" spans="4:4">
      <c r="D321" s="157"/>
    </row>
    <row r="322" spans="4:4">
      <c r="D322" s="157"/>
    </row>
    <row r="323" spans="4:4">
      <c r="D323" s="157"/>
    </row>
    <row r="324" spans="4:4">
      <c r="D324" s="157"/>
    </row>
    <row r="325" spans="4:4">
      <c r="D325" s="157"/>
    </row>
    <row r="326" spans="4:4">
      <c r="D326" s="157"/>
    </row>
    <row r="327" spans="4:4">
      <c r="D327" s="157"/>
    </row>
    <row r="328" spans="4:4">
      <c r="D328" s="157"/>
    </row>
    <row r="329" spans="4:4">
      <c r="D329" s="157"/>
    </row>
    <row r="330" spans="4:4">
      <c r="D330" s="157"/>
    </row>
    <row r="331" spans="4:4">
      <c r="D331" s="157"/>
    </row>
    <row r="332" spans="4:4">
      <c r="D332" s="157"/>
    </row>
    <row r="333" spans="4:4">
      <c r="D333" s="157"/>
    </row>
    <row r="334" spans="4:4">
      <c r="D334" s="157"/>
    </row>
    <row r="335" spans="4:4">
      <c r="D335" s="157"/>
    </row>
    <row r="336" spans="4:4">
      <c r="D336" s="157"/>
    </row>
    <row r="337" spans="4:4">
      <c r="D337" s="157"/>
    </row>
    <row r="338" spans="4:4">
      <c r="D338" s="157"/>
    </row>
    <row r="339" spans="4:4">
      <c r="D339" s="157"/>
    </row>
    <row r="340" spans="4:4">
      <c r="D340" s="157"/>
    </row>
    <row r="341" spans="4:4">
      <c r="D341" s="157"/>
    </row>
    <row r="342" spans="4:4">
      <c r="D342" s="157"/>
    </row>
    <row r="343" spans="4:4">
      <c r="D343" s="157"/>
    </row>
    <row r="344" spans="4:4">
      <c r="D344" s="157"/>
    </row>
    <row r="345" spans="4:4">
      <c r="D345" s="157"/>
    </row>
    <row r="346" spans="4:4">
      <c r="D346" s="157"/>
    </row>
    <row r="347" spans="4:4">
      <c r="D347" s="157"/>
    </row>
    <row r="348" spans="4:4">
      <c r="D348" s="157"/>
    </row>
    <row r="349" spans="4:4">
      <c r="D349" s="157"/>
    </row>
    <row r="350" spans="4:4">
      <c r="D350" s="157"/>
    </row>
    <row r="351" spans="4:4">
      <c r="D351" s="157"/>
    </row>
    <row r="352" spans="4:4">
      <c r="D352" s="157"/>
    </row>
    <row r="353" spans="4:4">
      <c r="D353" s="157"/>
    </row>
    <row r="354" spans="4:4">
      <c r="D354" s="157"/>
    </row>
    <row r="355" spans="4:4">
      <c r="D355" s="157"/>
    </row>
    <row r="356" spans="4:4">
      <c r="D356" s="157"/>
    </row>
    <row r="357" spans="4:4">
      <c r="D357" s="157"/>
    </row>
    <row r="358" spans="4:4">
      <c r="D358" s="157"/>
    </row>
    <row r="359" spans="4:4">
      <c r="D359" s="157"/>
    </row>
    <row r="360" spans="4:4">
      <c r="D360" s="157"/>
    </row>
    <row r="361" spans="4:4">
      <c r="D361" s="157"/>
    </row>
    <row r="362" spans="4:4">
      <c r="D362" s="157"/>
    </row>
    <row r="363" spans="4:4">
      <c r="D363" s="157"/>
    </row>
    <row r="364" spans="4:4">
      <c r="D364" s="157"/>
    </row>
    <row r="365" spans="4:4">
      <c r="D365" s="157"/>
    </row>
    <row r="366" spans="4:4">
      <c r="D366" s="157"/>
    </row>
    <row r="367" spans="4:4">
      <c r="D367" s="157"/>
    </row>
    <row r="368" spans="4:4">
      <c r="D368" s="157"/>
    </row>
    <row r="369" spans="4:4">
      <c r="D369" s="157"/>
    </row>
    <row r="370" spans="4:4">
      <c r="D370" s="157"/>
    </row>
    <row r="371" spans="4:4">
      <c r="D371" s="157"/>
    </row>
    <row r="372" spans="4:4">
      <c r="D372" s="157"/>
    </row>
    <row r="373" spans="4:4">
      <c r="D373" s="157"/>
    </row>
    <row r="374" spans="4:4">
      <c r="D374" s="157"/>
    </row>
    <row r="375" spans="4:4">
      <c r="D375" s="157"/>
    </row>
    <row r="376" spans="4:4">
      <c r="D376" s="157"/>
    </row>
    <row r="377" spans="4:4">
      <c r="D377" s="157"/>
    </row>
    <row r="378" spans="4:4">
      <c r="D378" s="157"/>
    </row>
    <row r="379" spans="4:4">
      <c r="D379" s="157"/>
    </row>
    <row r="380" spans="4:4">
      <c r="D380" s="157"/>
    </row>
    <row r="381" spans="4:4">
      <c r="D381" s="157"/>
    </row>
    <row r="382" spans="4:4">
      <c r="D382" s="157"/>
    </row>
    <row r="383" spans="4:4">
      <c r="D383" s="157"/>
    </row>
    <row r="384" spans="4:4">
      <c r="D384" s="157"/>
    </row>
    <row r="385" spans="4:4">
      <c r="D385" s="157"/>
    </row>
    <row r="386" spans="4:4">
      <c r="D386" s="157"/>
    </row>
    <row r="387" spans="4:4">
      <c r="D387" s="157"/>
    </row>
    <row r="388" spans="4:4">
      <c r="D388" s="157"/>
    </row>
    <row r="389" spans="4:4">
      <c r="D389" s="157"/>
    </row>
    <row r="390" spans="4:4">
      <c r="D390" s="157"/>
    </row>
    <row r="391" spans="4:4">
      <c r="D391" s="157"/>
    </row>
    <row r="392" spans="4:4">
      <c r="D392" s="157"/>
    </row>
    <row r="393" spans="4:4">
      <c r="D393" s="157"/>
    </row>
    <row r="394" spans="4:4">
      <c r="D394" s="157"/>
    </row>
    <row r="395" spans="4:4">
      <c r="D395" s="157"/>
    </row>
    <row r="396" spans="4:4">
      <c r="D396" s="157"/>
    </row>
    <row r="397" spans="4:4">
      <c r="D397" s="157"/>
    </row>
    <row r="398" spans="4:4">
      <c r="D398" s="157"/>
    </row>
    <row r="399" spans="4:4">
      <c r="D399" s="157"/>
    </row>
    <row r="400" spans="4:4">
      <c r="D400" s="157"/>
    </row>
    <row r="401" spans="4:4">
      <c r="D401" s="157"/>
    </row>
    <row r="402" spans="4:4">
      <c r="D402" s="157"/>
    </row>
    <row r="403" spans="4:4">
      <c r="D403" s="157"/>
    </row>
    <row r="404" spans="4:4">
      <c r="D404" s="157"/>
    </row>
    <row r="405" spans="4:4">
      <c r="D405" s="157"/>
    </row>
    <row r="406" spans="4:4">
      <c r="D406" s="157"/>
    </row>
    <row r="407" spans="4:4">
      <c r="D407" s="157"/>
    </row>
    <row r="408" spans="4:4">
      <c r="D408" s="157"/>
    </row>
    <row r="409" spans="4:4">
      <c r="D409" s="157"/>
    </row>
    <row r="410" spans="4:4">
      <c r="D410" s="157"/>
    </row>
    <row r="411" spans="4:4">
      <c r="D411" s="157"/>
    </row>
    <row r="412" spans="4:4">
      <c r="D412" s="157"/>
    </row>
    <row r="413" spans="4:4">
      <c r="D413" s="157"/>
    </row>
    <row r="414" spans="4:4">
      <c r="D414" s="157"/>
    </row>
    <row r="415" spans="4:4">
      <c r="D415" s="157"/>
    </row>
    <row r="416" spans="4:4">
      <c r="D416" s="157"/>
    </row>
    <row r="417" spans="4:4">
      <c r="D417" s="157"/>
    </row>
    <row r="418" spans="4:4">
      <c r="D418" s="157"/>
    </row>
    <row r="419" spans="4:4">
      <c r="D419" s="157"/>
    </row>
    <row r="420" spans="4:4">
      <c r="D420" s="157"/>
    </row>
    <row r="421" spans="4:4">
      <c r="D421" s="157"/>
    </row>
    <row r="422" spans="4:4">
      <c r="D422" s="157"/>
    </row>
    <row r="423" spans="4:4">
      <c r="D423" s="157"/>
    </row>
    <row r="424" spans="4:4">
      <c r="D424" s="157"/>
    </row>
    <row r="425" spans="4:4">
      <c r="D425" s="157"/>
    </row>
    <row r="426" spans="4:4">
      <c r="D426" s="157"/>
    </row>
    <row r="427" spans="4:4">
      <c r="D427" s="157"/>
    </row>
    <row r="428" spans="4:4">
      <c r="D428" s="157"/>
    </row>
    <row r="429" spans="4:4">
      <c r="D429" s="157"/>
    </row>
    <row r="430" spans="4:4">
      <c r="D430" s="157"/>
    </row>
    <row r="431" spans="4:4">
      <c r="D431" s="157"/>
    </row>
    <row r="432" spans="4:4">
      <c r="D432" s="157"/>
    </row>
    <row r="433" spans="4:4">
      <c r="D433" s="157"/>
    </row>
    <row r="434" spans="4:4">
      <c r="D434" s="157"/>
    </row>
    <row r="435" spans="4:4">
      <c r="D435" s="157"/>
    </row>
    <row r="436" spans="4:4">
      <c r="D436" s="157"/>
    </row>
    <row r="437" spans="4:4">
      <c r="D437" s="157"/>
    </row>
    <row r="438" spans="4:4">
      <c r="D438" s="157"/>
    </row>
    <row r="439" spans="4:4">
      <c r="D439" s="157"/>
    </row>
    <row r="440" spans="4:4">
      <c r="D440" s="157"/>
    </row>
    <row r="441" spans="4:4">
      <c r="D441" s="157"/>
    </row>
    <row r="442" spans="4:4">
      <c r="D442" s="157"/>
    </row>
    <row r="443" spans="4:4">
      <c r="D443" s="157"/>
    </row>
    <row r="444" spans="4:4">
      <c r="D444" s="157"/>
    </row>
    <row r="445" spans="4:4">
      <c r="D445" s="157"/>
    </row>
    <row r="446" spans="4:4">
      <c r="D446" s="157"/>
    </row>
    <row r="447" spans="4:4">
      <c r="D447" s="157"/>
    </row>
    <row r="448" spans="4:4">
      <c r="D448" s="157"/>
    </row>
    <row r="449" spans="4:4">
      <c r="D449" s="157"/>
    </row>
    <row r="450" spans="4:4">
      <c r="D450" s="157"/>
    </row>
    <row r="451" spans="4:4">
      <c r="D451" s="157"/>
    </row>
    <row r="452" spans="4:4">
      <c r="D452" s="157"/>
    </row>
    <row r="453" spans="4:4">
      <c r="D453" s="157"/>
    </row>
    <row r="454" spans="4:4">
      <c r="D454" s="157"/>
    </row>
    <row r="455" spans="4:4">
      <c r="D455" s="157"/>
    </row>
    <row r="456" spans="4:4">
      <c r="D456" s="157"/>
    </row>
    <row r="457" spans="4:4">
      <c r="D457" s="157"/>
    </row>
    <row r="458" spans="4:4">
      <c r="D458" s="157"/>
    </row>
    <row r="459" spans="4:4">
      <c r="D459" s="157"/>
    </row>
    <row r="460" spans="4:4">
      <c r="D460" s="157"/>
    </row>
    <row r="461" spans="4:4">
      <c r="D461" s="157"/>
    </row>
    <row r="462" spans="4:4">
      <c r="D462" s="157"/>
    </row>
    <row r="463" spans="4:4">
      <c r="D463" s="157"/>
    </row>
    <row r="464" spans="4:4">
      <c r="D464" s="157"/>
    </row>
    <row r="465" spans="4:4">
      <c r="D465" s="157"/>
    </row>
    <row r="466" spans="4:4">
      <c r="D466" s="157"/>
    </row>
    <row r="467" spans="4:4">
      <c r="D467" s="157"/>
    </row>
    <row r="468" spans="4:4">
      <c r="D468" s="157"/>
    </row>
    <row r="469" spans="4:4">
      <c r="D469" s="157"/>
    </row>
    <row r="470" spans="4:4">
      <c r="D470" s="157"/>
    </row>
    <row r="471" spans="4:4">
      <c r="D471" s="157"/>
    </row>
    <row r="472" spans="4:4">
      <c r="D472" s="157"/>
    </row>
    <row r="473" spans="4:4">
      <c r="D473" s="157"/>
    </row>
    <row r="474" spans="4:4">
      <c r="D474" s="157"/>
    </row>
    <row r="475" spans="4:4">
      <c r="D475" s="157"/>
    </row>
    <row r="476" spans="4:4">
      <c r="D476" s="157"/>
    </row>
    <row r="477" spans="4:4">
      <c r="D477" s="157"/>
    </row>
    <row r="478" spans="4:4">
      <c r="D478" s="157"/>
    </row>
    <row r="479" spans="4:4">
      <c r="D479" s="157"/>
    </row>
    <row r="480" spans="4:4">
      <c r="D480" s="157"/>
    </row>
    <row r="481" spans="4:4">
      <c r="D481" s="157"/>
    </row>
    <row r="482" spans="4:4">
      <c r="D482" s="157"/>
    </row>
    <row r="483" spans="4:4">
      <c r="D483" s="157"/>
    </row>
    <row r="484" spans="4:4">
      <c r="D484" s="157"/>
    </row>
    <row r="485" spans="4:4">
      <c r="D485" s="157"/>
    </row>
    <row r="486" spans="4:4">
      <c r="D486" s="157"/>
    </row>
    <row r="487" spans="4:4">
      <c r="D487" s="157"/>
    </row>
    <row r="488" spans="4:4">
      <c r="D488" s="157"/>
    </row>
    <row r="489" spans="4:4">
      <c r="D489" s="157"/>
    </row>
    <row r="490" spans="4:4">
      <c r="D490" s="157"/>
    </row>
    <row r="491" spans="4:4">
      <c r="D491" s="157"/>
    </row>
    <row r="492" spans="4:4">
      <c r="D492" s="157"/>
    </row>
    <row r="493" spans="4:4">
      <c r="D493" s="157"/>
    </row>
    <row r="494" spans="4:4">
      <c r="D494" s="157"/>
    </row>
    <row r="495" spans="4:4">
      <c r="D495" s="157"/>
    </row>
    <row r="496" spans="4:4">
      <c r="D496" s="157"/>
    </row>
    <row r="497" spans="4:4">
      <c r="D497" s="157"/>
    </row>
    <row r="498" spans="4:4">
      <c r="D498" s="157"/>
    </row>
    <row r="499" spans="4:4">
      <c r="D499" s="157"/>
    </row>
    <row r="500" spans="4:4">
      <c r="D500" s="157"/>
    </row>
    <row r="501" spans="4:4">
      <c r="D501" s="157"/>
    </row>
    <row r="502" spans="4:4">
      <c r="D502" s="157"/>
    </row>
    <row r="503" spans="4:4">
      <c r="D503" s="157"/>
    </row>
    <row r="504" spans="4:4">
      <c r="D504" s="157"/>
    </row>
    <row r="505" spans="4:4">
      <c r="D505" s="157"/>
    </row>
    <row r="506" spans="4:4">
      <c r="D506" s="157"/>
    </row>
    <row r="507" spans="4:4">
      <c r="D507" s="157"/>
    </row>
    <row r="508" spans="4:4">
      <c r="D508" s="157"/>
    </row>
    <row r="509" spans="4:4">
      <c r="D509" s="157"/>
    </row>
    <row r="510" spans="4:4">
      <c r="D510" s="157"/>
    </row>
    <row r="511" spans="4:4">
      <c r="D511" s="157"/>
    </row>
    <row r="512" spans="4:4">
      <c r="D512" s="157"/>
    </row>
    <row r="513" spans="4:5">
      <c r="D513" s="1"/>
      <c r="E513" s="158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5" type="noConversion"/>
  <dataValidations count="1">
    <dataValidation allowBlank="1" showInputMessage="1" showErrorMessage="1" sqref="E10 B30:B3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8" t="s" vm="1">
        <v>251</v>
      </c>
    </row>
    <row r="2" spans="2:18">
      <c r="B2" s="57" t="s">
        <v>180</v>
      </c>
      <c r="C2" s="78" t="s">
        <v>252</v>
      </c>
    </row>
    <row r="3" spans="2:18">
      <c r="B3" s="57" t="s">
        <v>182</v>
      </c>
      <c r="C3" s="78" t="s">
        <v>253</v>
      </c>
    </row>
    <row r="4" spans="2:18">
      <c r="B4" s="57" t="s">
        <v>183</v>
      </c>
      <c r="C4" s="78">
        <v>8803</v>
      </c>
    </row>
    <row r="6" spans="2:18" ht="26.25" customHeight="1">
      <c r="B6" s="203" t="s">
        <v>222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2:18" s="3" customFormat="1" ht="78.75">
      <c r="B7" s="22" t="s">
        <v>118</v>
      </c>
      <c r="C7" s="30" t="s">
        <v>42</v>
      </c>
      <c r="D7" s="30" t="s">
        <v>61</v>
      </c>
      <c r="E7" s="30" t="s">
        <v>15</v>
      </c>
      <c r="F7" s="30" t="s">
        <v>62</v>
      </c>
      <c r="G7" s="30" t="s">
        <v>103</v>
      </c>
      <c r="H7" s="30" t="s">
        <v>18</v>
      </c>
      <c r="I7" s="30" t="s">
        <v>102</v>
      </c>
      <c r="J7" s="30" t="s">
        <v>17</v>
      </c>
      <c r="K7" s="30" t="s">
        <v>219</v>
      </c>
      <c r="L7" s="30" t="s">
        <v>237</v>
      </c>
      <c r="M7" s="30" t="s">
        <v>220</v>
      </c>
      <c r="N7" s="30" t="s">
        <v>55</v>
      </c>
      <c r="O7" s="30" t="s">
        <v>184</v>
      </c>
      <c r="P7" s="31" t="s">
        <v>186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246</v>
      </c>
      <c r="M8" s="32" t="s">
        <v>240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245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8" t="s" vm="1">
        <v>251</v>
      </c>
    </row>
    <row r="2" spans="2:18">
      <c r="B2" s="57" t="s">
        <v>180</v>
      </c>
      <c r="C2" s="78" t="s">
        <v>252</v>
      </c>
    </row>
    <row r="3" spans="2:18">
      <c r="B3" s="57" t="s">
        <v>182</v>
      </c>
      <c r="C3" s="78" t="s">
        <v>253</v>
      </c>
    </row>
    <row r="4" spans="2:18">
      <c r="B4" s="57" t="s">
        <v>183</v>
      </c>
      <c r="C4" s="78">
        <v>8803</v>
      </c>
    </row>
    <row r="6" spans="2:18" ht="26.25" customHeight="1">
      <c r="B6" s="203" t="s">
        <v>224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2:18" s="3" customFormat="1" ht="78.75">
      <c r="B7" s="22" t="s">
        <v>118</v>
      </c>
      <c r="C7" s="30" t="s">
        <v>42</v>
      </c>
      <c r="D7" s="30" t="s">
        <v>61</v>
      </c>
      <c r="E7" s="30" t="s">
        <v>15</v>
      </c>
      <c r="F7" s="30" t="s">
        <v>62</v>
      </c>
      <c r="G7" s="30" t="s">
        <v>103</v>
      </c>
      <c r="H7" s="30" t="s">
        <v>18</v>
      </c>
      <c r="I7" s="30" t="s">
        <v>102</v>
      </c>
      <c r="J7" s="30" t="s">
        <v>17</v>
      </c>
      <c r="K7" s="30" t="s">
        <v>219</v>
      </c>
      <c r="L7" s="30" t="s">
        <v>237</v>
      </c>
      <c r="M7" s="30" t="s">
        <v>220</v>
      </c>
      <c r="N7" s="30" t="s">
        <v>55</v>
      </c>
      <c r="O7" s="30" t="s">
        <v>184</v>
      </c>
      <c r="P7" s="31" t="s">
        <v>186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246</v>
      </c>
      <c r="M8" s="32" t="s">
        <v>240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250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245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181</v>
      </c>
      <c r="C1" s="78" t="s" vm="1">
        <v>251</v>
      </c>
    </row>
    <row r="2" spans="2:52">
      <c r="B2" s="57" t="s">
        <v>180</v>
      </c>
      <c r="C2" s="78" t="s">
        <v>252</v>
      </c>
    </row>
    <row r="3" spans="2:52">
      <c r="B3" s="57" t="s">
        <v>182</v>
      </c>
      <c r="C3" s="78" t="s">
        <v>253</v>
      </c>
    </row>
    <row r="4" spans="2:52">
      <c r="B4" s="57" t="s">
        <v>183</v>
      </c>
      <c r="C4" s="78">
        <v>8803</v>
      </c>
    </row>
    <row r="6" spans="2:52" ht="21.75" customHeight="1">
      <c r="B6" s="194" t="s">
        <v>211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52" ht="27.75" customHeight="1">
      <c r="B7" s="197" t="s">
        <v>87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9"/>
      <c r="AT7" s="3"/>
      <c r="AU7" s="3"/>
    </row>
    <row r="8" spans="2:52" s="3" customFormat="1" ht="55.5" customHeight="1">
      <c r="B8" s="22" t="s">
        <v>117</v>
      </c>
      <c r="C8" s="30" t="s">
        <v>42</v>
      </c>
      <c r="D8" s="30" t="s">
        <v>122</v>
      </c>
      <c r="E8" s="30" t="s">
        <v>15</v>
      </c>
      <c r="F8" s="30" t="s">
        <v>62</v>
      </c>
      <c r="G8" s="30" t="s">
        <v>103</v>
      </c>
      <c r="H8" s="30" t="s">
        <v>18</v>
      </c>
      <c r="I8" s="30" t="s">
        <v>102</v>
      </c>
      <c r="J8" s="30" t="s">
        <v>17</v>
      </c>
      <c r="K8" s="30" t="s">
        <v>19</v>
      </c>
      <c r="L8" s="30" t="s">
        <v>237</v>
      </c>
      <c r="M8" s="30" t="s">
        <v>236</v>
      </c>
      <c r="N8" s="30" t="s">
        <v>58</v>
      </c>
      <c r="O8" s="30" t="s">
        <v>239</v>
      </c>
      <c r="P8" s="30" t="s">
        <v>184</v>
      </c>
      <c r="Q8" s="73" t="s">
        <v>186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246</v>
      </c>
      <c r="M9" s="32"/>
      <c r="N9" s="32" t="s">
        <v>247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47" customFormat="1" ht="18" customHeight="1">
      <c r="B11" s="79" t="s">
        <v>25</v>
      </c>
      <c r="C11" s="80"/>
      <c r="D11" s="80"/>
      <c r="E11" s="80"/>
      <c r="F11" s="80"/>
      <c r="G11" s="80"/>
      <c r="H11" s="86">
        <v>4.9268710221294363</v>
      </c>
      <c r="I11" s="80"/>
      <c r="J11" s="80"/>
      <c r="K11" s="87">
        <v>5.9221096900194713E-3</v>
      </c>
      <c r="L11" s="86"/>
      <c r="M11" s="88"/>
      <c r="N11" s="86">
        <v>69450.580250000014</v>
      </c>
      <c r="O11" s="80"/>
      <c r="P11" s="87">
        <v>1</v>
      </c>
      <c r="Q11" s="87">
        <f>N11/'סכום נכסי הקרן'!$C$42</f>
        <v>0.15886146877760082</v>
      </c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T11" s="138"/>
      <c r="AU11" s="138"/>
      <c r="AV11" s="141"/>
      <c r="AZ11" s="138"/>
    </row>
    <row r="12" spans="2:52" s="150" customFormat="1" ht="22.5" customHeight="1">
      <c r="B12" s="122" t="s">
        <v>233</v>
      </c>
      <c r="C12" s="123"/>
      <c r="D12" s="123"/>
      <c r="E12" s="123"/>
      <c r="F12" s="123"/>
      <c r="G12" s="123"/>
      <c r="H12" s="125">
        <v>4.9268710221294363</v>
      </c>
      <c r="I12" s="123"/>
      <c r="J12" s="123"/>
      <c r="K12" s="126">
        <v>5.9221096900194713E-3</v>
      </c>
      <c r="L12" s="125"/>
      <c r="M12" s="129"/>
      <c r="N12" s="125">
        <v>69450.580250000014</v>
      </c>
      <c r="O12" s="123"/>
      <c r="P12" s="126">
        <v>1</v>
      </c>
      <c r="Q12" s="126">
        <f>N12/'סכום נכסי הקרן'!$C$42</f>
        <v>0.15886146877760082</v>
      </c>
      <c r="AV12" s="147"/>
    </row>
    <row r="13" spans="2:52" s="150" customFormat="1">
      <c r="B13" s="122" t="s">
        <v>24</v>
      </c>
      <c r="C13" s="123"/>
      <c r="D13" s="123"/>
      <c r="E13" s="123"/>
      <c r="F13" s="123"/>
      <c r="G13" s="123"/>
      <c r="H13" s="125">
        <v>4.8265490043972683</v>
      </c>
      <c r="I13" s="123"/>
      <c r="J13" s="123"/>
      <c r="K13" s="126">
        <v>4.102627084433725E-3</v>
      </c>
      <c r="L13" s="125"/>
      <c r="M13" s="129"/>
      <c r="N13" s="125">
        <v>39066.190519999996</v>
      </c>
      <c r="O13" s="123"/>
      <c r="P13" s="126">
        <v>0.56250344315877743</v>
      </c>
      <c r="Q13" s="126">
        <f>N13/'סכום נכסי הקרן'!$C$42</f>
        <v>8.9360123172661093E-2</v>
      </c>
    </row>
    <row r="14" spans="2:52" s="150" customFormat="1">
      <c r="B14" s="122" t="s">
        <v>23</v>
      </c>
      <c r="C14" s="123"/>
      <c r="D14" s="123"/>
      <c r="E14" s="123"/>
      <c r="F14" s="123"/>
      <c r="G14" s="123"/>
      <c r="H14" s="125">
        <v>4.8265490043972683</v>
      </c>
      <c r="I14" s="123"/>
      <c r="J14" s="123"/>
      <c r="K14" s="126">
        <v>4.102627084433725E-3</v>
      </c>
      <c r="L14" s="125"/>
      <c r="M14" s="129"/>
      <c r="N14" s="125">
        <v>39066.190519999996</v>
      </c>
      <c r="O14" s="123"/>
      <c r="P14" s="126">
        <v>0.56250344315877743</v>
      </c>
      <c r="Q14" s="126">
        <f>N14/'סכום נכסי הקרן'!$C$42</f>
        <v>8.9360123172661093E-2</v>
      </c>
    </row>
    <row r="15" spans="2:52" s="138" customFormat="1">
      <c r="B15" s="99" t="s">
        <v>254</v>
      </c>
      <c r="C15" s="84" t="s">
        <v>255</v>
      </c>
      <c r="D15" s="95" t="s">
        <v>123</v>
      </c>
      <c r="E15" s="84" t="s">
        <v>256</v>
      </c>
      <c r="F15" s="84"/>
      <c r="G15" s="84"/>
      <c r="H15" s="92">
        <v>3.62</v>
      </c>
      <c r="I15" s="95" t="s">
        <v>166</v>
      </c>
      <c r="J15" s="96">
        <v>0.04</v>
      </c>
      <c r="K15" s="93">
        <v>-5.9999999999999995E-4</v>
      </c>
      <c r="L15" s="92">
        <v>1975000</v>
      </c>
      <c r="M15" s="94">
        <v>150.27000000000001</v>
      </c>
      <c r="N15" s="92">
        <v>2967.8324500000003</v>
      </c>
      <c r="O15" s="93">
        <v>1.2702756086437143E-4</v>
      </c>
      <c r="P15" s="93">
        <v>4.273301157912212E-2</v>
      </c>
      <c r="Q15" s="93">
        <f>N15/'סכום נכסי הקרן'!$C$42</f>
        <v>6.7886289847495628E-3</v>
      </c>
    </row>
    <row r="16" spans="2:52" s="138" customFormat="1" ht="20.25">
      <c r="B16" s="99" t="s">
        <v>257</v>
      </c>
      <c r="C16" s="84" t="s">
        <v>258</v>
      </c>
      <c r="D16" s="95" t="s">
        <v>123</v>
      </c>
      <c r="E16" s="84" t="s">
        <v>256</v>
      </c>
      <c r="F16" s="84"/>
      <c r="G16" s="84"/>
      <c r="H16" s="92">
        <v>6.1700000000000008</v>
      </c>
      <c r="I16" s="95" t="s">
        <v>166</v>
      </c>
      <c r="J16" s="96">
        <v>0.04</v>
      </c>
      <c r="K16" s="93">
        <v>1.8000000000000002E-3</v>
      </c>
      <c r="L16" s="92">
        <v>1004537</v>
      </c>
      <c r="M16" s="94">
        <v>154.94</v>
      </c>
      <c r="N16" s="92">
        <v>1556.4296499999998</v>
      </c>
      <c r="O16" s="93">
        <v>9.5015991798941651E-5</v>
      </c>
      <c r="P16" s="93">
        <v>2.2410606857384746E-2</v>
      </c>
      <c r="Q16" s="93">
        <f>N16/'סכום נכסי הקרן'!$C$42</f>
        <v>3.5601819215615137E-3</v>
      </c>
      <c r="AT16" s="147"/>
    </row>
    <row r="17" spans="2:47" s="138" customFormat="1" ht="20.25">
      <c r="B17" s="99" t="s">
        <v>259</v>
      </c>
      <c r="C17" s="84" t="s">
        <v>260</v>
      </c>
      <c r="D17" s="95" t="s">
        <v>123</v>
      </c>
      <c r="E17" s="84" t="s">
        <v>256</v>
      </c>
      <c r="F17" s="84"/>
      <c r="G17" s="84"/>
      <c r="H17" s="92">
        <v>9.34</v>
      </c>
      <c r="I17" s="95" t="s">
        <v>166</v>
      </c>
      <c r="J17" s="96">
        <v>7.4999999999999997E-3</v>
      </c>
      <c r="K17" s="93">
        <v>4.7000000000000002E-3</v>
      </c>
      <c r="L17" s="92">
        <v>673000</v>
      </c>
      <c r="M17" s="94">
        <v>102.96</v>
      </c>
      <c r="N17" s="92">
        <v>692.92087000000004</v>
      </c>
      <c r="O17" s="93">
        <v>1.8534655123221032E-4</v>
      </c>
      <c r="P17" s="93">
        <v>9.977178988364175E-3</v>
      </c>
      <c r="Q17" s="93">
        <f>N17/'סכום נכסי הקרן'!$C$42</f>
        <v>1.5849893083485502E-3</v>
      </c>
      <c r="AU17" s="147"/>
    </row>
    <row r="18" spans="2:47" s="138" customFormat="1">
      <c r="B18" s="99" t="s">
        <v>261</v>
      </c>
      <c r="C18" s="84" t="s">
        <v>262</v>
      </c>
      <c r="D18" s="95" t="s">
        <v>123</v>
      </c>
      <c r="E18" s="84" t="s">
        <v>256</v>
      </c>
      <c r="F18" s="84"/>
      <c r="G18" s="84"/>
      <c r="H18" s="92">
        <v>14.459999999999999</v>
      </c>
      <c r="I18" s="95" t="s">
        <v>166</v>
      </c>
      <c r="J18" s="96">
        <v>0.04</v>
      </c>
      <c r="K18" s="93">
        <v>9.6000000000000026E-3</v>
      </c>
      <c r="L18" s="92">
        <v>3517250</v>
      </c>
      <c r="M18" s="94">
        <v>180.38</v>
      </c>
      <c r="N18" s="92">
        <v>6344.4154200000003</v>
      </c>
      <c r="O18" s="93">
        <v>2.1682505730167358E-4</v>
      </c>
      <c r="P18" s="93">
        <v>9.1351510630467328E-2</v>
      </c>
      <c r="Q18" s="93">
        <f>N18/'סכום נכסי הקרן'!$C$42</f>
        <v>1.4512235153808655E-2</v>
      </c>
      <c r="AT18" s="141"/>
    </row>
    <row r="19" spans="2:47" s="138" customFormat="1">
      <c r="B19" s="99" t="s">
        <v>263</v>
      </c>
      <c r="C19" s="84" t="s">
        <v>264</v>
      </c>
      <c r="D19" s="95" t="s">
        <v>123</v>
      </c>
      <c r="E19" s="84" t="s">
        <v>256</v>
      </c>
      <c r="F19" s="84"/>
      <c r="G19" s="84"/>
      <c r="H19" s="92">
        <v>18.700000000000003</v>
      </c>
      <c r="I19" s="95" t="s">
        <v>166</v>
      </c>
      <c r="J19" s="96">
        <v>2.75E-2</v>
      </c>
      <c r="K19" s="93">
        <v>1.2199999999999999E-2</v>
      </c>
      <c r="L19" s="92">
        <v>328700</v>
      </c>
      <c r="M19" s="94">
        <v>139.9</v>
      </c>
      <c r="N19" s="92">
        <v>459.85129999999998</v>
      </c>
      <c r="O19" s="93">
        <v>1.8596817765952458E-5</v>
      </c>
      <c r="P19" s="93">
        <v>6.621273693390055E-3</v>
      </c>
      <c r="Q19" s="93">
        <f>N19/'סכום נכסי הקרן'!$C$42</f>
        <v>1.0518652641104337E-3</v>
      </c>
      <c r="AU19" s="141"/>
    </row>
    <row r="20" spans="2:47" s="138" customFormat="1">
      <c r="B20" s="99" t="s">
        <v>265</v>
      </c>
      <c r="C20" s="84" t="s">
        <v>266</v>
      </c>
      <c r="D20" s="95" t="s">
        <v>123</v>
      </c>
      <c r="E20" s="84" t="s">
        <v>256</v>
      </c>
      <c r="F20" s="84"/>
      <c r="G20" s="84"/>
      <c r="H20" s="92">
        <v>5.76</v>
      </c>
      <c r="I20" s="95" t="s">
        <v>166</v>
      </c>
      <c r="J20" s="96">
        <v>1.7500000000000002E-2</v>
      </c>
      <c r="K20" s="93">
        <v>5.0000000000000001E-4</v>
      </c>
      <c r="L20" s="92">
        <v>307125</v>
      </c>
      <c r="M20" s="94">
        <v>111.02</v>
      </c>
      <c r="N20" s="92">
        <v>340.97019</v>
      </c>
      <c r="O20" s="93">
        <v>2.2154167760699641E-5</v>
      </c>
      <c r="P20" s="93">
        <v>4.9095369509169788E-3</v>
      </c>
      <c r="Q20" s="93">
        <f>N20/'סכום נכסי הקרן'!$C$42</f>
        <v>7.7993625104057511E-4</v>
      </c>
    </row>
    <row r="21" spans="2:47" s="138" customFormat="1">
      <c r="B21" s="99" t="s">
        <v>267</v>
      </c>
      <c r="C21" s="84" t="s">
        <v>268</v>
      </c>
      <c r="D21" s="95" t="s">
        <v>123</v>
      </c>
      <c r="E21" s="84" t="s">
        <v>256</v>
      </c>
      <c r="F21" s="84"/>
      <c r="G21" s="84"/>
      <c r="H21" s="92">
        <v>2</v>
      </c>
      <c r="I21" s="95" t="s">
        <v>166</v>
      </c>
      <c r="J21" s="96">
        <v>0.03</v>
      </c>
      <c r="K21" s="93">
        <v>1E-4</v>
      </c>
      <c r="L21" s="92">
        <v>6668136</v>
      </c>
      <c r="M21" s="94">
        <v>118.91</v>
      </c>
      <c r="N21" s="92">
        <v>7929.0800499999996</v>
      </c>
      <c r="O21" s="93">
        <v>4.3496564539451029E-4</v>
      </c>
      <c r="P21" s="93">
        <v>0.11416866527907804</v>
      </c>
      <c r="Q21" s="93">
        <f>N21/'סכום נכסי הקרן'!$C$42</f>
        <v>1.8137001854612617E-2</v>
      </c>
    </row>
    <row r="22" spans="2:47" s="138" customFormat="1">
      <c r="B22" s="99" t="s">
        <v>269</v>
      </c>
      <c r="C22" s="84" t="s">
        <v>270</v>
      </c>
      <c r="D22" s="95" t="s">
        <v>123</v>
      </c>
      <c r="E22" s="84" t="s">
        <v>256</v>
      </c>
      <c r="F22" s="84"/>
      <c r="G22" s="84"/>
      <c r="H22" s="92">
        <v>3.0799999999999996</v>
      </c>
      <c r="I22" s="95" t="s">
        <v>166</v>
      </c>
      <c r="J22" s="96">
        <v>1E-3</v>
      </c>
      <c r="K22" s="93">
        <v>-1.1999999999999999E-3</v>
      </c>
      <c r="L22" s="92">
        <v>10605811</v>
      </c>
      <c r="M22" s="94">
        <v>100.68</v>
      </c>
      <c r="N22" s="92">
        <v>10677.930460000001</v>
      </c>
      <c r="O22" s="93">
        <v>8.3015251252021606E-4</v>
      </c>
      <c r="P22" s="93">
        <v>0.1537486140729544</v>
      </c>
      <c r="Q22" s="93">
        <f>N22/'סכום נכסי הקרן'!$C$42</f>
        <v>2.4424730654150045E-2</v>
      </c>
    </row>
    <row r="23" spans="2:47" s="138" customFormat="1">
      <c r="B23" s="99" t="s">
        <v>271</v>
      </c>
      <c r="C23" s="84" t="s">
        <v>272</v>
      </c>
      <c r="D23" s="95" t="s">
        <v>123</v>
      </c>
      <c r="E23" s="84" t="s">
        <v>256</v>
      </c>
      <c r="F23" s="84"/>
      <c r="G23" s="84"/>
      <c r="H23" s="92">
        <v>0.58000000000000007</v>
      </c>
      <c r="I23" s="95" t="s">
        <v>166</v>
      </c>
      <c r="J23" s="96">
        <v>3.5000000000000003E-2</v>
      </c>
      <c r="K23" s="93">
        <v>1.5400000000000002E-2</v>
      </c>
      <c r="L23" s="92">
        <v>5581858</v>
      </c>
      <c r="M23" s="94">
        <v>119.38</v>
      </c>
      <c r="N23" s="92">
        <v>6663.6222699999998</v>
      </c>
      <c r="O23" s="93">
        <v>2.8370205118954847E-4</v>
      </c>
      <c r="P23" s="93">
        <v>9.5947683172884629E-2</v>
      </c>
      <c r="Q23" s="93">
        <f>N23/'סכום נכסי הקרן'!$C$42</f>
        <v>1.5242389874652347E-2</v>
      </c>
    </row>
    <row r="24" spans="2:47" s="138" customFormat="1">
      <c r="B24" s="99" t="s">
        <v>273</v>
      </c>
      <c r="C24" s="84" t="s">
        <v>274</v>
      </c>
      <c r="D24" s="95" t="s">
        <v>123</v>
      </c>
      <c r="E24" s="84" t="s">
        <v>256</v>
      </c>
      <c r="F24" s="84"/>
      <c r="G24" s="84"/>
      <c r="H24" s="92">
        <v>4.76</v>
      </c>
      <c r="I24" s="95" t="s">
        <v>166</v>
      </c>
      <c r="J24" s="96">
        <v>2.75E-2</v>
      </c>
      <c r="K24" s="93">
        <v>-8.9999999999999998E-4</v>
      </c>
      <c r="L24" s="92">
        <v>1222084</v>
      </c>
      <c r="M24" s="94">
        <v>117.27</v>
      </c>
      <c r="N24" s="92">
        <v>1433.13786</v>
      </c>
      <c r="O24" s="93">
        <v>7.5358464578776375E-5</v>
      </c>
      <c r="P24" s="93">
        <v>2.0635361934215082E-2</v>
      </c>
      <c r="Q24" s="93">
        <f>N24/'סכום נכסי הקרן'!$C$42</f>
        <v>3.2781639056268016E-3</v>
      </c>
    </row>
    <row r="25" spans="2:47" s="138" customFormat="1">
      <c r="B25" s="99"/>
      <c r="C25" s="84"/>
      <c r="D25" s="84"/>
      <c r="E25" s="84"/>
      <c r="F25" s="84"/>
      <c r="G25" s="84"/>
      <c r="H25" s="84"/>
      <c r="I25" s="84"/>
      <c r="J25" s="84"/>
      <c r="K25" s="93"/>
      <c r="L25" s="92"/>
      <c r="M25" s="94"/>
      <c r="N25" s="84"/>
      <c r="O25" s="84"/>
      <c r="P25" s="93"/>
      <c r="Q25" s="84"/>
    </row>
    <row r="26" spans="2:47" s="150" customFormat="1">
      <c r="B26" s="122" t="s">
        <v>43</v>
      </c>
      <c r="C26" s="123"/>
      <c r="D26" s="123"/>
      <c r="E26" s="123"/>
      <c r="F26" s="123"/>
      <c r="G26" s="123"/>
      <c r="H26" s="125">
        <v>5.0558582781810557</v>
      </c>
      <c r="I26" s="123"/>
      <c r="J26" s="123"/>
      <c r="K26" s="126">
        <v>8.2614771991012109E-3</v>
      </c>
      <c r="L26" s="125"/>
      <c r="M26" s="129"/>
      <c r="N26" s="125">
        <v>30384.389729999999</v>
      </c>
      <c r="O26" s="123"/>
      <c r="P26" s="126">
        <v>0.43749655684122224</v>
      </c>
      <c r="Q26" s="126">
        <f>N26/'סכום נכסי הקרן'!$C$42</f>
        <v>6.9501345604939688E-2</v>
      </c>
    </row>
    <row r="27" spans="2:47" s="138" customFormat="1">
      <c r="B27" s="108" t="s">
        <v>1340</v>
      </c>
      <c r="C27" s="82"/>
      <c r="D27" s="82"/>
      <c r="E27" s="82"/>
      <c r="F27" s="82"/>
      <c r="G27" s="82"/>
      <c r="H27" s="89">
        <v>5.0558582781810557</v>
      </c>
      <c r="I27" s="82"/>
      <c r="J27" s="82"/>
      <c r="K27" s="90">
        <v>8.2614771991012109E-3</v>
      </c>
      <c r="L27" s="89"/>
      <c r="M27" s="91"/>
      <c r="N27" s="89">
        <v>30384.389729999999</v>
      </c>
      <c r="O27" s="82"/>
      <c r="P27" s="90">
        <v>0.43749655684122224</v>
      </c>
      <c r="Q27" s="90">
        <f>N27/'סכום נכסי הקרן'!$C$42</f>
        <v>6.9501345604939688E-2</v>
      </c>
    </row>
    <row r="28" spans="2:47" s="138" customFormat="1">
      <c r="B28" s="99" t="s">
        <v>275</v>
      </c>
      <c r="C28" s="84" t="s">
        <v>276</v>
      </c>
      <c r="D28" s="95" t="s">
        <v>123</v>
      </c>
      <c r="E28" s="84" t="s">
        <v>256</v>
      </c>
      <c r="F28" s="84"/>
      <c r="G28" s="84"/>
      <c r="H28" s="92">
        <v>1.3599999999999999</v>
      </c>
      <c r="I28" s="95" t="s">
        <v>166</v>
      </c>
      <c r="J28" s="96">
        <v>0.06</v>
      </c>
      <c r="K28" s="93">
        <v>9.0000000000000008E-4</v>
      </c>
      <c r="L28" s="92">
        <v>350000</v>
      </c>
      <c r="M28" s="94">
        <v>111.86</v>
      </c>
      <c r="N28" s="92">
        <v>391.51</v>
      </c>
      <c r="O28" s="93">
        <v>1.9096154979324927E-5</v>
      </c>
      <c r="P28" s="93">
        <v>5.6372459177545884E-3</v>
      </c>
      <c r="Q28" s="93">
        <f>N28/'סכום נכסי הקרן'!$C$42</f>
        <v>8.9554116635502819E-4</v>
      </c>
    </row>
    <row r="29" spans="2:47" s="138" customFormat="1">
      <c r="B29" s="99" t="s">
        <v>277</v>
      </c>
      <c r="C29" s="84" t="s">
        <v>278</v>
      </c>
      <c r="D29" s="95" t="s">
        <v>123</v>
      </c>
      <c r="E29" s="84" t="s">
        <v>256</v>
      </c>
      <c r="F29" s="84"/>
      <c r="G29" s="84"/>
      <c r="H29" s="92">
        <v>7.2199999999999989</v>
      </c>
      <c r="I29" s="95" t="s">
        <v>166</v>
      </c>
      <c r="J29" s="96">
        <v>6.25E-2</v>
      </c>
      <c r="K29" s="93">
        <v>1.5700000000000002E-2</v>
      </c>
      <c r="L29" s="92">
        <v>19</v>
      </c>
      <c r="M29" s="94">
        <v>145.02000000000001</v>
      </c>
      <c r="N29" s="92">
        <v>2.7550000000000002E-2</v>
      </c>
      <c r="O29" s="93">
        <v>1.1072483683384078E-9</v>
      </c>
      <c r="P29" s="93">
        <v>3.9668495066317316E-7</v>
      </c>
      <c r="Q29" s="93">
        <f>N29/'סכום נכסי הקרן'!$C$42</f>
        <v>6.3017953904321799E-8</v>
      </c>
    </row>
    <row r="30" spans="2:47" s="138" customFormat="1">
      <c r="B30" s="99" t="s">
        <v>279</v>
      </c>
      <c r="C30" s="84" t="s">
        <v>280</v>
      </c>
      <c r="D30" s="95" t="s">
        <v>123</v>
      </c>
      <c r="E30" s="84" t="s">
        <v>256</v>
      </c>
      <c r="F30" s="84"/>
      <c r="G30" s="84"/>
      <c r="H30" s="92">
        <v>5.85</v>
      </c>
      <c r="I30" s="95" t="s">
        <v>166</v>
      </c>
      <c r="J30" s="96">
        <v>3.7499999999999999E-2</v>
      </c>
      <c r="K30" s="93">
        <v>1.1500000000000002E-2</v>
      </c>
      <c r="L30" s="92">
        <v>12</v>
      </c>
      <c r="M30" s="94">
        <v>118.05</v>
      </c>
      <c r="N30" s="92">
        <v>1.417E-2</v>
      </c>
      <c r="O30" s="93">
        <v>7.7968747786824603E-10</v>
      </c>
      <c r="P30" s="93">
        <v>2.0402997280933441E-7</v>
      </c>
      <c r="Q30" s="93">
        <f>N30/'סכום נכסי הקרן'!$C$42</f>
        <v>3.2412501155144821E-8</v>
      </c>
    </row>
    <row r="31" spans="2:47" s="138" customFormat="1">
      <c r="B31" s="99" t="s">
        <v>281</v>
      </c>
      <c r="C31" s="84" t="s">
        <v>282</v>
      </c>
      <c r="D31" s="95" t="s">
        <v>123</v>
      </c>
      <c r="E31" s="84" t="s">
        <v>256</v>
      </c>
      <c r="F31" s="84"/>
      <c r="G31" s="84"/>
      <c r="H31" s="92">
        <v>18.73</v>
      </c>
      <c r="I31" s="95" t="s">
        <v>166</v>
      </c>
      <c r="J31" s="96">
        <v>3.7499999999999999E-2</v>
      </c>
      <c r="K31" s="93">
        <v>3.0700000000000002E-2</v>
      </c>
      <c r="L31" s="92">
        <v>700000</v>
      </c>
      <c r="M31" s="94">
        <v>114.88</v>
      </c>
      <c r="N31" s="92">
        <v>804.15998000000002</v>
      </c>
      <c r="O31" s="93">
        <v>2.9435634779464021E-4</v>
      </c>
      <c r="P31" s="93">
        <v>1.1578880653052568E-2</v>
      </c>
      <c r="Q31" s="93">
        <f>N31/'סכום נכסי הקרן'!$C$42</f>
        <v>1.839437987344477E-3</v>
      </c>
    </row>
    <row r="32" spans="2:47">
      <c r="B32" s="99" t="s">
        <v>283</v>
      </c>
      <c r="C32" s="84" t="s">
        <v>284</v>
      </c>
      <c r="D32" s="95" t="s">
        <v>123</v>
      </c>
      <c r="E32" s="84" t="s">
        <v>256</v>
      </c>
      <c r="F32" s="84"/>
      <c r="G32" s="84"/>
      <c r="H32" s="92">
        <v>1.64</v>
      </c>
      <c r="I32" s="95" t="s">
        <v>166</v>
      </c>
      <c r="J32" s="96">
        <v>2.2499999999999999E-2</v>
      </c>
      <c r="K32" s="93">
        <v>1.2999999999999999E-3</v>
      </c>
      <c r="L32" s="92">
        <v>1677522</v>
      </c>
      <c r="M32" s="94">
        <v>104.29</v>
      </c>
      <c r="N32" s="92">
        <v>1749.48768</v>
      </c>
      <c r="O32" s="93">
        <v>9.0633091531198309E-5</v>
      </c>
      <c r="P32" s="93">
        <v>2.519039687936948E-2</v>
      </c>
      <c r="Q32" s="93">
        <f>N32/'סכום נכסי הקרן'!$C$42</f>
        <v>4.0017834473473277E-3</v>
      </c>
    </row>
    <row r="33" spans="2:17">
      <c r="B33" s="99" t="s">
        <v>285</v>
      </c>
      <c r="C33" s="84" t="s">
        <v>286</v>
      </c>
      <c r="D33" s="95" t="s">
        <v>123</v>
      </c>
      <c r="E33" s="84" t="s">
        <v>256</v>
      </c>
      <c r="F33" s="84"/>
      <c r="G33" s="84"/>
      <c r="H33" s="92">
        <v>1.0799999999999998</v>
      </c>
      <c r="I33" s="95" t="s">
        <v>166</v>
      </c>
      <c r="J33" s="96">
        <v>5.0000000000000001E-3</v>
      </c>
      <c r="K33" s="93">
        <v>1E-3</v>
      </c>
      <c r="L33" s="92">
        <v>12805347</v>
      </c>
      <c r="M33" s="94">
        <v>100.89</v>
      </c>
      <c r="N33" s="92">
        <v>12919.315130000001</v>
      </c>
      <c r="O33" s="93">
        <v>8.3885877682572121E-4</v>
      </c>
      <c r="P33" s="93">
        <v>0.18602170181292327</v>
      </c>
      <c r="Q33" s="93">
        <f>N33/'סכום נכסי הקרן'!$C$42</f>
        <v>2.955168077450988E-2</v>
      </c>
    </row>
    <row r="34" spans="2:17">
      <c r="B34" s="99" t="s">
        <v>287</v>
      </c>
      <c r="C34" s="84" t="s">
        <v>288</v>
      </c>
      <c r="D34" s="95" t="s">
        <v>123</v>
      </c>
      <c r="E34" s="84" t="s">
        <v>256</v>
      </c>
      <c r="F34" s="84"/>
      <c r="G34" s="84"/>
      <c r="H34" s="92">
        <v>0.33000000000000007</v>
      </c>
      <c r="I34" s="95" t="s">
        <v>166</v>
      </c>
      <c r="J34" s="96">
        <v>0.04</v>
      </c>
      <c r="K34" s="93">
        <v>1.1999999999999999E-3</v>
      </c>
      <c r="L34" s="92">
        <v>100</v>
      </c>
      <c r="M34" s="94">
        <v>103.96</v>
      </c>
      <c r="N34" s="92">
        <v>0.10396</v>
      </c>
      <c r="O34" s="93">
        <v>6.5844223155764547E-9</v>
      </c>
      <c r="P34" s="93">
        <v>1.496891741232068E-6</v>
      </c>
      <c r="Q34" s="93">
        <f>N34/'סכום נכסי הקרן'!$C$42</f>
        <v>2.377984206131867E-7</v>
      </c>
    </row>
    <row r="35" spans="2:17">
      <c r="B35" s="99" t="s">
        <v>289</v>
      </c>
      <c r="C35" s="84" t="s">
        <v>290</v>
      </c>
      <c r="D35" s="95" t="s">
        <v>123</v>
      </c>
      <c r="E35" s="84" t="s">
        <v>256</v>
      </c>
      <c r="F35" s="84"/>
      <c r="G35" s="84"/>
      <c r="H35" s="92">
        <v>15.42</v>
      </c>
      <c r="I35" s="95" t="s">
        <v>166</v>
      </c>
      <c r="J35" s="96">
        <v>5.5E-2</v>
      </c>
      <c r="K35" s="93">
        <v>2.8600000000000004E-2</v>
      </c>
      <c r="L35" s="92">
        <v>3698549</v>
      </c>
      <c r="M35" s="94">
        <v>149.41999999999999</v>
      </c>
      <c r="N35" s="92">
        <v>5526.3720599999997</v>
      </c>
      <c r="O35" s="93">
        <v>2.0843206275522516E-4</v>
      </c>
      <c r="P35" s="93">
        <v>7.9572726967965093E-2</v>
      </c>
      <c r="Q35" s="93">
        <f>N35/'סכום נכסי הקרן'!$C$42</f>
        <v>1.2641040280769941E-2</v>
      </c>
    </row>
    <row r="36" spans="2:17">
      <c r="B36" s="99" t="s">
        <v>291</v>
      </c>
      <c r="C36" s="84" t="s">
        <v>292</v>
      </c>
      <c r="D36" s="95" t="s">
        <v>123</v>
      </c>
      <c r="E36" s="84" t="s">
        <v>256</v>
      </c>
      <c r="F36" s="84"/>
      <c r="G36" s="84"/>
      <c r="H36" s="92">
        <v>4.9800000000000004</v>
      </c>
      <c r="I36" s="95" t="s">
        <v>166</v>
      </c>
      <c r="J36" s="96">
        <v>4.2500000000000003E-2</v>
      </c>
      <c r="K36" s="93">
        <v>8.9000000000000017E-3</v>
      </c>
      <c r="L36" s="92">
        <v>2621333</v>
      </c>
      <c r="M36" s="94">
        <v>120.1</v>
      </c>
      <c r="N36" s="92">
        <v>3148.22082</v>
      </c>
      <c r="O36" s="93">
        <v>1.4207352653576138E-4</v>
      </c>
      <c r="P36" s="93">
        <v>4.5330374615552609E-2</v>
      </c>
      <c r="Q36" s="93">
        <f>N36/'סכום נכסי הקרן'!$C$42</f>
        <v>7.2012498916655598E-3</v>
      </c>
    </row>
    <row r="37" spans="2:17">
      <c r="B37" s="99" t="s">
        <v>293</v>
      </c>
      <c r="C37" s="84" t="s">
        <v>294</v>
      </c>
      <c r="D37" s="95" t="s">
        <v>123</v>
      </c>
      <c r="E37" s="84" t="s">
        <v>256</v>
      </c>
      <c r="F37" s="84"/>
      <c r="G37" s="84"/>
      <c r="H37" s="92">
        <v>3.5199999999999996</v>
      </c>
      <c r="I37" s="95" t="s">
        <v>166</v>
      </c>
      <c r="J37" s="96">
        <v>0.01</v>
      </c>
      <c r="K37" s="93">
        <v>4.3E-3</v>
      </c>
      <c r="L37" s="92">
        <v>5505912</v>
      </c>
      <c r="M37" s="94">
        <v>102.43</v>
      </c>
      <c r="N37" s="92">
        <v>5639.7058999999999</v>
      </c>
      <c r="O37" s="93">
        <v>4.1799125043633182E-4</v>
      </c>
      <c r="P37" s="93">
        <v>8.1204590079720737E-2</v>
      </c>
      <c r="Q37" s="93">
        <f>N37/'סכום נכסי הקרן'!$C$42</f>
        <v>1.290028045154743E-2</v>
      </c>
    </row>
    <row r="38" spans="2:17">
      <c r="B38" s="99" t="s">
        <v>295</v>
      </c>
      <c r="C38" s="84" t="s">
        <v>296</v>
      </c>
      <c r="D38" s="95" t="s">
        <v>123</v>
      </c>
      <c r="E38" s="84" t="s">
        <v>256</v>
      </c>
      <c r="F38" s="84"/>
      <c r="G38" s="84"/>
      <c r="H38" s="92">
        <v>7.46</v>
      </c>
      <c r="I38" s="95" t="s">
        <v>166</v>
      </c>
      <c r="J38" s="96">
        <v>1.7500000000000002E-2</v>
      </c>
      <c r="K38" s="93">
        <v>1.49E-2</v>
      </c>
      <c r="L38" s="92">
        <v>719</v>
      </c>
      <c r="M38" s="94">
        <v>102.09</v>
      </c>
      <c r="N38" s="92">
        <v>0.73402999999999996</v>
      </c>
      <c r="O38" s="93">
        <v>4.5199754626311185E-8</v>
      </c>
      <c r="P38" s="93">
        <v>1.0569098160990524E-5</v>
      </c>
      <c r="Q38" s="93">
        <f>N38/'סכום נכסי הקרן'!$C$42</f>
        <v>1.6790224575095945E-6</v>
      </c>
    </row>
    <row r="39" spans="2:17">
      <c r="B39" s="99" t="s">
        <v>297</v>
      </c>
      <c r="C39" s="84" t="s">
        <v>298</v>
      </c>
      <c r="D39" s="95" t="s">
        <v>123</v>
      </c>
      <c r="E39" s="84" t="s">
        <v>256</v>
      </c>
      <c r="F39" s="84"/>
      <c r="G39" s="84"/>
      <c r="H39" s="92">
        <v>2.2000000000000002</v>
      </c>
      <c r="I39" s="95" t="s">
        <v>166</v>
      </c>
      <c r="J39" s="96">
        <v>0.05</v>
      </c>
      <c r="K39" s="93">
        <v>2.2000000000000001E-3</v>
      </c>
      <c r="L39" s="92">
        <v>178889</v>
      </c>
      <c r="M39" s="94">
        <v>114.45</v>
      </c>
      <c r="N39" s="92">
        <v>204.73845</v>
      </c>
      <c r="O39" s="93">
        <v>9.6648850272594619E-6</v>
      </c>
      <c r="P39" s="93">
        <v>2.9479732100582408E-3</v>
      </c>
      <c r="Q39" s="93">
        <f>N39/'סכום נכסי הקרן'!$C$42</f>
        <v>4.683193540668709E-4</v>
      </c>
    </row>
    <row r="40" spans="2:17">
      <c r="C40" s="1"/>
      <c r="D40" s="1"/>
    </row>
    <row r="41" spans="2:17">
      <c r="C41" s="1"/>
      <c r="D41" s="1"/>
    </row>
    <row r="42" spans="2:17">
      <c r="C42" s="1"/>
      <c r="D42" s="1"/>
    </row>
    <row r="43" spans="2:17">
      <c r="B43" s="97"/>
      <c r="C43" s="98"/>
      <c r="D43" s="98"/>
    </row>
    <row r="44" spans="2:17">
      <c r="B44" s="97"/>
      <c r="C44" s="98"/>
      <c r="D44" s="98"/>
    </row>
    <row r="45" spans="2:17">
      <c r="B45" s="200"/>
      <c r="C45" s="200"/>
      <c r="D45" s="200"/>
    </row>
    <row r="46" spans="2:17">
      <c r="C46" s="1"/>
      <c r="D46" s="1"/>
    </row>
    <row r="47" spans="2:17">
      <c r="B47" s="97" t="s">
        <v>250</v>
      </c>
      <c r="C47" s="1"/>
      <c r="D47" s="1"/>
    </row>
    <row r="48" spans="2:17">
      <c r="B48" s="97" t="s">
        <v>114</v>
      </c>
      <c r="C48" s="1"/>
      <c r="D48" s="1"/>
    </row>
    <row r="49" spans="2:4">
      <c r="B49" s="97" t="s">
        <v>235</v>
      </c>
      <c r="C49" s="1"/>
      <c r="D49" s="1"/>
    </row>
    <row r="50" spans="2:4">
      <c r="B50" s="97" t="s">
        <v>245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Q6"/>
    <mergeCell ref="B7:Q7"/>
    <mergeCell ref="B45:D45"/>
  </mergeCells>
  <phoneticPr fontId="5" type="noConversion"/>
  <dataValidations count="1">
    <dataValidation allowBlank="1" showInputMessage="1" showErrorMessage="1" sqref="A1:A1048576 C5:C29 B1:B30 D1:D29 E1:AF1048576 AJ1:XFD1048576 AG1:AI27 AG31:AI1048576 C43:D44 B31:D42 C46:D1048576 B43:B46 B49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30" sqref="E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181</v>
      </c>
      <c r="C1" s="78" t="s" vm="1">
        <v>251</v>
      </c>
    </row>
    <row r="2" spans="2:67">
      <c r="B2" s="57" t="s">
        <v>180</v>
      </c>
      <c r="C2" s="78" t="s">
        <v>252</v>
      </c>
    </row>
    <row r="3" spans="2:67">
      <c r="B3" s="57" t="s">
        <v>182</v>
      </c>
      <c r="C3" s="78" t="s">
        <v>253</v>
      </c>
    </row>
    <row r="4" spans="2:67">
      <c r="B4" s="57" t="s">
        <v>183</v>
      </c>
      <c r="C4" s="78">
        <v>8803</v>
      </c>
    </row>
    <row r="6" spans="2:67" ht="26.25" customHeight="1">
      <c r="B6" s="197" t="s">
        <v>211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2"/>
      <c r="BO6" s="3"/>
    </row>
    <row r="7" spans="2:67" ht="26.25" customHeight="1">
      <c r="B7" s="197" t="s">
        <v>88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2"/>
      <c r="AZ7" s="44"/>
      <c r="BJ7" s="3"/>
      <c r="BO7" s="3"/>
    </row>
    <row r="8" spans="2:67" s="3" customFormat="1" ht="78.75">
      <c r="B8" s="38" t="s">
        <v>117</v>
      </c>
      <c r="C8" s="13" t="s">
        <v>42</v>
      </c>
      <c r="D8" s="13" t="s">
        <v>122</v>
      </c>
      <c r="E8" s="13" t="s">
        <v>227</v>
      </c>
      <c r="F8" s="13" t="s">
        <v>119</v>
      </c>
      <c r="G8" s="13" t="s">
        <v>61</v>
      </c>
      <c r="H8" s="13" t="s">
        <v>15</v>
      </c>
      <c r="I8" s="13" t="s">
        <v>62</v>
      </c>
      <c r="J8" s="13" t="s">
        <v>103</v>
      </c>
      <c r="K8" s="13" t="s">
        <v>18</v>
      </c>
      <c r="L8" s="13" t="s">
        <v>102</v>
      </c>
      <c r="M8" s="13" t="s">
        <v>17</v>
      </c>
      <c r="N8" s="13" t="s">
        <v>19</v>
      </c>
      <c r="O8" s="13" t="s">
        <v>237</v>
      </c>
      <c r="P8" s="13" t="s">
        <v>236</v>
      </c>
      <c r="Q8" s="13" t="s">
        <v>58</v>
      </c>
      <c r="R8" s="13" t="s">
        <v>55</v>
      </c>
      <c r="S8" s="13" t="s">
        <v>184</v>
      </c>
      <c r="T8" s="39" t="s">
        <v>186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246</v>
      </c>
      <c r="P9" s="16"/>
      <c r="Q9" s="16" t="s">
        <v>240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115</v>
      </c>
      <c r="R10" s="19" t="s">
        <v>116</v>
      </c>
      <c r="S10" s="46" t="s">
        <v>187</v>
      </c>
      <c r="T10" s="74" t="s">
        <v>228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250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114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245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9.57031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7" t="s">
        <v>181</v>
      </c>
      <c r="C1" s="78" t="s" vm="1">
        <v>251</v>
      </c>
    </row>
    <row r="2" spans="2:58">
      <c r="B2" s="57" t="s">
        <v>180</v>
      </c>
      <c r="C2" s="78" t="s">
        <v>252</v>
      </c>
    </row>
    <row r="3" spans="2:58">
      <c r="B3" s="57" t="s">
        <v>182</v>
      </c>
      <c r="C3" s="78" t="s">
        <v>253</v>
      </c>
    </row>
    <row r="4" spans="2:58">
      <c r="B4" s="57" t="s">
        <v>183</v>
      </c>
      <c r="C4" s="78">
        <v>8803</v>
      </c>
    </row>
    <row r="6" spans="2:58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2:58" ht="26.25" customHeight="1">
      <c r="B7" s="203" t="s">
        <v>89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5"/>
      <c r="BF7" s="3"/>
    </row>
    <row r="8" spans="2:58" s="3" customFormat="1" ht="78.75">
      <c r="B8" s="22" t="s">
        <v>117</v>
      </c>
      <c r="C8" s="30" t="s">
        <v>42</v>
      </c>
      <c r="D8" s="30" t="s">
        <v>122</v>
      </c>
      <c r="E8" s="30" t="s">
        <v>227</v>
      </c>
      <c r="F8" s="30" t="s">
        <v>119</v>
      </c>
      <c r="G8" s="30" t="s">
        <v>61</v>
      </c>
      <c r="H8" s="30" t="s">
        <v>15</v>
      </c>
      <c r="I8" s="30" t="s">
        <v>62</v>
      </c>
      <c r="J8" s="30" t="s">
        <v>103</v>
      </c>
      <c r="K8" s="30" t="s">
        <v>18</v>
      </c>
      <c r="L8" s="30" t="s">
        <v>102</v>
      </c>
      <c r="M8" s="30" t="s">
        <v>17</v>
      </c>
      <c r="N8" s="30" t="s">
        <v>19</v>
      </c>
      <c r="O8" s="13" t="s">
        <v>237</v>
      </c>
      <c r="P8" s="30" t="s">
        <v>236</v>
      </c>
      <c r="Q8" s="30" t="s">
        <v>244</v>
      </c>
      <c r="R8" s="30" t="s">
        <v>58</v>
      </c>
      <c r="S8" s="13" t="s">
        <v>55</v>
      </c>
      <c r="T8" s="30" t="s">
        <v>184</v>
      </c>
      <c r="U8" s="30" t="s">
        <v>186</v>
      </c>
      <c r="BB8" s="1"/>
      <c r="BC8" s="1"/>
    </row>
    <row r="9" spans="2:58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246</v>
      </c>
      <c r="P9" s="32"/>
      <c r="Q9" s="16" t="s">
        <v>240</v>
      </c>
      <c r="R9" s="32" t="s">
        <v>240</v>
      </c>
      <c r="S9" s="16" t="s">
        <v>20</v>
      </c>
      <c r="T9" s="32" t="s">
        <v>240</v>
      </c>
      <c r="U9" s="17" t="s">
        <v>20</v>
      </c>
      <c r="BA9" s="1"/>
      <c r="BB9" s="1"/>
      <c r="BC9" s="1"/>
      <c r="BF9" s="4"/>
    </row>
    <row r="10" spans="2:5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115</v>
      </c>
      <c r="R10" s="19" t="s">
        <v>116</v>
      </c>
      <c r="S10" s="19" t="s">
        <v>187</v>
      </c>
      <c r="T10" s="20" t="s">
        <v>228</v>
      </c>
      <c r="U10" s="20" t="s">
        <v>248</v>
      </c>
      <c r="BA10" s="1"/>
      <c r="BB10" s="3"/>
      <c r="BC10" s="1"/>
    </row>
    <row r="11" spans="2:58" s="147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0"/>
      <c r="J11" s="80"/>
      <c r="K11" s="86">
        <v>4.4643174992340189</v>
      </c>
      <c r="L11" s="80"/>
      <c r="M11" s="80"/>
      <c r="N11" s="101">
        <v>1.0868814566483318E-2</v>
      </c>
      <c r="O11" s="86"/>
      <c r="P11" s="88"/>
      <c r="Q11" s="86">
        <f>Q12</f>
        <v>74.534329999999997</v>
      </c>
      <c r="R11" s="86">
        <v>77731.52340999998</v>
      </c>
      <c r="S11" s="80"/>
      <c r="T11" s="87">
        <f>R11/$R$11</f>
        <v>1</v>
      </c>
      <c r="U11" s="87">
        <f>R11/'סכום נכסי הקרן'!$C$42</f>
        <v>0.17780332338163662</v>
      </c>
      <c r="BA11" s="138"/>
      <c r="BB11" s="141"/>
      <c r="BC11" s="138"/>
      <c r="BF11" s="138"/>
    </row>
    <row r="12" spans="2:58" s="138" customFormat="1">
      <c r="B12" s="81" t="s">
        <v>233</v>
      </c>
      <c r="C12" s="82"/>
      <c r="D12" s="82"/>
      <c r="E12" s="82"/>
      <c r="F12" s="82"/>
      <c r="G12" s="82"/>
      <c r="H12" s="82"/>
      <c r="I12" s="82"/>
      <c r="J12" s="82"/>
      <c r="K12" s="89">
        <v>4.4643174992340189</v>
      </c>
      <c r="L12" s="82"/>
      <c r="M12" s="82"/>
      <c r="N12" s="102">
        <v>1.0868814566483318E-2</v>
      </c>
      <c r="O12" s="89"/>
      <c r="P12" s="91"/>
      <c r="Q12" s="89">
        <f>Q13+Q83</f>
        <v>74.534329999999997</v>
      </c>
      <c r="R12" s="89">
        <v>77731.52340999998</v>
      </c>
      <c r="S12" s="82"/>
      <c r="T12" s="90">
        <f t="shared" ref="T12:T75" si="0">R12/$R$11</f>
        <v>1</v>
      </c>
      <c r="U12" s="90">
        <f>R12/'סכום נכסי הקרן'!$C$42</f>
        <v>0.17780332338163662</v>
      </c>
      <c r="BB12" s="141"/>
    </row>
    <row r="13" spans="2:58" s="138" customFormat="1" ht="20.25">
      <c r="B13" s="100" t="s">
        <v>31</v>
      </c>
      <c r="C13" s="82"/>
      <c r="D13" s="82"/>
      <c r="E13" s="82"/>
      <c r="F13" s="82"/>
      <c r="G13" s="82"/>
      <c r="H13" s="82"/>
      <c r="I13" s="82"/>
      <c r="J13" s="82"/>
      <c r="K13" s="89">
        <v>4.7422707185726765</v>
      </c>
      <c r="L13" s="82"/>
      <c r="M13" s="82"/>
      <c r="N13" s="102">
        <v>9.8259417820266651E-3</v>
      </c>
      <c r="O13" s="89"/>
      <c r="P13" s="91"/>
      <c r="Q13" s="89">
        <f>SUM(Q14:Q81)</f>
        <v>44.817999999999998</v>
      </c>
      <c r="R13" s="89">
        <v>59470.567409999996</v>
      </c>
      <c r="S13" s="82"/>
      <c r="T13" s="90">
        <f t="shared" si="0"/>
        <v>0.76507657126850093</v>
      </c>
      <c r="U13" s="90">
        <f>R13/'סכום נכסי הקרן'!$C$42</f>
        <v>0.13603315701296703</v>
      </c>
      <c r="BB13" s="147"/>
    </row>
    <row r="14" spans="2:58" s="138" customFormat="1">
      <c r="B14" s="85" t="s">
        <v>299</v>
      </c>
      <c r="C14" s="84" t="s">
        <v>300</v>
      </c>
      <c r="D14" s="95" t="s">
        <v>123</v>
      </c>
      <c r="E14" s="95" t="s">
        <v>301</v>
      </c>
      <c r="F14" s="84" t="s">
        <v>302</v>
      </c>
      <c r="G14" s="95" t="s">
        <v>303</v>
      </c>
      <c r="H14" s="84" t="s">
        <v>1321</v>
      </c>
      <c r="I14" s="84" t="s">
        <v>163</v>
      </c>
      <c r="J14" s="84"/>
      <c r="K14" s="92">
        <v>2.73</v>
      </c>
      <c r="L14" s="95" t="s">
        <v>166</v>
      </c>
      <c r="M14" s="96">
        <v>5.8999999999999999E-3</v>
      </c>
      <c r="N14" s="96">
        <v>2.7000000000000001E-3</v>
      </c>
      <c r="O14" s="92">
        <v>1482492</v>
      </c>
      <c r="P14" s="94">
        <v>100.22</v>
      </c>
      <c r="Q14" s="84"/>
      <c r="R14" s="92">
        <v>1485.7534900000001</v>
      </c>
      <c r="S14" s="93">
        <v>2.777163853176877E-4</v>
      </c>
      <c r="T14" s="93">
        <f t="shared" si="0"/>
        <v>1.9113911895992267E-2</v>
      </c>
      <c r="U14" s="93">
        <f>R14/'סכום נכסי הקרן'!$C$42</f>
        <v>3.3985170579312247E-3</v>
      </c>
    </row>
    <row r="15" spans="2:58" s="138" customFormat="1">
      <c r="B15" s="85" t="s">
        <v>304</v>
      </c>
      <c r="C15" s="84" t="s">
        <v>305</v>
      </c>
      <c r="D15" s="95" t="s">
        <v>123</v>
      </c>
      <c r="E15" s="95" t="s">
        <v>301</v>
      </c>
      <c r="F15" s="84" t="s">
        <v>306</v>
      </c>
      <c r="G15" s="95" t="s">
        <v>303</v>
      </c>
      <c r="H15" s="84" t="s">
        <v>1321</v>
      </c>
      <c r="I15" s="84" t="s">
        <v>163</v>
      </c>
      <c r="J15" s="84"/>
      <c r="K15" s="92">
        <v>3.63</v>
      </c>
      <c r="L15" s="95" t="s">
        <v>166</v>
      </c>
      <c r="M15" s="96">
        <v>0.04</v>
      </c>
      <c r="N15" s="96">
        <v>3.7000000000000006E-3</v>
      </c>
      <c r="O15" s="92">
        <v>2157557</v>
      </c>
      <c r="P15" s="94">
        <v>115.02</v>
      </c>
      <c r="Q15" s="84"/>
      <c r="R15" s="92">
        <v>2481.6221099999998</v>
      </c>
      <c r="S15" s="93">
        <v>1.0414447872660853E-3</v>
      </c>
      <c r="T15" s="93">
        <f t="shared" si="0"/>
        <v>3.1925556082447043E-2</v>
      </c>
      <c r="U15" s="93">
        <f>R15/'סכום נכסי הקרן'!$C$42</f>
        <v>5.6764699722659084E-3</v>
      </c>
    </row>
    <row r="16" spans="2:58" s="138" customFormat="1">
      <c r="B16" s="85" t="s">
        <v>307</v>
      </c>
      <c r="C16" s="84" t="s">
        <v>308</v>
      </c>
      <c r="D16" s="95" t="s">
        <v>123</v>
      </c>
      <c r="E16" s="95" t="s">
        <v>301</v>
      </c>
      <c r="F16" s="84" t="s">
        <v>306</v>
      </c>
      <c r="G16" s="95" t="s">
        <v>303</v>
      </c>
      <c r="H16" s="84" t="s">
        <v>1321</v>
      </c>
      <c r="I16" s="84" t="s">
        <v>163</v>
      </c>
      <c r="J16" s="84"/>
      <c r="K16" s="92">
        <v>4.8899999999999997</v>
      </c>
      <c r="L16" s="95" t="s">
        <v>166</v>
      </c>
      <c r="M16" s="96">
        <v>9.8999999999999991E-3</v>
      </c>
      <c r="N16" s="96">
        <v>5.0000000000000001E-3</v>
      </c>
      <c r="O16" s="92">
        <v>4534494</v>
      </c>
      <c r="P16" s="94">
        <v>102.34</v>
      </c>
      <c r="Q16" s="84"/>
      <c r="R16" s="92">
        <v>4640.6012899999996</v>
      </c>
      <c r="S16" s="93">
        <v>1.5045400039948584E-3</v>
      </c>
      <c r="T16" s="93">
        <f t="shared" si="0"/>
        <v>5.9700377484213786E-2</v>
      </c>
      <c r="U16" s="93">
        <f>R16/'סכום נכסי הקרן'!$C$42</f>
        <v>1.0614925523831443E-2</v>
      </c>
    </row>
    <row r="17" spans="2:53" s="138" customFormat="1" ht="20.25">
      <c r="B17" s="85" t="s">
        <v>309</v>
      </c>
      <c r="C17" s="84" t="s">
        <v>310</v>
      </c>
      <c r="D17" s="95" t="s">
        <v>123</v>
      </c>
      <c r="E17" s="95" t="s">
        <v>301</v>
      </c>
      <c r="F17" s="84" t="s">
        <v>306</v>
      </c>
      <c r="G17" s="95" t="s">
        <v>303</v>
      </c>
      <c r="H17" s="84" t="s">
        <v>1321</v>
      </c>
      <c r="I17" s="84" t="s">
        <v>163</v>
      </c>
      <c r="J17" s="84"/>
      <c r="K17" s="84">
        <v>6.82</v>
      </c>
      <c r="L17" s="95" t="s">
        <v>166</v>
      </c>
      <c r="M17" s="96">
        <v>8.6E-3</v>
      </c>
      <c r="N17" s="93">
        <v>9.1999999999999998E-3</v>
      </c>
      <c r="O17" s="92">
        <v>1025000</v>
      </c>
      <c r="P17" s="94">
        <v>99.6</v>
      </c>
      <c r="Q17" s="84"/>
      <c r="R17" s="92">
        <v>1020.89998</v>
      </c>
      <c r="S17" s="153" t="e">
        <f>O17/#REF!</f>
        <v>#REF!</v>
      </c>
      <c r="T17" s="93">
        <f t="shared" si="0"/>
        <v>1.3133667464809567E-2</v>
      </c>
      <c r="U17" s="93">
        <f>R17/'סכום נכסי הקרן'!$C$42</f>
        <v>2.3352097234324155E-3</v>
      </c>
      <c r="BA17" s="147"/>
    </row>
    <row r="18" spans="2:53" s="138" customFormat="1">
      <c r="B18" s="85" t="s">
        <v>311</v>
      </c>
      <c r="C18" s="84" t="s">
        <v>312</v>
      </c>
      <c r="D18" s="95" t="s">
        <v>123</v>
      </c>
      <c r="E18" s="95" t="s">
        <v>301</v>
      </c>
      <c r="F18" s="84" t="s">
        <v>306</v>
      </c>
      <c r="G18" s="95" t="s">
        <v>303</v>
      </c>
      <c r="H18" s="84" t="s">
        <v>1321</v>
      </c>
      <c r="I18" s="84" t="s">
        <v>163</v>
      </c>
      <c r="J18" s="84"/>
      <c r="K18" s="92">
        <v>12.09</v>
      </c>
      <c r="L18" s="95" t="s">
        <v>166</v>
      </c>
      <c r="M18" s="96">
        <v>1.04E-2</v>
      </c>
      <c r="N18" s="96">
        <v>9.4999999999999998E-3</v>
      </c>
      <c r="O18" s="92">
        <v>498553</v>
      </c>
      <c r="P18" s="94">
        <v>99.45</v>
      </c>
      <c r="Q18" s="84"/>
      <c r="R18" s="92">
        <v>495.81096000000002</v>
      </c>
      <c r="S18" s="93">
        <v>1.0475783236326196E-3</v>
      </c>
      <c r="T18" s="93">
        <f t="shared" si="0"/>
        <v>6.3785056338702233E-3</v>
      </c>
      <c r="U18" s="93">
        <f>R18/'סכום נכסי הקרן'!$C$42</f>
        <v>1.1341194999106186E-3</v>
      </c>
    </row>
    <row r="19" spans="2:53" s="138" customFormat="1">
      <c r="B19" s="85" t="s">
        <v>313</v>
      </c>
      <c r="C19" s="84" t="s">
        <v>314</v>
      </c>
      <c r="D19" s="95" t="s">
        <v>123</v>
      </c>
      <c r="E19" s="95" t="s">
        <v>301</v>
      </c>
      <c r="F19" s="84" t="s">
        <v>306</v>
      </c>
      <c r="G19" s="95" t="s">
        <v>303</v>
      </c>
      <c r="H19" s="84" t="s">
        <v>1321</v>
      </c>
      <c r="I19" s="84" t="s">
        <v>163</v>
      </c>
      <c r="J19" s="84"/>
      <c r="K19" s="92">
        <v>1.2800000000000002</v>
      </c>
      <c r="L19" s="95" t="s">
        <v>166</v>
      </c>
      <c r="M19" s="96">
        <v>2.58E-2</v>
      </c>
      <c r="N19" s="96">
        <v>7.4999999999999997E-3</v>
      </c>
      <c r="O19" s="92">
        <v>204747</v>
      </c>
      <c r="P19" s="94">
        <v>106.49</v>
      </c>
      <c r="Q19" s="84"/>
      <c r="R19" s="92">
        <v>218.03507999999999</v>
      </c>
      <c r="S19" s="93">
        <v>7.5175439466086837E-5</v>
      </c>
      <c r="T19" s="93">
        <f t="shared" si="0"/>
        <v>2.8049762880621777E-3</v>
      </c>
      <c r="U19" s="93">
        <f>R19/'סכום נכסי הקרן'!$C$42</f>
        <v>4.9873410602414207E-4</v>
      </c>
      <c r="BA19" s="141"/>
    </row>
    <row r="20" spans="2:53" s="138" customFormat="1">
      <c r="B20" s="85" t="s">
        <v>315</v>
      </c>
      <c r="C20" s="84" t="s">
        <v>316</v>
      </c>
      <c r="D20" s="95" t="s">
        <v>123</v>
      </c>
      <c r="E20" s="95" t="s">
        <v>301</v>
      </c>
      <c r="F20" s="84" t="s">
        <v>306</v>
      </c>
      <c r="G20" s="95" t="s">
        <v>303</v>
      </c>
      <c r="H20" s="84" t="s">
        <v>1321</v>
      </c>
      <c r="I20" s="84" t="s">
        <v>163</v>
      </c>
      <c r="J20" s="84"/>
      <c r="K20" s="92">
        <v>2.3200000000000003</v>
      </c>
      <c r="L20" s="95" t="s">
        <v>166</v>
      </c>
      <c r="M20" s="96">
        <v>6.4000000000000003E-3</v>
      </c>
      <c r="N20" s="96">
        <v>3.5999999999999999E-3</v>
      </c>
      <c r="O20" s="92">
        <v>2109283</v>
      </c>
      <c r="P20" s="94">
        <v>100.07</v>
      </c>
      <c r="Q20" s="84"/>
      <c r="R20" s="92">
        <v>2110.75936</v>
      </c>
      <c r="S20" s="93">
        <v>6.6959345670527398E-4</v>
      </c>
      <c r="T20" s="93">
        <f t="shared" si="0"/>
        <v>2.7154483373066838E-2</v>
      </c>
      <c r="U20" s="93">
        <f>R20/'סכום נכסי הקרן'!$C$42</f>
        <v>4.8281573884426778E-3</v>
      </c>
    </row>
    <row r="21" spans="2:53" s="138" customFormat="1">
      <c r="B21" s="85" t="s">
        <v>317</v>
      </c>
      <c r="C21" s="84" t="s">
        <v>318</v>
      </c>
      <c r="D21" s="95" t="s">
        <v>123</v>
      </c>
      <c r="E21" s="95" t="s">
        <v>301</v>
      </c>
      <c r="F21" s="84" t="s">
        <v>319</v>
      </c>
      <c r="G21" s="95" t="s">
        <v>303</v>
      </c>
      <c r="H21" s="84" t="s">
        <v>1321</v>
      </c>
      <c r="I21" s="84" t="s">
        <v>163</v>
      </c>
      <c r="J21" s="84"/>
      <c r="K21" s="92">
        <v>4.41</v>
      </c>
      <c r="L21" s="95" t="s">
        <v>166</v>
      </c>
      <c r="M21" s="96">
        <v>0.05</v>
      </c>
      <c r="N21" s="96">
        <v>4.5000000000000005E-3</v>
      </c>
      <c r="O21" s="92">
        <v>326078</v>
      </c>
      <c r="P21" s="94">
        <v>125.31</v>
      </c>
      <c r="Q21" s="84"/>
      <c r="R21" s="92">
        <v>408.60836</v>
      </c>
      <c r="S21" s="93">
        <v>1.0346404231238222E-4</v>
      </c>
      <c r="T21" s="93">
        <f t="shared" si="0"/>
        <v>5.2566621889650689E-3</v>
      </c>
      <c r="U21" s="93">
        <f>R21/'סכום נכסי הקרן'!$C$42</f>
        <v>9.3465200709257805E-4</v>
      </c>
    </row>
    <row r="22" spans="2:53" s="138" customFormat="1">
      <c r="B22" s="85" t="s">
        <v>320</v>
      </c>
      <c r="C22" s="84" t="s">
        <v>321</v>
      </c>
      <c r="D22" s="95" t="s">
        <v>123</v>
      </c>
      <c r="E22" s="95" t="s">
        <v>301</v>
      </c>
      <c r="F22" s="84" t="s">
        <v>319</v>
      </c>
      <c r="G22" s="95" t="s">
        <v>303</v>
      </c>
      <c r="H22" s="84" t="s">
        <v>1321</v>
      </c>
      <c r="I22" s="84" t="s">
        <v>163</v>
      </c>
      <c r="J22" s="84"/>
      <c r="K22" s="92">
        <v>2.9599999999999995</v>
      </c>
      <c r="L22" s="95" t="s">
        <v>166</v>
      </c>
      <c r="M22" s="96">
        <v>6.9999999999999993E-3</v>
      </c>
      <c r="N22" s="96">
        <v>2.5999999999999999E-3</v>
      </c>
      <c r="O22" s="92">
        <v>1933125.62</v>
      </c>
      <c r="P22" s="94">
        <v>102.29</v>
      </c>
      <c r="Q22" s="84"/>
      <c r="R22" s="92">
        <v>1977.3943000000002</v>
      </c>
      <c r="S22" s="93">
        <v>4.5316595575018435E-4</v>
      </c>
      <c r="T22" s="93">
        <f t="shared" si="0"/>
        <v>2.5438769411093427E-2</v>
      </c>
      <c r="U22" s="93">
        <f>R22/'סכום נכסי הקרן'!$C$42</f>
        <v>4.5230977440315311E-3</v>
      </c>
    </row>
    <row r="23" spans="2:53" s="138" customFormat="1">
      <c r="B23" s="85" t="s">
        <v>322</v>
      </c>
      <c r="C23" s="84" t="s">
        <v>323</v>
      </c>
      <c r="D23" s="95" t="s">
        <v>123</v>
      </c>
      <c r="E23" s="95" t="s">
        <v>301</v>
      </c>
      <c r="F23" s="84" t="s">
        <v>324</v>
      </c>
      <c r="G23" s="95" t="s">
        <v>303</v>
      </c>
      <c r="H23" s="84" t="s">
        <v>1322</v>
      </c>
      <c r="I23" s="84" t="s">
        <v>163</v>
      </c>
      <c r="J23" s="84"/>
      <c r="K23" s="92">
        <v>2.4700000000000006</v>
      </c>
      <c r="L23" s="95" t="s">
        <v>166</v>
      </c>
      <c r="M23" s="96">
        <v>8.0000000000000002E-3</v>
      </c>
      <c r="N23" s="96">
        <v>3.7000000000000002E-3</v>
      </c>
      <c r="O23" s="92">
        <v>3054338</v>
      </c>
      <c r="P23" s="94">
        <v>102.08</v>
      </c>
      <c r="Q23" s="84"/>
      <c r="R23" s="92">
        <v>3117.86832</v>
      </c>
      <c r="S23" s="93">
        <v>4.7387873522201883E-3</v>
      </c>
      <c r="T23" s="93">
        <f t="shared" si="0"/>
        <v>4.0110732212909304E-2</v>
      </c>
      <c r="U23" s="93">
        <f>R23/'סכום נכסי הקרן'!$C$42</f>
        <v>7.1318214907261429E-3</v>
      </c>
    </row>
    <row r="24" spans="2:53" s="138" customFormat="1">
      <c r="B24" s="85" t="s">
        <v>325</v>
      </c>
      <c r="C24" s="84" t="s">
        <v>326</v>
      </c>
      <c r="D24" s="95" t="s">
        <v>123</v>
      </c>
      <c r="E24" s="95" t="s">
        <v>301</v>
      </c>
      <c r="F24" s="84" t="s">
        <v>302</v>
      </c>
      <c r="G24" s="95" t="s">
        <v>303</v>
      </c>
      <c r="H24" s="84" t="s">
        <v>1322</v>
      </c>
      <c r="I24" s="84" t="s">
        <v>163</v>
      </c>
      <c r="J24" s="84"/>
      <c r="K24" s="92">
        <v>2.93</v>
      </c>
      <c r="L24" s="95" t="s">
        <v>166</v>
      </c>
      <c r="M24" s="96">
        <v>3.4000000000000002E-2</v>
      </c>
      <c r="N24" s="96">
        <v>3.3E-3</v>
      </c>
      <c r="O24" s="92">
        <v>2130093</v>
      </c>
      <c r="P24" s="94">
        <v>115.04</v>
      </c>
      <c r="Q24" s="84"/>
      <c r="R24" s="92">
        <v>2450.4590099999996</v>
      </c>
      <c r="S24" s="93">
        <v>1.1386335390446052E-3</v>
      </c>
      <c r="T24" s="93">
        <f t="shared" si="0"/>
        <v>3.1524649234968602E-2</v>
      </c>
      <c r="U24" s="93">
        <f>R24/'סכום נכסי הקרן'!$C$42</f>
        <v>5.6051874024177859E-3</v>
      </c>
    </row>
    <row r="25" spans="2:53" s="138" customFormat="1">
      <c r="B25" s="85" t="s">
        <v>327</v>
      </c>
      <c r="C25" s="84" t="s">
        <v>328</v>
      </c>
      <c r="D25" s="95" t="s">
        <v>123</v>
      </c>
      <c r="E25" s="95" t="s">
        <v>301</v>
      </c>
      <c r="F25" s="84" t="s">
        <v>329</v>
      </c>
      <c r="G25" s="95" t="s">
        <v>330</v>
      </c>
      <c r="H25" s="84" t="s">
        <v>1322</v>
      </c>
      <c r="I25" s="84" t="s">
        <v>163</v>
      </c>
      <c r="J25" s="84"/>
      <c r="K25" s="92">
        <v>6.4099999999999993</v>
      </c>
      <c r="L25" s="95" t="s">
        <v>166</v>
      </c>
      <c r="M25" s="96">
        <v>1.34E-2</v>
      </c>
      <c r="N25" s="96">
        <v>1.18E-2</v>
      </c>
      <c r="O25" s="92">
        <v>4361477</v>
      </c>
      <c r="P25" s="94">
        <v>101.65</v>
      </c>
      <c r="Q25" s="84"/>
      <c r="R25" s="92">
        <v>4433.4412000000002</v>
      </c>
      <c r="S25" s="93">
        <v>1.3725103745212395E-3</v>
      </c>
      <c r="T25" s="93">
        <f t="shared" si="0"/>
        <v>5.7035305697220498E-2</v>
      </c>
      <c r="U25" s="93">
        <f>R25/'סכום נכסי הקרן'!$C$42</f>
        <v>1.0141066903053398E-2</v>
      </c>
    </row>
    <row r="26" spans="2:53" s="138" customFormat="1">
      <c r="B26" s="85" t="s">
        <v>331</v>
      </c>
      <c r="C26" s="84" t="s">
        <v>332</v>
      </c>
      <c r="D26" s="95" t="s">
        <v>123</v>
      </c>
      <c r="E26" s="95" t="s">
        <v>301</v>
      </c>
      <c r="F26" s="84" t="s">
        <v>319</v>
      </c>
      <c r="G26" s="95" t="s">
        <v>303</v>
      </c>
      <c r="H26" s="84" t="s">
        <v>1322</v>
      </c>
      <c r="I26" s="84" t="s">
        <v>163</v>
      </c>
      <c r="J26" s="84"/>
      <c r="K26" s="92">
        <v>4.32</v>
      </c>
      <c r="L26" s="95" t="s">
        <v>166</v>
      </c>
      <c r="M26" s="96">
        <v>4.2000000000000003E-2</v>
      </c>
      <c r="N26" s="96">
        <v>5.5999999999999991E-3</v>
      </c>
      <c r="O26" s="92">
        <v>400000</v>
      </c>
      <c r="P26" s="94">
        <v>119.26</v>
      </c>
      <c r="Q26" s="84"/>
      <c r="R26" s="92">
        <v>477.03998999999999</v>
      </c>
      <c r="S26" s="93">
        <v>4.0090845856711305E-4</v>
      </c>
      <c r="T26" s="93">
        <f t="shared" si="0"/>
        <v>6.1370209803276532E-3</v>
      </c>
      <c r="U26" s="93">
        <f>R26/'סכום נכסי הקרן'!$C$42</f>
        <v>1.0911827259650864E-3</v>
      </c>
    </row>
    <row r="27" spans="2:53" s="138" customFormat="1">
      <c r="B27" s="85" t="s">
        <v>333</v>
      </c>
      <c r="C27" s="84" t="s">
        <v>334</v>
      </c>
      <c r="D27" s="95" t="s">
        <v>123</v>
      </c>
      <c r="E27" s="95" t="s">
        <v>301</v>
      </c>
      <c r="F27" s="84" t="s">
        <v>319</v>
      </c>
      <c r="G27" s="95" t="s">
        <v>303</v>
      </c>
      <c r="H27" s="84" t="s">
        <v>1322</v>
      </c>
      <c r="I27" s="84" t="s">
        <v>163</v>
      </c>
      <c r="J27" s="84"/>
      <c r="K27" s="92">
        <v>1.9399999999999997</v>
      </c>
      <c r="L27" s="95" t="s">
        <v>166</v>
      </c>
      <c r="M27" s="96">
        <v>4.0999999999999995E-2</v>
      </c>
      <c r="N27" s="96">
        <v>6.3E-3</v>
      </c>
      <c r="O27" s="92">
        <v>1350049.6</v>
      </c>
      <c r="P27" s="94">
        <v>130.86000000000001</v>
      </c>
      <c r="Q27" s="84"/>
      <c r="R27" s="92">
        <v>1766.6748500000001</v>
      </c>
      <c r="S27" s="93">
        <v>4.332017218590307E-4</v>
      </c>
      <c r="T27" s="93">
        <f t="shared" si="0"/>
        <v>2.2727907192575638E-2</v>
      </c>
      <c r="U27" s="93">
        <f>R27/'סכום נכסי הקרן'!$C$42</f>
        <v>4.0410974323493512E-3</v>
      </c>
    </row>
    <row r="28" spans="2:53" s="138" customFormat="1">
      <c r="B28" s="85" t="s">
        <v>335</v>
      </c>
      <c r="C28" s="84" t="s">
        <v>336</v>
      </c>
      <c r="D28" s="95" t="s">
        <v>123</v>
      </c>
      <c r="E28" s="95" t="s">
        <v>301</v>
      </c>
      <c r="F28" s="84" t="s">
        <v>319</v>
      </c>
      <c r="G28" s="95" t="s">
        <v>303</v>
      </c>
      <c r="H28" s="84" t="s">
        <v>1322</v>
      </c>
      <c r="I28" s="84" t="s">
        <v>163</v>
      </c>
      <c r="J28" s="84"/>
      <c r="K28" s="92">
        <v>3.4599999999999995</v>
      </c>
      <c r="L28" s="95" t="s">
        <v>166</v>
      </c>
      <c r="M28" s="96">
        <v>0.04</v>
      </c>
      <c r="N28" s="96">
        <v>4.6999999999999993E-3</v>
      </c>
      <c r="O28" s="92">
        <v>1600000</v>
      </c>
      <c r="P28" s="94">
        <v>119.78</v>
      </c>
      <c r="Q28" s="84"/>
      <c r="R28" s="92">
        <v>1916.4800299999999</v>
      </c>
      <c r="S28" s="93">
        <v>5.5083804844964913E-4</v>
      </c>
      <c r="T28" s="93">
        <f t="shared" si="0"/>
        <v>2.4655119904075484E-2</v>
      </c>
      <c r="U28" s="93">
        <f>R28/'סכום נכסי הקרן'!$C$42</f>
        <v>4.3837622573173595E-3</v>
      </c>
    </row>
    <row r="29" spans="2:53" s="138" customFormat="1">
      <c r="B29" s="85" t="s">
        <v>337</v>
      </c>
      <c r="C29" s="84" t="s">
        <v>338</v>
      </c>
      <c r="D29" s="95" t="s">
        <v>123</v>
      </c>
      <c r="E29" s="95" t="s">
        <v>301</v>
      </c>
      <c r="F29" s="84" t="s">
        <v>339</v>
      </c>
      <c r="G29" s="95" t="s">
        <v>330</v>
      </c>
      <c r="H29" s="84" t="s">
        <v>1323</v>
      </c>
      <c r="I29" s="84" t="s">
        <v>1320</v>
      </c>
      <c r="J29" s="84"/>
      <c r="K29" s="92">
        <v>6.3</v>
      </c>
      <c r="L29" s="95" t="s">
        <v>166</v>
      </c>
      <c r="M29" s="96">
        <v>2.3399999999999997E-2</v>
      </c>
      <c r="N29" s="96">
        <v>1.32E-2</v>
      </c>
      <c r="O29" s="92">
        <v>1616948.51</v>
      </c>
      <c r="P29" s="94">
        <v>106.65</v>
      </c>
      <c r="Q29" s="84"/>
      <c r="R29" s="92">
        <v>1724.47552</v>
      </c>
      <c r="S29" s="93">
        <v>9.4049448755690386E-4</v>
      </c>
      <c r="T29" s="93">
        <f t="shared" si="0"/>
        <v>2.2185021524718376E-2</v>
      </c>
      <c r="U29" s="93">
        <f>R29/'סכום נכסי הקרן'!$C$42</f>
        <v>3.9445705563880707E-3</v>
      </c>
    </row>
    <row r="30" spans="2:53" s="138" customFormat="1">
      <c r="B30" s="85" t="s">
        <v>341</v>
      </c>
      <c r="C30" s="84" t="s">
        <v>342</v>
      </c>
      <c r="D30" s="95" t="s">
        <v>123</v>
      </c>
      <c r="E30" s="95" t="s">
        <v>301</v>
      </c>
      <c r="F30" s="84" t="s">
        <v>343</v>
      </c>
      <c r="G30" s="95" t="s">
        <v>330</v>
      </c>
      <c r="H30" s="84" t="s">
        <v>1323</v>
      </c>
      <c r="I30" s="84" t="s">
        <v>163</v>
      </c>
      <c r="J30" s="84"/>
      <c r="K30" s="92">
        <v>3.35</v>
      </c>
      <c r="L30" s="95" t="s">
        <v>166</v>
      </c>
      <c r="M30" s="96">
        <v>4.8000000000000001E-2</v>
      </c>
      <c r="N30" s="96">
        <v>6.6E-3</v>
      </c>
      <c r="O30" s="92">
        <v>317142</v>
      </c>
      <c r="P30" s="94">
        <v>116.8</v>
      </c>
      <c r="Q30" s="84"/>
      <c r="R30" s="92">
        <v>370.42187000000001</v>
      </c>
      <c r="S30" s="93">
        <v>2.332705182465323E-4</v>
      </c>
      <c r="T30" s="93">
        <f t="shared" si="0"/>
        <v>4.7654008792055412E-3</v>
      </c>
      <c r="U30" s="93">
        <f>R30/'סכום נכסי הקרן'!$C$42</f>
        <v>8.4730411356851842E-4</v>
      </c>
    </row>
    <row r="31" spans="2:53" s="138" customFormat="1">
      <c r="B31" s="85" t="s">
        <v>344</v>
      </c>
      <c r="C31" s="84" t="s">
        <v>345</v>
      </c>
      <c r="D31" s="95" t="s">
        <v>123</v>
      </c>
      <c r="E31" s="95" t="s">
        <v>301</v>
      </c>
      <c r="F31" s="84" t="s">
        <v>343</v>
      </c>
      <c r="G31" s="95" t="s">
        <v>330</v>
      </c>
      <c r="H31" s="84" t="s">
        <v>1323</v>
      </c>
      <c r="I31" s="84" t="s">
        <v>163</v>
      </c>
      <c r="J31" s="84"/>
      <c r="K31" s="92">
        <v>7.24</v>
      </c>
      <c r="L31" s="95" t="s">
        <v>166</v>
      </c>
      <c r="M31" s="96">
        <v>3.2000000000000001E-2</v>
      </c>
      <c r="N31" s="96">
        <v>1.5600000000000001E-2</v>
      </c>
      <c r="O31" s="92">
        <v>2259454</v>
      </c>
      <c r="P31" s="94">
        <v>111.69</v>
      </c>
      <c r="Q31" s="84"/>
      <c r="R31" s="92">
        <v>2523.5841299999997</v>
      </c>
      <c r="S31" s="93">
        <v>2.1323328451061515E-3</v>
      </c>
      <c r="T31" s="93">
        <f t="shared" si="0"/>
        <v>3.2465388806149999E-2</v>
      </c>
      <c r="U31" s="93">
        <f>R31/'סכום נכסי הקרן'!$C$42</f>
        <v>5.7724540246104541E-3</v>
      </c>
    </row>
    <row r="32" spans="2:53" s="138" customFormat="1">
      <c r="B32" s="85" t="s">
        <v>346</v>
      </c>
      <c r="C32" s="84" t="s">
        <v>347</v>
      </c>
      <c r="D32" s="95" t="s">
        <v>123</v>
      </c>
      <c r="E32" s="95" t="s">
        <v>301</v>
      </c>
      <c r="F32" s="84" t="s">
        <v>343</v>
      </c>
      <c r="G32" s="95" t="s">
        <v>330</v>
      </c>
      <c r="H32" s="84" t="s">
        <v>1323</v>
      </c>
      <c r="I32" s="84" t="s">
        <v>163</v>
      </c>
      <c r="J32" s="84"/>
      <c r="K32" s="92">
        <v>1.68</v>
      </c>
      <c r="L32" s="95" t="s">
        <v>166</v>
      </c>
      <c r="M32" s="96">
        <v>4.9000000000000002E-2</v>
      </c>
      <c r="N32" s="96">
        <v>9.7999999999999997E-3</v>
      </c>
      <c r="O32" s="92">
        <v>261817</v>
      </c>
      <c r="P32" s="94">
        <v>118.42</v>
      </c>
      <c r="Q32" s="84"/>
      <c r="R32" s="92">
        <v>310.04367999999999</v>
      </c>
      <c r="S32" s="93">
        <v>6.6080784050646837E-4</v>
      </c>
      <c r="T32" s="93">
        <f t="shared" si="0"/>
        <v>3.9886479307070111E-3</v>
      </c>
      <c r="U32" s="93">
        <f>R32/'סכום נכסי הקרן'!$C$42</f>
        <v>7.0919485787899442E-4</v>
      </c>
    </row>
    <row r="33" spans="2:21" s="138" customFormat="1">
      <c r="B33" s="85" t="s">
        <v>348</v>
      </c>
      <c r="C33" s="84" t="s">
        <v>349</v>
      </c>
      <c r="D33" s="95" t="s">
        <v>123</v>
      </c>
      <c r="E33" s="95" t="s">
        <v>301</v>
      </c>
      <c r="F33" s="84" t="s">
        <v>350</v>
      </c>
      <c r="G33" s="95" t="s">
        <v>351</v>
      </c>
      <c r="H33" s="84" t="s">
        <v>1323</v>
      </c>
      <c r="I33" s="84" t="s">
        <v>163</v>
      </c>
      <c r="J33" s="84"/>
      <c r="K33" s="92">
        <v>3.0199999999999996</v>
      </c>
      <c r="L33" s="95" t="s">
        <v>166</v>
      </c>
      <c r="M33" s="96">
        <v>3.7000000000000005E-2</v>
      </c>
      <c r="N33" s="96">
        <v>6.0999999999999995E-3</v>
      </c>
      <c r="O33" s="92">
        <v>434982</v>
      </c>
      <c r="P33" s="94">
        <v>113.82</v>
      </c>
      <c r="Q33" s="84"/>
      <c r="R33" s="92">
        <v>495.09653000000003</v>
      </c>
      <c r="S33" s="93">
        <v>1.4499488886700039E-4</v>
      </c>
      <c r="T33" s="93">
        <f t="shared" si="0"/>
        <v>6.3693146394234569E-3</v>
      </c>
      <c r="U33" s="93">
        <f>R33/'סכום נכסי הקרן'!$C$42</f>
        <v>1.1324853105528013E-3</v>
      </c>
    </row>
    <row r="34" spans="2:21" s="138" customFormat="1">
      <c r="B34" s="85" t="s">
        <v>352</v>
      </c>
      <c r="C34" s="84" t="s">
        <v>353</v>
      </c>
      <c r="D34" s="95" t="s">
        <v>123</v>
      </c>
      <c r="E34" s="95" t="s">
        <v>301</v>
      </c>
      <c r="F34" s="84" t="s">
        <v>350</v>
      </c>
      <c r="G34" s="95" t="s">
        <v>351</v>
      </c>
      <c r="H34" s="84" t="s">
        <v>1323</v>
      </c>
      <c r="I34" s="84" t="s">
        <v>163</v>
      </c>
      <c r="J34" s="84"/>
      <c r="K34" s="92">
        <v>6.48</v>
      </c>
      <c r="L34" s="95" t="s">
        <v>166</v>
      </c>
      <c r="M34" s="96">
        <v>2.2000000000000002E-2</v>
      </c>
      <c r="N34" s="96">
        <v>1.1800000000000001E-2</v>
      </c>
      <c r="O34" s="92">
        <v>290945</v>
      </c>
      <c r="P34" s="94">
        <v>106.71</v>
      </c>
      <c r="Q34" s="84"/>
      <c r="R34" s="92">
        <v>310.46742</v>
      </c>
      <c r="S34" s="93">
        <v>3.2998791330871306E-4</v>
      </c>
      <c r="T34" s="93">
        <f t="shared" si="0"/>
        <v>3.9940992583204554E-3</v>
      </c>
      <c r="U34" s="93">
        <f>R34/'סכום נכסי הקרן'!$C$42</f>
        <v>7.1016412204550695E-4</v>
      </c>
    </row>
    <row r="35" spans="2:21" s="138" customFormat="1">
      <c r="B35" s="85" t="s">
        <v>354</v>
      </c>
      <c r="C35" s="84" t="s">
        <v>355</v>
      </c>
      <c r="D35" s="95" t="s">
        <v>123</v>
      </c>
      <c r="E35" s="95" t="s">
        <v>301</v>
      </c>
      <c r="F35" s="84" t="s">
        <v>324</v>
      </c>
      <c r="G35" s="95" t="s">
        <v>303</v>
      </c>
      <c r="H35" s="84" t="s">
        <v>1323</v>
      </c>
      <c r="I35" s="84" t="s">
        <v>163</v>
      </c>
      <c r="J35" s="84"/>
      <c r="K35" s="92">
        <v>1.78</v>
      </c>
      <c r="L35" s="95" t="s">
        <v>166</v>
      </c>
      <c r="M35" s="96">
        <v>3.1E-2</v>
      </c>
      <c r="N35" s="96">
        <v>5.5999999999999991E-3</v>
      </c>
      <c r="O35" s="92">
        <v>709119.2</v>
      </c>
      <c r="P35" s="94">
        <v>111.86</v>
      </c>
      <c r="Q35" s="84"/>
      <c r="R35" s="92">
        <v>793.22077000000002</v>
      </c>
      <c r="S35" s="93">
        <v>1.0305922540394168E-3</v>
      </c>
      <c r="T35" s="93">
        <f t="shared" si="0"/>
        <v>1.0204621435451682E-2</v>
      </c>
      <c r="U35" s="93">
        <f>R35/'סכום נכסי הקרן'!$C$42</f>
        <v>1.8144156050747965E-3</v>
      </c>
    </row>
    <row r="36" spans="2:21" s="138" customFormat="1">
      <c r="B36" s="85" t="s">
        <v>356</v>
      </c>
      <c r="C36" s="84" t="s">
        <v>357</v>
      </c>
      <c r="D36" s="95" t="s">
        <v>123</v>
      </c>
      <c r="E36" s="95" t="s">
        <v>301</v>
      </c>
      <c r="F36" s="84" t="s">
        <v>324</v>
      </c>
      <c r="G36" s="95" t="s">
        <v>303</v>
      </c>
      <c r="H36" s="84" t="s">
        <v>1323</v>
      </c>
      <c r="I36" s="84" t="s">
        <v>163</v>
      </c>
      <c r="J36" s="84"/>
      <c r="K36" s="92">
        <v>1.7500000000000002</v>
      </c>
      <c r="L36" s="95" t="s">
        <v>166</v>
      </c>
      <c r="M36" s="96">
        <v>2.7999999999999997E-2</v>
      </c>
      <c r="N36" s="96">
        <v>5.0000000000000001E-3</v>
      </c>
      <c r="O36" s="92">
        <v>2696300</v>
      </c>
      <c r="P36" s="94">
        <v>105.72</v>
      </c>
      <c r="Q36" s="84"/>
      <c r="R36" s="92">
        <v>2850.5285299999996</v>
      </c>
      <c r="S36" s="93">
        <v>2.7414433476050117E-3</v>
      </c>
      <c r="T36" s="93">
        <f t="shared" si="0"/>
        <v>3.667146101028667E-2</v>
      </c>
      <c r="U36" s="93">
        <f>R36/'סכום נכסי הקרן'!$C$42</f>
        <v>6.52030764088908E-3</v>
      </c>
    </row>
    <row r="37" spans="2:21" s="138" customFormat="1">
      <c r="B37" s="85" t="s">
        <v>358</v>
      </c>
      <c r="C37" s="84" t="s">
        <v>359</v>
      </c>
      <c r="D37" s="95" t="s">
        <v>123</v>
      </c>
      <c r="E37" s="95" t="s">
        <v>301</v>
      </c>
      <c r="F37" s="84" t="s">
        <v>360</v>
      </c>
      <c r="G37" s="95" t="s">
        <v>303</v>
      </c>
      <c r="H37" s="84" t="s">
        <v>1323</v>
      </c>
      <c r="I37" s="84" t="s">
        <v>1320</v>
      </c>
      <c r="J37" s="84"/>
      <c r="K37" s="92">
        <v>3.03</v>
      </c>
      <c r="L37" s="95" t="s">
        <v>166</v>
      </c>
      <c r="M37" s="96">
        <v>3.85E-2</v>
      </c>
      <c r="N37" s="96">
        <v>6.0000000000000001E-3</v>
      </c>
      <c r="O37" s="92">
        <v>413510</v>
      </c>
      <c r="P37" s="94">
        <v>119.06</v>
      </c>
      <c r="Q37" s="84"/>
      <c r="R37" s="92">
        <v>492.32501999999999</v>
      </c>
      <c r="S37" s="93">
        <v>9.7083344094024172E-4</v>
      </c>
      <c r="T37" s="93">
        <f t="shared" si="0"/>
        <v>6.3336597354872312E-3</v>
      </c>
      <c r="U37" s="93">
        <f>R37/'סכום נכסי הקרן'!$C$42</f>
        <v>1.1261457501380873E-3</v>
      </c>
    </row>
    <row r="38" spans="2:21" s="138" customFormat="1">
      <c r="B38" s="85" t="s">
        <v>361</v>
      </c>
      <c r="C38" s="84" t="s">
        <v>362</v>
      </c>
      <c r="D38" s="95" t="s">
        <v>123</v>
      </c>
      <c r="E38" s="95" t="s">
        <v>301</v>
      </c>
      <c r="F38" s="84" t="s">
        <v>363</v>
      </c>
      <c r="G38" s="95" t="s">
        <v>303</v>
      </c>
      <c r="H38" s="84" t="s">
        <v>1323</v>
      </c>
      <c r="I38" s="84" t="s">
        <v>1320</v>
      </c>
      <c r="J38" s="84"/>
      <c r="K38" s="92">
        <v>3.23</v>
      </c>
      <c r="L38" s="95" t="s">
        <v>166</v>
      </c>
      <c r="M38" s="96">
        <v>3.5499999999999997E-2</v>
      </c>
      <c r="N38" s="96">
        <v>6.1999999999999998E-3</v>
      </c>
      <c r="O38" s="92">
        <v>34533</v>
      </c>
      <c r="P38" s="94">
        <v>117.74</v>
      </c>
      <c r="Q38" s="84"/>
      <c r="R38" s="92">
        <v>40.659150000000004</v>
      </c>
      <c r="S38" s="93">
        <v>8.0752454896376103E-5</v>
      </c>
      <c r="T38" s="93">
        <f t="shared" si="0"/>
        <v>5.230715701471676E-4</v>
      </c>
      <c r="U38" s="93">
        <f>R38/'סכום נכסי הקרן'!$C$42</f>
        <v>9.3003863538617271E-5</v>
      </c>
    </row>
    <row r="39" spans="2:21" s="138" customFormat="1">
      <c r="B39" s="85" t="s">
        <v>364</v>
      </c>
      <c r="C39" s="84" t="s">
        <v>365</v>
      </c>
      <c r="D39" s="95" t="s">
        <v>123</v>
      </c>
      <c r="E39" s="95" t="s">
        <v>301</v>
      </c>
      <c r="F39" s="84" t="s">
        <v>363</v>
      </c>
      <c r="G39" s="95" t="s">
        <v>303</v>
      </c>
      <c r="H39" s="84" t="s">
        <v>1323</v>
      </c>
      <c r="I39" s="84" t="s">
        <v>1320</v>
      </c>
      <c r="J39" s="84"/>
      <c r="K39" s="92">
        <v>6.0200000000000005</v>
      </c>
      <c r="L39" s="95" t="s">
        <v>166</v>
      </c>
      <c r="M39" s="96">
        <v>1.4999999999999999E-2</v>
      </c>
      <c r="N39" s="96">
        <v>9.1000000000000022E-3</v>
      </c>
      <c r="O39" s="92">
        <v>90833.99</v>
      </c>
      <c r="P39" s="94">
        <v>103.52</v>
      </c>
      <c r="Q39" s="84"/>
      <c r="R39" s="92">
        <v>94.03134</v>
      </c>
      <c r="S39" s="93">
        <v>1.5038974763867757E-4</v>
      </c>
      <c r="T39" s="93">
        <f t="shared" si="0"/>
        <v>1.2096937751242256E-3</v>
      </c>
      <c r="U39" s="93">
        <f>R39/'סכום נכסי הקרן'!$C$42</f>
        <v>2.1508757349116554E-4</v>
      </c>
    </row>
    <row r="40" spans="2:21" s="138" customFormat="1">
      <c r="B40" s="85" t="s">
        <v>366</v>
      </c>
      <c r="C40" s="84" t="s">
        <v>367</v>
      </c>
      <c r="D40" s="95" t="s">
        <v>123</v>
      </c>
      <c r="E40" s="95" t="s">
        <v>301</v>
      </c>
      <c r="F40" s="84" t="s">
        <v>368</v>
      </c>
      <c r="G40" s="95" t="s">
        <v>369</v>
      </c>
      <c r="H40" s="84" t="s">
        <v>1323</v>
      </c>
      <c r="I40" s="84" t="s">
        <v>163</v>
      </c>
      <c r="J40" s="84"/>
      <c r="K40" s="92">
        <v>8.6800000000000015</v>
      </c>
      <c r="L40" s="95" t="s">
        <v>166</v>
      </c>
      <c r="M40" s="96">
        <v>3.85E-2</v>
      </c>
      <c r="N40" s="96">
        <v>1.6800000000000002E-2</v>
      </c>
      <c r="O40" s="92">
        <v>749967.57</v>
      </c>
      <c r="P40" s="94">
        <v>119.69</v>
      </c>
      <c r="Q40" s="94">
        <v>14.436879999999999</v>
      </c>
      <c r="R40" s="92">
        <v>912.07308</v>
      </c>
      <c r="S40" s="93">
        <v>2.7278960239076157E-4</v>
      </c>
      <c r="T40" s="93">
        <f t="shared" si="0"/>
        <v>1.1733631865018407E-2</v>
      </c>
      <c r="U40" s="93">
        <f>R40/'סכום נכסי הקרן'!$C$42</f>
        <v>2.0862787409369442E-3</v>
      </c>
    </row>
    <row r="41" spans="2:21" s="138" customFormat="1">
      <c r="B41" s="85" t="s">
        <v>370</v>
      </c>
      <c r="C41" s="84" t="s">
        <v>371</v>
      </c>
      <c r="D41" s="95" t="s">
        <v>123</v>
      </c>
      <c r="E41" s="95" t="s">
        <v>301</v>
      </c>
      <c r="F41" s="84" t="s">
        <v>368</v>
      </c>
      <c r="G41" s="95" t="s">
        <v>369</v>
      </c>
      <c r="H41" s="84" t="s">
        <v>1323</v>
      </c>
      <c r="I41" s="84" t="s">
        <v>163</v>
      </c>
      <c r="J41" s="84"/>
      <c r="K41" s="92">
        <v>6.8599999999999994</v>
      </c>
      <c r="L41" s="95" t="s">
        <v>166</v>
      </c>
      <c r="M41" s="96">
        <v>4.4999999999999998E-2</v>
      </c>
      <c r="N41" s="96">
        <v>1.43E-2</v>
      </c>
      <c r="O41" s="92">
        <v>1853000</v>
      </c>
      <c r="P41" s="94">
        <v>123.78</v>
      </c>
      <c r="Q41" s="84"/>
      <c r="R41" s="92">
        <v>2293.6434599999998</v>
      </c>
      <c r="S41" s="93">
        <v>2.0284552979026888E-3</v>
      </c>
      <c r="T41" s="93">
        <f t="shared" si="0"/>
        <v>2.9507249560799524E-2</v>
      </c>
      <c r="U41" s="93">
        <f>R41/'סכום נכסי הקרן'!$C$42</f>
        <v>5.2464870357614929E-3</v>
      </c>
    </row>
    <row r="42" spans="2:21" s="138" customFormat="1">
      <c r="B42" s="85" t="s">
        <v>372</v>
      </c>
      <c r="C42" s="84" t="s">
        <v>373</v>
      </c>
      <c r="D42" s="95" t="s">
        <v>123</v>
      </c>
      <c r="E42" s="95" t="s">
        <v>301</v>
      </c>
      <c r="F42" s="84" t="s">
        <v>302</v>
      </c>
      <c r="G42" s="95" t="s">
        <v>303</v>
      </c>
      <c r="H42" s="84" t="s">
        <v>1323</v>
      </c>
      <c r="I42" s="84" t="s">
        <v>163</v>
      </c>
      <c r="J42" s="84"/>
      <c r="K42" s="92">
        <v>2.68</v>
      </c>
      <c r="L42" s="95" t="s">
        <v>166</v>
      </c>
      <c r="M42" s="96">
        <v>0.05</v>
      </c>
      <c r="N42" s="96">
        <v>5.3E-3</v>
      </c>
      <c r="O42" s="92">
        <v>63617</v>
      </c>
      <c r="P42" s="94">
        <v>123.73</v>
      </c>
      <c r="Q42" s="84"/>
      <c r="R42" s="92">
        <v>78.713309999999993</v>
      </c>
      <c r="S42" s="93">
        <v>6.3617063617063614E-5</v>
      </c>
      <c r="T42" s="93">
        <f t="shared" si="0"/>
        <v>1.0126304817779205E-3</v>
      </c>
      <c r="U42" s="93">
        <f>R42/'סכום נכסי הקרן'!$C$42</f>
        <v>1.8004906501766212E-4</v>
      </c>
    </row>
    <row r="43" spans="2:21" s="138" customFormat="1">
      <c r="B43" s="85" t="s">
        <v>374</v>
      </c>
      <c r="C43" s="84" t="s">
        <v>375</v>
      </c>
      <c r="D43" s="95" t="s">
        <v>123</v>
      </c>
      <c r="E43" s="95" t="s">
        <v>301</v>
      </c>
      <c r="F43" s="84" t="s">
        <v>319</v>
      </c>
      <c r="G43" s="95" t="s">
        <v>303</v>
      </c>
      <c r="H43" s="84" t="s">
        <v>1323</v>
      </c>
      <c r="I43" s="84" t="s">
        <v>1320</v>
      </c>
      <c r="J43" s="84"/>
      <c r="K43" s="92">
        <v>2.56</v>
      </c>
      <c r="L43" s="95" t="s">
        <v>166</v>
      </c>
      <c r="M43" s="96">
        <v>6.5000000000000002E-2</v>
      </c>
      <c r="N43" s="96">
        <v>5.8999999999999999E-3</v>
      </c>
      <c r="O43" s="92">
        <v>130000</v>
      </c>
      <c r="P43" s="94">
        <v>127.79</v>
      </c>
      <c r="Q43" s="92">
        <v>2.32524</v>
      </c>
      <c r="R43" s="92">
        <v>168.45224999999999</v>
      </c>
      <c r="S43" s="93">
        <v>8.2539682539682546E-5</v>
      </c>
      <c r="T43" s="93">
        <f t="shared" si="0"/>
        <v>2.1671034171231616E-3</v>
      </c>
      <c r="U43" s="93">
        <f>R43/'סכום נכסי הקרן'!$C$42</f>
        <v>3.8531818967619928E-4</v>
      </c>
    </row>
    <row r="44" spans="2:21" s="138" customFormat="1">
      <c r="B44" s="85" t="s">
        <v>376</v>
      </c>
      <c r="C44" s="84" t="s">
        <v>377</v>
      </c>
      <c r="D44" s="95" t="s">
        <v>123</v>
      </c>
      <c r="E44" s="95" t="s">
        <v>301</v>
      </c>
      <c r="F44" s="84" t="s">
        <v>378</v>
      </c>
      <c r="G44" s="95" t="s">
        <v>330</v>
      </c>
      <c r="H44" s="84" t="s">
        <v>1323</v>
      </c>
      <c r="I44" s="84" t="s">
        <v>1320</v>
      </c>
      <c r="J44" s="84"/>
      <c r="K44" s="92">
        <v>8.93</v>
      </c>
      <c r="L44" s="95" t="s">
        <v>166</v>
      </c>
      <c r="M44" s="96">
        <v>3.5000000000000003E-2</v>
      </c>
      <c r="N44" s="96">
        <v>1.8200000000000001E-2</v>
      </c>
      <c r="O44" s="92">
        <v>514804.5</v>
      </c>
      <c r="P44" s="94">
        <v>116.64</v>
      </c>
      <c r="Q44" s="84"/>
      <c r="R44" s="92">
        <v>600.46798999999999</v>
      </c>
      <c r="S44" s="93">
        <v>3.0523701019760188E-3</v>
      </c>
      <c r="T44" s="93">
        <f t="shared" si="0"/>
        <v>7.7248967170345101E-3</v>
      </c>
      <c r="U44" s="93">
        <f>R44/'סכום נכסי הקרן'!$C$42</f>
        <v>1.3735123090686302E-3</v>
      </c>
    </row>
    <row r="45" spans="2:21" s="138" customFormat="1">
      <c r="B45" s="85" t="s">
        <v>379</v>
      </c>
      <c r="C45" s="84" t="s">
        <v>380</v>
      </c>
      <c r="D45" s="95" t="s">
        <v>123</v>
      </c>
      <c r="E45" s="95" t="s">
        <v>301</v>
      </c>
      <c r="F45" s="84" t="s">
        <v>378</v>
      </c>
      <c r="G45" s="95" t="s">
        <v>330</v>
      </c>
      <c r="H45" s="84" t="s">
        <v>1323</v>
      </c>
      <c r="I45" s="84" t="s">
        <v>1320</v>
      </c>
      <c r="J45" s="84"/>
      <c r="K45" s="92">
        <v>7.57</v>
      </c>
      <c r="L45" s="95" t="s">
        <v>166</v>
      </c>
      <c r="M45" s="96">
        <v>0.04</v>
      </c>
      <c r="N45" s="96">
        <v>1.5099999999999997E-2</v>
      </c>
      <c r="O45" s="92">
        <v>93201.09</v>
      </c>
      <c r="P45" s="94">
        <v>119.86</v>
      </c>
      <c r="Q45" s="84"/>
      <c r="R45" s="92">
        <v>111.71083</v>
      </c>
      <c r="S45" s="93">
        <v>3.4868885209208655E-4</v>
      </c>
      <c r="T45" s="93">
        <f t="shared" si="0"/>
        <v>1.4371367638168361E-3</v>
      </c>
      <c r="U45" s="93">
        <f>R45/'סכום נכסי הקרן'!$C$42</f>
        <v>2.5552769276056367E-4</v>
      </c>
    </row>
    <row r="46" spans="2:21" s="138" customFormat="1">
      <c r="B46" s="85" t="s">
        <v>381</v>
      </c>
      <c r="C46" s="84" t="s">
        <v>382</v>
      </c>
      <c r="D46" s="95" t="s">
        <v>123</v>
      </c>
      <c r="E46" s="95" t="s">
        <v>301</v>
      </c>
      <c r="F46" s="84" t="s">
        <v>383</v>
      </c>
      <c r="G46" s="95" t="s">
        <v>384</v>
      </c>
      <c r="H46" s="84" t="s">
        <v>1324</v>
      </c>
      <c r="I46" s="84" t="s">
        <v>1320</v>
      </c>
      <c r="J46" s="84"/>
      <c r="K46" s="92">
        <v>8.8099999999999987</v>
      </c>
      <c r="L46" s="95" t="s">
        <v>166</v>
      </c>
      <c r="M46" s="96">
        <v>5.1500000000000004E-2</v>
      </c>
      <c r="N46" s="96">
        <v>2.58E-2</v>
      </c>
      <c r="O46" s="92">
        <v>2001696</v>
      </c>
      <c r="P46" s="94">
        <v>150.5</v>
      </c>
      <c r="Q46" s="84"/>
      <c r="R46" s="92">
        <v>3012.5524999999998</v>
      </c>
      <c r="S46" s="93">
        <v>5.6369574730880296E-4</v>
      </c>
      <c r="T46" s="93">
        <f t="shared" si="0"/>
        <v>3.8755865932410656E-2</v>
      </c>
      <c r="U46" s="93">
        <f>R46/'סכום נכסי הקרן'!$C$42</f>
        <v>6.8909217633157669E-3</v>
      </c>
    </row>
    <row r="47" spans="2:21" s="138" customFormat="1">
      <c r="B47" s="85" t="s">
        <v>385</v>
      </c>
      <c r="C47" s="84" t="s">
        <v>386</v>
      </c>
      <c r="D47" s="95" t="s">
        <v>123</v>
      </c>
      <c r="E47" s="95" t="s">
        <v>301</v>
      </c>
      <c r="F47" s="84" t="s">
        <v>387</v>
      </c>
      <c r="G47" s="95" t="s">
        <v>330</v>
      </c>
      <c r="H47" s="84" t="s">
        <v>1324</v>
      </c>
      <c r="I47" s="84" t="s">
        <v>163</v>
      </c>
      <c r="J47" s="84"/>
      <c r="K47" s="92">
        <v>0.5</v>
      </c>
      <c r="L47" s="95" t="s">
        <v>166</v>
      </c>
      <c r="M47" s="96">
        <v>4.5499999999999999E-2</v>
      </c>
      <c r="N47" s="96">
        <v>2.5499999999999998E-2</v>
      </c>
      <c r="O47" s="92">
        <v>287622.5</v>
      </c>
      <c r="P47" s="94">
        <v>121.34</v>
      </c>
      <c r="Q47" s="92">
        <v>7.8611300000000002</v>
      </c>
      <c r="R47" s="92">
        <v>356.86228000000006</v>
      </c>
      <c r="S47" s="93">
        <v>2.0337889437286984E-3</v>
      </c>
      <c r="T47" s="93">
        <f t="shared" si="0"/>
        <v>4.5909595534067531E-3</v>
      </c>
      <c r="U47" s="93">
        <f>R47/'סכום נכסי הקרן'!$C$42</f>
        <v>8.16287866106395E-4</v>
      </c>
    </row>
    <row r="48" spans="2:21" s="138" customFormat="1">
      <c r="B48" s="85" t="s">
        <v>388</v>
      </c>
      <c r="C48" s="84" t="s">
        <v>389</v>
      </c>
      <c r="D48" s="95" t="s">
        <v>123</v>
      </c>
      <c r="E48" s="95" t="s">
        <v>301</v>
      </c>
      <c r="F48" s="84" t="s">
        <v>387</v>
      </c>
      <c r="G48" s="95" t="s">
        <v>330</v>
      </c>
      <c r="H48" s="84" t="s">
        <v>1324</v>
      </c>
      <c r="I48" s="84" t="s">
        <v>163</v>
      </c>
      <c r="J48" s="84"/>
      <c r="K48" s="92">
        <v>5.3999999999999995</v>
      </c>
      <c r="L48" s="95" t="s">
        <v>166</v>
      </c>
      <c r="M48" s="96">
        <v>4.7500000000000001E-2</v>
      </c>
      <c r="N48" s="96">
        <v>1.1299999999999999E-2</v>
      </c>
      <c r="O48" s="92">
        <v>1782427</v>
      </c>
      <c r="P48" s="94">
        <v>145.27000000000001</v>
      </c>
      <c r="Q48" s="84"/>
      <c r="R48" s="92">
        <v>2589.04918</v>
      </c>
      <c r="S48" s="93">
        <v>9.4443225772267256E-4</v>
      </c>
      <c r="T48" s="93">
        <f t="shared" si="0"/>
        <v>3.3307583158301061E-2</v>
      </c>
      <c r="U48" s="93">
        <f>R48/'סכום נכסי הקרן'!$C$42</f>
        <v>5.9221989793561578E-3</v>
      </c>
    </row>
    <row r="49" spans="2:21" s="138" customFormat="1">
      <c r="B49" s="85" t="s">
        <v>390</v>
      </c>
      <c r="C49" s="84" t="s">
        <v>391</v>
      </c>
      <c r="D49" s="95" t="s">
        <v>123</v>
      </c>
      <c r="E49" s="95" t="s">
        <v>301</v>
      </c>
      <c r="F49" s="84" t="s">
        <v>392</v>
      </c>
      <c r="G49" s="95" t="s">
        <v>330</v>
      </c>
      <c r="H49" s="84" t="s">
        <v>1324</v>
      </c>
      <c r="I49" s="84" t="s">
        <v>163</v>
      </c>
      <c r="J49" s="84"/>
      <c r="K49" s="92">
        <v>0.74</v>
      </c>
      <c r="L49" s="95" t="s">
        <v>166</v>
      </c>
      <c r="M49" s="96">
        <v>5.2999999999999999E-2</v>
      </c>
      <c r="N49" s="96">
        <v>1.15E-2</v>
      </c>
      <c r="O49" s="92">
        <v>4164</v>
      </c>
      <c r="P49" s="94">
        <v>121.51</v>
      </c>
      <c r="Q49" s="84"/>
      <c r="R49" s="92">
        <v>5.0596800000000002</v>
      </c>
      <c r="S49" s="93">
        <v>8.9883974812351658E-6</v>
      </c>
      <c r="T49" s="93">
        <f t="shared" si="0"/>
        <v>6.5091738564190861E-5</v>
      </c>
      <c r="U49" s="93">
        <f>R49/'סכום נכסי הקרן'!$C$42</f>
        <v>1.1573527441401775E-5</v>
      </c>
    </row>
    <row r="50" spans="2:21" s="138" customFormat="1">
      <c r="B50" s="85" t="s">
        <v>393</v>
      </c>
      <c r="C50" s="84" t="s">
        <v>394</v>
      </c>
      <c r="D50" s="95" t="s">
        <v>123</v>
      </c>
      <c r="E50" s="95" t="s">
        <v>301</v>
      </c>
      <c r="F50" s="84" t="s">
        <v>395</v>
      </c>
      <c r="G50" s="95" t="s">
        <v>396</v>
      </c>
      <c r="H50" s="84" t="s">
        <v>1324</v>
      </c>
      <c r="I50" s="84" t="s">
        <v>1320</v>
      </c>
      <c r="J50" s="84"/>
      <c r="K50" s="92">
        <v>5.13</v>
      </c>
      <c r="L50" s="95" t="s">
        <v>166</v>
      </c>
      <c r="M50" s="96">
        <v>3.85E-2</v>
      </c>
      <c r="N50" s="96">
        <v>9.8999999999999991E-3</v>
      </c>
      <c r="O50" s="92">
        <v>32675</v>
      </c>
      <c r="P50" s="94">
        <v>119.65</v>
      </c>
      <c r="Q50" s="84"/>
      <c r="R50" s="92">
        <v>39.095649999999999</v>
      </c>
      <c r="S50" s="93">
        <v>1.364033628824554E-4</v>
      </c>
      <c r="T50" s="93">
        <f t="shared" si="0"/>
        <v>5.0295746545178904E-4</v>
      </c>
      <c r="U50" s="93">
        <f>R50/'סכום נכסי הקרן'!$C$42</f>
        <v>8.9427508876932789E-5</v>
      </c>
    </row>
    <row r="51" spans="2:21" s="138" customFormat="1">
      <c r="B51" s="85" t="s">
        <v>397</v>
      </c>
      <c r="C51" s="84" t="s">
        <v>398</v>
      </c>
      <c r="D51" s="95" t="s">
        <v>123</v>
      </c>
      <c r="E51" s="95" t="s">
        <v>301</v>
      </c>
      <c r="F51" s="84" t="s">
        <v>395</v>
      </c>
      <c r="G51" s="95" t="s">
        <v>396</v>
      </c>
      <c r="H51" s="84" t="s">
        <v>1324</v>
      </c>
      <c r="I51" s="84" t="s">
        <v>1320</v>
      </c>
      <c r="J51" s="84"/>
      <c r="K51" s="92">
        <v>3.4299999999999997</v>
      </c>
      <c r="L51" s="95" t="s">
        <v>166</v>
      </c>
      <c r="M51" s="96">
        <v>3.9E-2</v>
      </c>
      <c r="N51" s="96">
        <v>6.9999999999999993E-3</v>
      </c>
      <c r="O51" s="92">
        <v>30044</v>
      </c>
      <c r="P51" s="94">
        <v>121.04</v>
      </c>
      <c r="Q51" s="84"/>
      <c r="R51" s="92">
        <v>36.365250000000003</v>
      </c>
      <c r="S51" s="93">
        <v>7.5292112797829748E-5</v>
      </c>
      <c r="T51" s="93">
        <f t="shared" si="0"/>
        <v>4.6783143317787718E-4</v>
      </c>
      <c r="U51" s="93">
        <f>R51/'סכום נכסי הקרן'!$C$42</f>
        <v>8.3181983601420637E-5</v>
      </c>
    </row>
    <row r="52" spans="2:21" s="138" customFormat="1">
      <c r="B52" s="85" t="s">
        <v>399</v>
      </c>
      <c r="C52" s="84" t="s">
        <v>400</v>
      </c>
      <c r="D52" s="95" t="s">
        <v>123</v>
      </c>
      <c r="E52" s="95" t="s">
        <v>301</v>
      </c>
      <c r="F52" s="84" t="s">
        <v>395</v>
      </c>
      <c r="G52" s="95" t="s">
        <v>396</v>
      </c>
      <c r="H52" s="84" t="s">
        <v>1324</v>
      </c>
      <c r="I52" s="84" t="s">
        <v>1320</v>
      </c>
      <c r="J52" s="84"/>
      <c r="K52" s="92">
        <v>5.95</v>
      </c>
      <c r="L52" s="95" t="s">
        <v>166</v>
      </c>
      <c r="M52" s="96">
        <v>3.85E-2</v>
      </c>
      <c r="N52" s="96">
        <v>1.0899999999999998E-2</v>
      </c>
      <c r="O52" s="92">
        <v>21991</v>
      </c>
      <c r="P52" s="94">
        <v>121.65</v>
      </c>
      <c r="Q52" s="84"/>
      <c r="R52" s="92">
        <v>26.75206</v>
      </c>
      <c r="S52" s="93">
        <v>8.7964E-5</v>
      </c>
      <c r="T52" s="93">
        <f t="shared" si="0"/>
        <v>3.4415972859420908E-4</v>
      </c>
      <c r="U52" s="93">
        <f>R52/'סכום נכסי הקרן'!$C$42</f>
        <v>6.1192743518172452E-5</v>
      </c>
    </row>
    <row r="53" spans="2:21" s="138" customFormat="1">
      <c r="B53" s="85" t="s">
        <v>401</v>
      </c>
      <c r="C53" s="84" t="s">
        <v>402</v>
      </c>
      <c r="D53" s="95" t="s">
        <v>123</v>
      </c>
      <c r="E53" s="95" t="s">
        <v>301</v>
      </c>
      <c r="F53" s="84" t="s">
        <v>403</v>
      </c>
      <c r="G53" s="95" t="s">
        <v>396</v>
      </c>
      <c r="H53" s="84" t="s">
        <v>1324</v>
      </c>
      <c r="I53" s="84" t="s">
        <v>163</v>
      </c>
      <c r="J53" s="84"/>
      <c r="K53" s="92">
        <v>3.6</v>
      </c>
      <c r="L53" s="95" t="s">
        <v>166</v>
      </c>
      <c r="M53" s="96">
        <v>3.7499999999999999E-2</v>
      </c>
      <c r="N53" s="96">
        <v>8.199999999999999E-3</v>
      </c>
      <c r="O53" s="92">
        <v>236039</v>
      </c>
      <c r="P53" s="94">
        <v>118.95</v>
      </c>
      <c r="Q53" s="84"/>
      <c r="R53" s="92">
        <v>280.76839000000001</v>
      </c>
      <c r="S53" s="93">
        <v>3.0468388071193452E-4</v>
      </c>
      <c r="T53" s="93">
        <f t="shared" si="0"/>
        <v>3.6120273691159872E-3</v>
      </c>
      <c r="U53" s="93">
        <f>R53/'סכום נכסי הקרן'!$C$42</f>
        <v>6.4223047037425206E-4</v>
      </c>
    </row>
    <row r="54" spans="2:21" s="138" customFormat="1">
      <c r="B54" s="85" t="s">
        <v>404</v>
      </c>
      <c r="C54" s="84" t="s">
        <v>405</v>
      </c>
      <c r="D54" s="95" t="s">
        <v>123</v>
      </c>
      <c r="E54" s="95" t="s">
        <v>301</v>
      </c>
      <c r="F54" s="84" t="s">
        <v>403</v>
      </c>
      <c r="G54" s="95" t="s">
        <v>396</v>
      </c>
      <c r="H54" s="84" t="s">
        <v>1324</v>
      </c>
      <c r="I54" s="84" t="s">
        <v>163</v>
      </c>
      <c r="J54" s="84"/>
      <c r="K54" s="92">
        <v>7.18</v>
      </c>
      <c r="L54" s="95" t="s">
        <v>166</v>
      </c>
      <c r="M54" s="96">
        <v>2.4799999999999999E-2</v>
      </c>
      <c r="N54" s="96">
        <v>1.1599999999999999E-2</v>
      </c>
      <c r="O54" s="92">
        <v>31669</v>
      </c>
      <c r="P54" s="94">
        <v>109.42</v>
      </c>
      <c r="Q54" s="84"/>
      <c r="R54" s="92">
        <v>34.65222</v>
      </c>
      <c r="S54" s="93">
        <v>7.4781655641675663E-5</v>
      </c>
      <c r="T54" s="93">
        <f t="shared" si="0"/>
        <v>4.4579365590488443E-4</v>
      </c>
      <c r="U54" s="93">
        <f>R54/'סכום נכסי הקרן'!$C$42</f>
        <v>7.9263593562338213E-5</v>
      </c>
    </row>
    <row r="55" spans="2:21" s="138" customFormat="1">
      <c r="B55" s="85" t="s">
        <v>406</v>
      </c>
      <c r="C55" s="84" t="s">
        <v>407</v>
      </c>
      <c r="D55" s="95" t="s">
        <v>123</v>
      </c>
      <c r="E55" s="95" t="s">
        <v>301</v>
      </c>
      <c r="F55" s="84" t="s">
        <v>408</v>
      </c>
      <c r="G55" s="95" t="s">
        <v>330</v>
      </c>
      <c r="H55" s="84" t="s">
        <v>1324</v>
      </c>
      <c r="I55" s="84" t="s">
        <v>1320</v>
      </c>
      <c r="J55" s="84"/>
      <c r="K55" s="92">
        <v>7.86</v>
      </c>
      <c r="L55" s="95" t="s">
        <v>166</v>
      </c>
      <c r="M55" s="96">
        <v>2.35E-2</v>
      </c>
      <c r="N55" s="96">
        <v>1.78E-2</v>
      </c>
      <c r="O55" s="92">
        <v>256760</v>
      </c>
      <c r="P55" s="94">
        <v>104.77</v>
      </c>
      <c r="Q55" s="92">
        <v>5.6790599999999998</v>
      </c>
      <c r="R55" s="92">
        <v>274.80624999999998</v>
      </c>
      <c r="S55" s="93">
        <v>1.0340221100062707E-3</v>
      </c>
      <c r="T55" s="93">
        <f t="shared" si="0"/>
        <v>3.535325668976234E-3</v>
      </c>
      <c r="U55" s="93">
        <f>R55/'סכום נכסי הקרן'!$C$42</f>
        <v>6.2859265318038226E-4</v>
      </c>
    </row>
    <row r="56" spans="2:21" s="138" customFormat="1">
      <c r="B56" s="85" t="s">
        <v>409</v>
      </c>
      <c r="C56" s="84" t="s">
        <v>410</v>
      </c>
      <c r="D56" s="95" t="s">
        <v>123</v>
      </c>
      <c r="E56" s="95" t="s">
        <v>301</v>
      </c>
      <c r="F56" s="84" t="s">
        <v>408</v>
      </c>
      <c r="G56" s="95" t="s">
        <v>330</v>
      </c>
      <c r="H56" s="84" t="s">
        <v>1324</v>
      </c>
      <c r="I56" s="84" t="s">
        <v>1320</v>
      </c>
      <c r="J56" s="84"/>
      <c r="K56" s="92">
        <v>6.6000000000000005</v>
      </c>
      <c r="L56" s="95" t="s">
        <v>166</v>
      </c>
      <c r="M56" s="96">
        <v>2.3E-2</v>
      </c>
      <c r="N56" s="96">
        <v>1.8199999999999997E-2</v>
      </c>
      <c r="O56" s="92">
        <v>194.56</v>
      </c>
      <c r="P56" s="94">
        <v>104.36</v>
      </c>
      <c r="Q56" s="84"/>
      <c r="R56" s="92">
        <v>0.20305000000000001</v>
      </c>
      <c r="S56" s="93">
        <v>1.3507555716081203E-7</v>
      </c>
      <c r="T56" s="93">
        <f t="shared" si="0"/>
        <v>2.612196327724076E-6</v>
      </c>
      <c r="U56" s="93">
        <f>R56/'סכום נכסי הקרן'!$C$42</f>
        <v>4.6445718839464761E-7</v>
      </c>
    </row>
    <row r="57" spans="2:21" s="138" customFormat="1">
      <c r="B57" s="85" t="s">
        <v>411</v>
      </c>
      <c r="C57" s="84" t="s">
        <v>412</v>
      </c>
      <c r="D57" s="95" t="s">
        <v>123</v>
      </c>
      <c r="E57" s="95" t="s">
        <v>301</v>
      </c>
      <c r="F57" s="84" t="s">
        <v>408</v>
      </c>
      <c r="G57" s="95" t="s">
        <v>330</v>
      </c>
      <c r="H57" s="84" t="s">
        <v>1324</v>
      </c>
      <c r="I57" s="84" t="s">
        <v>1320</v>
      </c>
      <c r="J57" s="84"/>
      <c r="K57" s="92">
        <v>2.74</v>
      </c>
      <c r="L57" s="95" t="s">
        <v>166</v>
      </c>
      <c r="M57" s="96">
        <v>5.8499999999999996E-2</v>
      </c>
      <c r="N57" s="96">
        <v>1.0499999999999999E-2</v>
      </c>
      <c r="O57" s="92">
        <v>471035.41</v>
      </c>
      <c r="P57" s="94">
        <v>124.05</v>
      </c>
      <c r="Q57" s="84"/>
      <c r="R57" s="92">
        <v>584.31942000000004</v>
      </c>
      <c r="S57" s="93">
        <v>3.3336289825278077E-4</v>
      </c>
      <c r="T57" s="93">
        <f t="shared" si="0"/>
        <v>7.5171486980638372E-3</v>
      </c>
      <c r="U57" s="93">
        <f>R57/'סכום נכסי הקרן'!$C$42</f>
        <v>1.3365740208696932E-3</v>
      </c>
    </row>
    <row r="58" spans="2:21" s="138" customFormat="1">
      <c r="B58" s="85" t="s">
        <v>413</v>
      </c>
      <c r="C58" s="84" t="s">
        <v>414</v>
      </c>
      <c r="D58" s="95" t="s">
        <v>123</v>
      </c>
      <c r="E58" s="95" t="s">
        <v>301</v>
      </c>
      <c r="F58" s="84" t="s">
        <v>408</v>
      </c>
      <c r="G58" s="95" t="s">
        <v>330</v>
      </c>
      <c r="H58" s="84" t="s">
        <v>1324</v>
      </c>
      <c r="I58" s="84" t="s">
        <v>1320</v>
      </c>
      <c r="J58" s="84"/>
      <c r="K58" s="92">
        <v>7.15</v>
      </c>
      <c r="L58" s="95" t="s">
        <v>166</v>
      </c>
      <c r="M58" s="96">
        <v>2.1499999999999998E-2</v>
      </c>
      <c r="N58" s="96">
        <v>1.7000000000000001E-2</v>
      </c>
      <c r="O58" s="92">
        <v>1094840.3999999999</v>
      </c>
      <c r="P58" s="94">
        <v>105.07</v>
      </c>
      <c r="Q58" s="84"/>
      <c r="R58" s="92">
        <v>1150.3488799999998</v>
      </c>
      <c r="S58" s="93">
        <v>2.0513808855155478E-3</v>
      </c>
      <c r="T58" s="93">
        <f t="shared" si="0"/>
        <v>1.4799000836924418E-2</v>
      </c>
      <c r="U58" s="93">
        <f>R58/'סכום נכסי הקרן'!$C$42</f>
        <v>2.6313115315327838E-3</v>
      </c>
    </row>
    <row r="59" spans="2:21" s="138" customFormat="1">
      <c r="B59" s="85" t="s">
        <v>415</v>
      </c>
      <c r="C59" s="84" t="s">
        <v>416</v>
      </c>
      <c r="D59" s="95" t="s">
        <v>123</v>
      </c>
      <c r="E59" s="95" t="s">
        <v>301</v>
      </c>
      <c r="F59" s="84" t="s">
        <v>417</v>
      </c>
      <c r="G59" s="95" t="s">
        <v>330</v>
      </c>
      <c r="H59" s="84" t="s">
        <v>1324</v>
      </c>
      <c r="I59" s="84" t="s">
        <v>163</v>
      </c>
      <c r="J59" s="84"/>
      <c r="K59" s="92">
        <v>6.7</v>
      </c>
      <c r="L59" s="95" t="s">
        <v>166</v>
      </c>
      <c r="M59" s="96">
        <v>1.9599999999999999E-2</v>
      </c>
      <c r="N59" s="96">
        <v>1.7299999999999999E-2</v>
      </c>
      <c r="O59" s="92">
        <v>94000</v>
      </c>
      <c r="P59" s="94">
        <v>102.1</v>
      </c>
      <c r="Q59" s="84"/>
      <c r="R59" s="92">
        <v>95.974000000000004</v>
      </c>
      <c r="S59" s="93">
        <v>1.8512828996604668E-4</v>
      </c>
      <c r="T59" s="93">
        <f t="shared" si="0"/>
        <v>1.2346856949371607E-3</v>
      </c>
      <c r="U59" s="93">
        <f>R59/'סכום נכסי הקרן'!$C$42</f>
        <v>2.1953121989159275E-4</v>
      </c>
    </row>
    <row r="60" spans="2:21" s="138" customFormat="1">
      <c r="B60" s="85" t="s">
        <v>418</v>
      </c>
      <c r="C60" s="84" t="s">
        <v>419</v>
      </c>
      <c r="D60" s="95" t="s">
        <v>123</v>
      </c>
      <c r="E60" s="95" t="s">
        <v>301</v>
      </c>
      <c r="F60" s="84" t="s">
        <v>417</v>
      </c>
      <c r="G60" s="95" t="s">
        <v>330</v>
      </c>
      <c r="H60" s="84" t="s">
        <v>1324</v>
      </c>
      <c r="I60" s="84" t="s">
        <v>163</v>
      </c>
      <c r="J60" s="84"/>
      <c r="K60" s="92">
        <v>4.79</v>
      </c>
      <c r="L60" s="95" t="s">
        <v>166</v>
      </c>
      <c r="M60" s="96">
        <v>2.75E-2</v>
      </c>
      <c r="N60" s="96">
        <v>1.23E-2</v>
      </c>
      <c r="O60" s="92">
        <v>99478.26</v>
      </c>
      <c r="P60" s="94">
        <v>106.76</v>
      </c>
      <c r="Q60" s="84"/>
      <c r="R60" s="92">
        <v>106.203</v>
      </c>
      <c r="S60" s="93">
        <v>2.0413030924380568E-4</v>
      </c>
      <c r="T60" s="93">
        <f t="shared" si="0"/>
        <v>1.3662796680289587E-3</v>
      </c>
      <c r="U60" s="93">
        <f>R60/'סכום נכסי הקרן'!$C$42</f>
        <v>2.429290656443081E-4</v>
      </c>
    </row>
    <row r="61" spans="2:21" s="138" customFormat="1">
      <c r="B61" s="85" t="s">
        <v>420</v>
      </c>
      <c r="C61" s="84" t="s">
        <v>421</v>
      </c>
      <c r="D61" s="95" t="s">
        <v>123</v>
      </c>
      <c r="E61" s="95" t="s">
        <v>301</v>
      </c>
      <c r="F61" s="84" t="s">
        <v>422</v>
      </c>
      <c r="G61" s="95" t="s">
        <v>423</v>
      </c>
      <c r="H61" s="84" t="s">
        <v>1324</v>
      </c>
      <c r="I61" s="84" t="s">
        <v>1320</v>
      </c>
      <c r="J61" s="84"/>
      <c r="K61" s="92">
        <v>5.37</v>
      </c>
      <c r="L61" s="95" t="s">
        <v>166</v>
      </c>
      <c r="M61" s="96">
        <v>1.9400000000000001E-2</v>
      </c>
      <c r="N61" s="96">
        <v>9.6999999999999986E-3</v>
      </c>
      <c r="O61" s="92">
        <v>345569</v>
      </c>
      <c r="P61" s="94">
        <v>105.71</v>
      </c>
      <c r="Q61" s="84"/>
      <c r="R61" s="92">
        <v>365.30097999999998</v>
      </c>
      <c r="S61" s="93">
        <v>4.7822735550868804E-4</v>
      </c>
      <c r="T61" s="93">
        <f t="shared" si="0"/>
        <v>4.6995216866289394E-3</v>
      </c>
      <c r="U61" s="93">
        <f>R61/'סכום נכסי הקרן'!$C$42</f>
        <v>8.3559057418669969E-4</v>
      </c>
    </row>
    <row r="62" spans="2:21" s="138" customFormat="1">
      <c r="B62" s="85" t="s">
        <v>424</v>
      </c>
      <c r="C62" s="84" t="s">
        <v>425</v>
      </c>
      <c r="D62" s="95" t="s">
        <v>123</v>
      </c>
      <c r="E62" s="95" t="s">
        <v>301</v>
      </c>
      <c r="F62" s="84" t="s">
        <v>426</v>
      </c>
      <c r="G62" s="95" t="s">
        <v>396</v>
      </c>
      <c r="H62" s="84" t="s">
        <v>1324</v>
      </c>
      <c r="I62" s="84" t="s">
        <v>163</v>
      </c>
      <c r="J62" s="84"/>
      <c r="K62" s="92">
        <v>1.9499999999999997</v>
      </c>
      <c r="L62" s="95" t="s">
        <v>166</v>
      </c>
      <c r="M62" s="96">
        <v>3.6000000000000004E-2</v>
      </c>
      <c r="N62" s="96">
        <v>9.7000000000000003E-3</v>
      </c>
      <c r="O62" s="92">
        <v>152472</v>
      </c>
      <c r="P62" s="94">
        <v>111.03</v>
      </c>
      <c r="Q62" s="92">
        <v>2.8965500000000004</v>
      </c>
      <c r="R62" s="92">
        <v>172.18621999999999</v>
      </c>
      <c r="S62" s="93">
        <v>3.6854623506207216E-4</v>
      </c>
      <c r="T62" s="93">
        <f t="shared" si="0"/>
        <v>2.2151401702471796E-3</v>
      </c>
      <c r="U62" s="93">
        <f>R62/'סכום נכסי הקרן'!$C$42</f>
        <v>3.9385928402611294E-4</v>
      </c>
    </row>
    <row r="63" spans="2:21" s="138" customFormat="1">
      <c r="B63" s="85" t="s">
        <v>427</v>
      </c>
      <c r="C63" s="84" t="s">
        <v>428</v>
      </c>
      <c r="D63" s="95" t="s">
        <v>123</v>
      </c>
      <c r="E63" s="95" t="s">
        <v>301</v>
      </c>
      <c r="F63" s="84" t="s">
        <v>426</v>
      </c>
      <c r="G63" s="95" t="s">
        <v>396</v>
      </c>
      <c r="H63" s="84" t="s">
        <v>1324</v>
      </c>
      <c r="I63" s="84" t="s">
        <v>163</v>
      </c>
      <c r="J63" s="84"/>
      <c r="K63" s="92">
        <v>8.24</v>
      </c>
      <c r="L63" s="95" t="s">
        <v>166</v>
      </c>
      <c r="M63" s="96">
        <v>2.2499999999999999E-2</v>
      </c>
      <c r="N63" s="96">
        <v>1.3500000000000002E-2</v>
      </c>
      <c r="O63" s="92">
        <v>167408</v>
      </c>
      <c r="P63" s="94">
        <v>108.93</v>
      </c>
      <c r="Q63" s="84"/>
      <c r="R63" s="92">
        <v>182.35751999999999</v>
      </c>
      <c r="S63" s="93">
        <v>4.0919432326960167E-4</v>
      </c>
      <c r="T63" s="93">
        <f t="shared" si="0"/>
        <v>2.3459918447518826E-3</v>
      </c>
      <c r="U63" s="93">
        <f>R63/'סכום נכסי הקרן'!$C$42</f>
        <v>4.1712514662310126E-4</v>
      </c>
    </row>
    <row r="64" spans="2:21" s="138" customFormat="1">
      <c r="B64" s="85" t="s">
        <v>429</v>
      </c>
      <c r="C64" s="84" t="s">
        <v>430</v>
      </c>
      <c r="D64" s="95" t="s">
        <v>123</v>
      </c>
      <c r="E64" s="95" t="s">
        <v>301</v>
      </c>
      <c r="F64" s="84" t="s">
        <v>431</v>
      </c>
      <c r="G64" s="95" t="s">
        <v>330</v>
      </c>
      <c r="H64" s="84" t="s">
        <v>1325</v>
      </c>
      <c r="I64" s="84" t="s">
        <v>163</v>
      </c>
      <c r="J64" s="84"/>
      <c r="K64" s="92">
        <v>0.99</v>
      </c>
      <c r="L64" s="95" t="s">
        <v>166</v>
      </c>
      <c r="M64" s="96">
        <v>4.8499999999999995E-2</v>
      </c>
      <c r="N64" s="96">
        <v>1.3600000000000003E-2</v>
      </c>
      <c r="O64" s="92">
        <v>8226.67</v>
      </c>
      <c r="P64" s="94">
        <v>124.3</v>
      </c>
      <c r="Q64" s="84"/>
      <c r="R64" s="92">
        <v>10.22574</v>
      </c>
      <c r="S64" s="93">
        <v>3.2845549702244967E-5</v>
      </c>
      <c r="T64" s="93">
        <f t="shared" si="0"/>
        <v>1.3155203386486675E-4</v>
      </c>
      <c r="U64" s="93">
        <f>R64/'סכום נכסי הקרן'!$C$42</f>
        <v>2.3390388818786919E-5</v>
      </c>
    </row>
    <row r="65" spans="2:21" s="138" customFormat="1">
      <c r="B65" s="85" t="s">
        <v>433</v>
      </c>
      <c r="C65" s="84" t="s">
        <v>434</v>
      </c>
      <c r="D65" s="95" t="s">
        <v>123</v>
      </c>
      <c r="E65" s="95" t="s">
        <v>301</v>
      </c>
      <c r="F65" s="84" t="s">
        <v>431</v>
      </c>
      <c r="G65" s="95" t="s">
        <v>330</v>
      </c>
      <c r="H65" s="84" t="s">
        <v>1325</v>
      </c>
      <c r="I65" s="84" t="s">
        <v>163</v>
      </c>
      <c r="J65" s="84"/>
      <c r="K65" s="92">
        <v>5.5500000000000007</v>
      </c>
      <c r="L65" s="95" t="s">
        <v>166</v>
      </c>
      <c r="M65" s="96">
        <v>2.5000000000000001E-2</v>
      </c>
      <c r="N65" s="96">
        <v>1.3300000000000001E-2</v>
      </c>
      <c r="O65" s="92">
        <v>168697.05</v>
      </c>
      <c r="P65" s="94">
        <v>106.81</v>
      </c>
      <c r="Q65" s="84"/>
      <c r="R65" s="92">
        <v>180.18530999999999</v>
      </c>
      <c r="S65" s="93">
        <v>3.4892409504255425E-4</v>
      </c>
      <c r="T65" s="93">
        <f t="shared" si="0"/>
        <v>2.3180468115824881E-3</v>
      </c>
      <c r="U65" s="93">
        <f>R65/'סכום נכסי הקרן'!$C$42</f>
        <v>4.1215642685357289E-4</v>
      </c>
    </row>
    <row r="66" spans="2:21" s="138" customFormat="1">
      <c r="B66" s="85" t="s">
        <v>435</v>
      </c>
      <c r="C66" s="84" t="s">
        <v>436</v>
      </c>
      <c r="D66" s="95" t="s">
        <v>123</v>
      </c>
      <c r="E66" s="95" t="s">
        <v>301</v>
      </c>
      <c r="F66" s="84" t="s">
        <v>431</v>
      </c>
      <c r="G66" s="95" t="s">
        <v>330</v>
      </c>
      <c r="H66" s="84" t="s">
        <v>1325</v>
      </c>
      <c r="I66" s="84" t="s">
        <v>163</v>
      </c>
      <c r="J66" s="84"/>
      <c r="K66" s="92">
        <v>6.28</v>
      </c>
      <c r="L66" s="95" t="s">
        <v>166</v>
      </c>
      <c r="M66" s="96">
        <v>1.34E-2</v>
      </c>
      <c r="N66" s="96">
        <v>1.4100000000000001E-2</v>
      </c>
      <c r="O66" s="92">
        <v>772193.25</v>
      </c>
      <c r="P66" s="94">
        <v>100.21</v>
      </c>
      <c r="Q66" s="84"/>
      <c r="R66" s="92">
        <v>773.81481999999994</v>
      </c>
      <c r="S66" s="93">
        <v>2.1367621350928618E-3</v>
      </c>
      <c r="T66" s="93">
        <f t="shared" si="0"/>
        <v>9.9549678953088742E-3</v>
      </c>
      <c r="U66" s="93">
        <f>R66/'סכום נכסי הקרן'!$C$42</f>
        <v>1.7700263759434143E-3</v>
      </c>
    </row>
    <row r="67" spans="2:21" s="138" customFormat="1">
      <c r="B67" s="85" t="s">
        <v>437</v>
      </c>
      <c r="C67" s="84" t="s">
        <v>438</v>
      </c>
      <c r="D67" s="95" t="s">
        <v>123</v>
      </c>
      <c r="E67" s="95" t="s">
        <v>301</v>
      </c>
      <c r="F67" s="84" t="s">
        <v>324</v>
      </c>
      <c r="G67" s="95" t="s">
        <v>303</v>
      </c>
      <c r="H67" s="84" t="s">
        <v>1325</v>
      </c>
      <c r="I67" s="84" t="s">
        <v>163</v>
      </c>
      <c r="J67" s="84"/>
      <c r="K67" s="92">
        <v>3.58</v>
      </c>
      <c r="L67" s="95" t="s">
        <v>166</v>
      </c>
      <c r="M67" s="96">
        <v>2.7999999999999997E-2</v>
      </c>
      <c r="N67" s="96">
        <v>1.2699999999999999E-2</v>
      </c>
      <c r="O67" s="92">
        <f>800000/50000</f>
        <v>16</v>
      </c>
      <c r="P67" s="94">
        <f>106.6*50000</f>
        <v>5330000</v>
      </c>
      <c r="Q67" s="84"/>
      <c r="R67" s="92">
        <v>852.79996999999992</v>
      </c>
      <c r="S67" s="93">
        <f>4523.09605925256%/50000</f>
        <v>9.0461921185051191E-4</v>
      </c>
      <c r="T67" s="93">
        <f t="shared" si="0"/>
        <v>1.097109554256194E-2</v>
      </c>
      <c r="U67" s="93">
        <f>R67/'סכום נכסי הקרן'!$C$42</f>
        <v>1.9506972486049729E-3</v>
      </c>
    </row>
    <row r="68" spans="2:21" s="138" customFormat="1">
      <c r="B68" s="85" t="s">
        <v>439</v>
      </c>
      <c r="C68" s="84" t="s">
        <v>440</v>
      </c>
      <c r="D68" s="95" t="s">
        <v>123</v>
      </c>
      <c r="E68" s="95" t="s">
        <v>301</v>
      </c>
      <c r="F68" s="84" t="s">
        <v>441</v>
      </c>
      <c r="G68" s="95" t="s">
        <v>303</v>
      </c>
      <c r="H68" s="84" t="s">
        <v>1325</v>
      </c>
      <c r="I68" s="84" t="s">
        <v>1320</v>
      </c>
      <c r="J68" s="84"/>
      <c r="K68" s="92">
        <v>2.2000000000000006</v>
      </c>
      <c r="L68" s="95" t="s">
        <v>166</v>
      </c>
      <c r="M68" s="96">
        <v>0.02</v>
      </c>
      <c r="N68" s="96">
        <v>6.9000000000000008E-3</v>
      </c>
      <c r="O68" s="92">
        <v>148661</v>
      </c>
      <c r="P68" s="94">
        <v>105.24</v>
      </c>
      <c r="Q68" s="84"/>
      <c r="R68" s="92">
        <v>156.45085999999998</v>
      </c>
      <c r="S68" s="93">
        <v>2.0902046744569595E-4</v>
      </c>
      <c r="T68" s="93">
        <f t="shared" si="0"/>
        <v>2.0127080126140038E-3</v>
      </c>
      <c r="U68" s="93">
        <f>R68/'סכום נכסי הקרן'!$C$42</f>
        <v>3.5786617363961894E-4</v>
      </c>
    </row>
    <row r="69" spans="2:21" s="138" customFormat="1">
      <c r="B69" s="85" t="s">
        <v>442</v>
      </c>
      <c r="C69" s="84" t="s">
        <v>443</v>
      </c>
      <c r="D69" s="95" t="s">
        <v>123</v>
      </c>
      <c r="E69" s="95" t="s">
        <v>301</v>
      </c>
      <c r="F69" s="84" t="s">
        <v>444</v>
      </c>
      <c r="G69" s="95" t="s">
        <v>330</v>
      </c>
      <c r="H69" s="84" t="s">
        <v>1325</v>
      </c>
      <c r="I69" s="84" t="s">
        <v>163</v>
      </c>
      <c r="J69" s="84"/>
      <c r="K69" s="92">
        <v>6.79</v>
      </c>
      <c r="L69" s="95" t="s">
        <v>166</v>
      </c>
      <c r="M69" s="96">
        <v>1.5800000000000002E-2</v>
      </c>
      <c r="N69" s="96">
        <v>1.4800000000000001E-2</v>
      </c>
      <c r="O69" s="92">
        <v>291429.59999999998</v>
      </c>
      <c r="P69" s="94">
        <v>101.28</v>
      </c>
      <c r="Q69" s="84"/>
      <c r="R69" s="92">
        <v>295.15989000000002</v>
      </c>
      <c r="S69" s="93">
        <v>6.8298156558909957E-4</v>
      </c>
      <c r="T69" s="93">
        <f t="shared" si="0"/>
        <v>3.7971710453062906E-3</v>
      </c>
      <c r="U69" s="93">
        <f>R69/'סכום נכסי הקרן'!$C$42</f>
        <v>6.7514963130398164E-4</v>
      </c>
    </row>
    <row r="70" spans="2:21" s="138" customFormat="1">
      <c r="B70" s="85" t="s">
        <v>445</v>
      </c>
      <c r="C70" s="84" t="s">
        <v>446</v>
      </c>
      <c r="D70" s="95" t="s">
        <v>123</v>
      </c>
      <c r="E70" s="95" t="s">
        <v>301</v>
      </c>
      <c r="F70" s="84" t="s">
        <v>426</v>
      </c>
      <c r="G70" s="95" t="s">
        <v>396</v>
      </c>
      <c r="H70" s="84" t="s">
        <v>1325</v>
      </c>
      <c r="I70" s="84" t="s">
        <v>1320</v>
      </c>
      <c r="J70" s="84"/>
      <c r="K70" s="92">
        <v>0.97000000000000008</v>
      </c>
      <c r="L70" s="95" t="s">
        <v>166</v>
      </c>
      <c r="M70" s="96">
        <v>4.4999999999999998E-2</v>
      </c>
      <c r="N70" s="96">
        <v>1.2E-2</v>
      </c>
      <c r="O70" s="92">
        <v>51782</v>
      </c>
      <c r="P70" s="94">
        <v>126.78</v>
      </c>
      <c r="Q70" s="84"/>
      <c r="R70" s="92">
        <v>65.649199999999993</v>
      </c>
      <c r="S70" s="93">
        <v>4.9632458903505481E-4</v>
      </c>
      <c r="T70" s="93">
        <f t="shared" si="0"/>
        <v>8.4456340388093282E-4</v>
      </c>
      <c r="U70" s="93">
        <f>R70/'סכום נכסי הקרן'!$C$42</f>
        <v>1.5016618001653729E-4</v>
      </c>
    </row>
    <row r="71" spans="2:21" s="138" customFormat="1">
      <c r="B71" s="85" t="s">
        <v>447</v>
      </c>
      <c r="C71" s="84" t="s">
        <v>448</v>
      </c>
      <c r="D71" s="95" t="s">
        <v>123</v>
      </c>
      <c r="E71" s="95" t="s">
        <v>301</v>
      </c>
      <c r="F71" s="84" t="s">
        <v>449</v>
      </c>
      <c r="G71" s="95" t="s">
        <v>330</v>
      </c>
      <c r="H71" s="84" t="s">
        <v>1325</v>
      </c>
      <c r="I71" s="84" t="s">
        <v>163</v>
      </c>
      <c r="J71" s="84"/>
      <c r="K71" s="92">
        <v>6.23</v>
      </c>
      <c r="L71" s="95" t="s">
        <v>166</v>
      </c>
      <c r="M71" s="96">
        <v>1.6E-2</v>
      </c>
      <c r="N71" s="96">
        <v>1.29E-2</v>
      </c>
      <c r="O71" s="92">
        <v>109000</v>
      </c>
      <c r="P71" s="94">
        <v>102.92</v>
      </c>
      <c r="Q71" s="84"/>
      <c r="R71" s="92">
        <v>112.18279</v>
      </c>
      <c r="S71" s="93">
        <v>7.9177714015908184E-4</v>
      </c>
      <c r="T71" s="93">
        <f t="shared" si="0"/>
        <v>1.4432084317746426E-3</v>
      </c>
      <c r="U71" s="93">
        <f>R71/'סכום נכסי הקרן'!$C$42</f>
        <v>2.5660725550193147E-4</v>
      </c>
    </row>
    <row r="72" spans="2:21" s="138" customFormat="1">
      <c r="B72" s="85" t="s">
        <v>450</v>
      </c>
      <c r="C72" s="84" t="s">
        <v>451</v>
      </c>
      <c r="D72" s="95" t="s">
        <v>123</v>
      </c>
      <c r="E72" s="95" t="s">
        <v>301</v>
      </c>
      <c r="F72" s="84" t="s">
        <v>452</v>
      </c>
      <c r="G72" s="95" t="s">
        <v>330</v>
      </c>
      <c r="H72" s="84" t="s">
        <v>1326</v>
      </c>
      <c r="I72" s="84" t="s">
        <v>1320</v>
      </c>
      <c r="J72" s="84"/>
      <c r="K72" s="92">
        <v>2.54</v>
      </c>
      <c r="L72" s="95" t="s">
        <v>166</v>
      </c>
      <c r="M72" s="96">
        <v>4.5999999999999999E-2</v>
      </c>
      <c r="N72" s="96">
        <v>1.1300000000000001E-2</v>
      </c>
      <c r="O72" s="92">
        <v>194744.91</v>
      </c>
      <c r="P72" s="94">
        <v>110.94</v>
      </c>
      <c r="Q72" s="84"/>
      <c r="R72" s="92">
        <v>216.05001000000001</v>
      </c>
      <c r="S72" s="93">
        <v>4.5128045805595951E-4</v>
      </c>
      <c r="T72" s="93">
        <f t="shared" si="0"/>
        <v>2.7794387723553311E-3</v>
      </c>
      <c r="U72" s="93">
        <f>R72/'סכום נכסי הקרן'!$C$42</f>
        <v>4.9419345086055405E-4</v>
      </c>
    </row>
    <row r="73" spans="2:21" s="138" customFormat="1">
      <c r="B73" s="85" t="s">
        <v>453</v>
      </c>
      <c r="C73" s="84" t="s">
        <v>454</v>
      </c>
      <c r="D73" s="95" t="s">
        <v>123</v>
      </c>
      <c r="E73" s="95" t="s">
        <v>301</v>
      </c>
      <c r="F73" s="84" t="s">
        <v>452</v>
      </c>
      <c r="G73" s="95" t="s">
        <v>330</v>
      </c>
      <c r="H73" s="84" t="s">
        <v>1326</v>
      </c>
      <c r="I73" s="84" t="s">
        <v>1320</v>
      </c>
      <c r="J73" s="84"/>
      <c r="K73" s="92">
        <v>6.07</v>
      </c>
      <c r="L73" s="95" t="s">
        <v>166</v>
      </c>
      <c r="M73" s="96">
        <v>3.0600000000000002E-2</v>
      </c>
      <c r="N73" s="96">
        <v>1.8800000000000001E-2</v>
      </c>
      <c r="O73" s="92">
        <v>124000</v>
      </c>
      <c r="P73" s="94">
        <v>108</v>
      </c>
      <c r="Q73" s="84"/>
      <c r="R73" s="92">
        <v>133.91999999999999</v>
      </c>
      <c r="S73" s="93">
        <v>4.185088933139829E-4</v>
      </c>
      <c r="T73" s="93">
        <f t="shared" si="0"/>
        <v>1.7228531504989324E-3</v>
      </c>
      <c r="U73" s="93">
        <f>R73/'סכום נכסי הקרן'!$C$42</f>
        <v>3.0632901585723321E-4</v>
      </c>
    </row>
    <row r="74" spans="2:21" s="138" customFormat="1">
      <c r="B74" s="85" t="s">
        <v>455</v>
      </c>
      <c r="C74" s="84" t="s">
        <v>456</v>
      </c>
      <c r="D74" s="95" t="s">
        <v>123</v>
      </c>
      <c r="E74" s="95" t="s">
        <v>301</v>
      </c>
      <c r="F74" s="84" t="s">
        <v>360</v>
      </c>
      <c r="G74" s="95" t="s">
        <v>303</v>
      </c>
      <c r="H74" s="84" t="s">
        <v>1326</v>
      </c>
      <c r="I74" s="84" t="s">
        <v>1320</v>
      </c>
      <c r="J74" s="84"/>
      <c r="K74" s="92">
        <v>3.8899999999999997</v>
      </c>
      <c r="L74" s="95" t="s">
        <v>166</v>
      </c>
      <c r="M74" s="96">
        <v>5.0999999999999997E-2</v>
      </c>
      <c r="N74" s="96">
        <v>1.1200000000000002E-2</v>
      </c>
      <c r="O74" s="92">
        <v>761875</v>
      </c>
      <c r="P74" s="94">
        <v>139.35</v>
      </c>
      <c r="Q74" s="92">
        <v>11.61914</v>
      </c>
      <c r="R74" s="92">
        <v>1073.2919999999999</v>
      </c>
      <c r="S74" s="93">
        <v>6.6409244228161099E-4</v>
      </c>
      <c r="T74" s="93">
        <f t="shared" si="0"/>
        <v>1.3807679985105289E-2</v>
      </c>
      <c r="U74" s="93">
        <f>R74/'סכום נכסי הקרן'!$C$42</f>
        <v>2.4550513895418274E-3</v>
      </c>
    </row>
    <row r="75" spans="2:21" s="138" customFormat="1">
      <c r="B75" s="85" t="s">
        <v>457</v>
      </c>
      <c r="C75" s="84" t="s">
        <v>458</v>
      </c>
      <c r="D75" s="95" t="s">
        <v>123</v>
      </c>
      <c r="E75" s="95" t="s">
        <v>301</v>
      </c>
      <c r="F75" s="84" t="s">
        <v>459</v>
      </c>
      <c r="G75" s="95" t="s">
        <v>330</v>
      </c>
      <c r="H75" s="84" t="s">
        <v>1326</v>
      </c>
      <c r="I75" s="84" t="s">
        <v>1320</v>
      </c>
      <c r="J75" s="84"/>
      <c r="K75" s="92">
        <v>7.8299999999999992</v>
      </c>
      <c r="L75" s="95" t="s">
        <v>166</v>
      </c>
      <c r="M75" s="96">
        <v>2.81E-2</v>
      </c>
      <c r="N75" s="96">
        <v>2.7300000000000001E-2</v>
      </c>
      <c r="O75" s="92">
        <v>8020</v>
      </c>
      <c r="P75" s="94">
        <v>101.43</v>
      </c>
      <c r="Q75" s="84"/>
      <c r="R75" s="92">
        <v>8.1346899999999991</v>
      </c>
      <c r="S75" s="93">
        <v>1.5319347265916744E-5</v>
      </c>
      <c r="T75" s="93">
        <f t="shared" si="0"/>
        <v>1.0465110733894982E-4</v>
      </c>
      <c r="U75" s="93">
        <f>R75/'סכום נכסי הקרן'!$C$42</f>
        <v>1.8607314680433664E-5</v>
      </c>
    </row>
    <row r="76" spans="2:21" s="138" customFormat="1">
      <c r="B76" s="85" t="s">
        <v>460</v>
      </c>
      <c r="C76" s="84" t="s">
        <v>461</v>
      </c>
      <c r="D76" s="95" t="s">
        <v>123</v>
      </c>
      <c r="E76" s="95" t="s">
        <v>301</v>
      </c>
      <c r="F76" s="84" t="s">
        <v>459</v>
      </c>
      <c r="G76" s="95" t="s">
        <v>330</v>
      </c>
      <c r="H76" s="84" t="s">
        <v>1326</v>
      </c>
      <c r="I76" s="84" t="s">
        <v>1320</v>
      </c>
      <c r="J76" s="84"/>
      <c r="K76" s="92">
        <v>5.73</v>
      </c>
      <c r="L76" s="95" t="s">
        <v>166</v>
      </c>
      <c r="M76" s="96">
        <v>3.7000000000000005E-2</v>
      </c>
      <c r="N76" s="96">
        <v>1.8500000000000003E-2</v>
      </c>
      <c r="O76" s="92">
        <v>625727.94999999995</v>
      </c>
      <c r="P76" s="94">
        <v>110.92</v>
      </c>
      <c r="Q76" s="84"/>
      <c r="R76" s="92">
        <v>694.05743999999993</v>
      </c>
      <c r="S76" s="93">
        <v>9.909385512514217E-4</v>
      </c>
      <c r="T76" s="93">
        <f t="shared" ref="T76:T81" si="1">R76/$R$11</f>
        <v>8.9289056685425902E-3</v>
      </c>
      <c r="U76" s="93">
        <f>R76/'סכום נכסי הקרן'!$C$42</f>
        <v>1.5875891020280068E-3</v>
      </c>
    </row>
    <row r="77" spans="2:21" s="138" customFormat="1">
      <c r="B77" s="85" t="s">
        <v>462</v>
      </c>
      <c r="C77" s="84" t="s">
        <v>463</v>
      </c>
      <c r="D77" s="95" t="s">
        <v>123</v>
      </c>
      <c r="E77" s="95" t="s">
        <v>301</v>
      </c>
      <c r="F77" s="84" t="s">
        <v>459</v>
      </c>
      <c r="G77" s="95" t="s">
        <v>330</v>
      </c>
      <c r="H77" s="84" t="s">
        <v>1326</v>
      </c>
      <c r="I77" s="84" t="s">
        <v>1320</v>
      </c>
      <c r="J77" s="84"/>
      <c r="K77" s="92">
        <v>5.74</v>
      </c>
      <c r="L77" s="95" t="s">
        <v>166</v>
      </c>
      <c r="M77" s="96">
        <v>2.8500000000000001E-2</v>
      </c>
      <c r="N77" s="96">
        <v>1.2199999999999999E-2</v>
      </c>
      <c r="O77" s="92">
        <v>590743</v>
      </c>
      <c r="P77" s="94">
        <v>112.1</v>
      </c>
      <c r="Q77" s="84"/>
      <c r="R77" s="92">
        <v>662.22288000000003</v>
      </c>
      <c r="S77" s="93">
        <v>8.6492386530014639E-4</v>
      </c>
      <c r="T77" s="93">
        <f t="shared" si="1"/>
        <v>8.5193606267956745E-3</v>
      </c>
      <c r="U77" s="93">
        <f>R77/'סכום נכסי הקרן'!$C$42</f>
        <v>1.5147706325309338E-3</v>
      </c>
    </row>
    <row r="78" spans="2:21" s="138" customFormat="1">
      <c r="B78" s="85" t="s">
        <v>464</v>
      </c>
      <c r="C78" s="84" t="s">
        <v>465</v>
      </c>
      <c r="D78" s="95" t="s">
        <v>123</v>
      </c>
      <c r="E78" s="95" t="s">
        <v>301</v>
      </c>
      <c r="F78" s="84" t="s">
        <v>466</v>
      </c>
      <c r="G78" s="95" t="s">
        <v>330</v>
      </c>
      <c r="H78" s="84" t="s">
        <v>1326</v>
      </c>
      <c r="I78" s="84" t="s">
        <v>1320</v>
      </c>
      <c r="J78" s="84"/>
      <c r="K78" s="92">
        <v>2.0900000000000003</v>
      </c>
      <c r="L78" s="95" t="s">
        <v>166</v>
      </c>
      <c r="M78" s="96">
        <v>4.7500000000000001E-2</v>
      </c>
      <c r="N78" s="96">
        <v>1.0700000000000003E-2</v>
      </c>
      <c r="O78" s="92">
        <v>652344.14</v>
      </c>
      <c r="P78" s="94">
        <v>109.44</v>
      </c>
      <c r="Q78" s="84"/>
      <c r="R78" s="92">
        <v>713.92544999999996</v>
      </c>
      <c r="S78" s="93">
        <v>3.6869911654975689E-3</v>
      </c>
      <c r="T78" s="93">
        <f t="shared" si="1"/>
        <v>9.1845035151871882E-3</v>
      </c>
      <c r="U78" s="93">
        <f>R78/'סכום נכסי הקרן'!$C$42</f>
        <v>1.633035248610606E-3</v>
      </c>
    </row>
    <row r="79" spans="2:21" s="138" customFormat="1">
      <c r="B79" s="85" t="s">
        <v>467</v>
      </c>
      <c r="C79" s="84" t="s">
        <v>468</v>
      </c>
      <c r="D79" s="95" t="s">
        <v>123</v>
      </c>
      <c r="E79" s="95" t="s">
        <v>301</v>
      </c>
      <c r="F79" s="84" t="s">
        <v>469</v>
      </c>
      <c r="G79" s="95" t="s">
        <v>330</v>
      </c>
      <c r="H79" s="84" t="s">
        <v>1327</v>
      </c>
      <c r="I79" s="84" t="s">
        <v>163</v>
      </c>
      <c r="J79" s="84"/>
      <c r="K79" s="92">
        <v>1.22</v>
      </c>
      <c r="L79" s="95" t="s">
        <v>166</v>
      </c>
      <c r="M79" s="96">
        <v>5.5999999999999994E-2</v>
      </c>
      <c r="N79" s="96">
        <v>1.5600000000000001E-2</v>
      </c>
      <c r="O79" s="92">
        <v>86522</v>
      </c>
      <c r="P79" s="94">
        <v>111.53</v>
      </c>
      <c r="Q79" s="84"/>
      <c r="R79" s="92">
        <v>96.498000000000005</v>
      </c>
      <c r="S79" s="93">
        <v>4.5556117183715594E-4</v>
      </c>
      <c r="T79" s="93">
        <f t="shared" si="1"/>
        <v>1.2414268467506422E-3</v>
      </c>
      <c r="U79" s="93">
        <f>R79/'סכום נכסי הקרן'!$C$42</f>
        <v>2.207298190874499E-4</v>
      </c>
    </row>
    <row r="80" spans="2:21" s="138" customFormat="1">
      <c r="B80" s="85" t="s">
        <v>470</v>
      </c>
      <c r="C80" s="84" t="s">
        <v>471</v>
      </c>
      <c r="D80" s="95" t="s">
        <v>123</v>
      </c>
      <c r="E80" s="95" t="s">
        <v>301</v>
      </c>
      <c r="F80" s="84" t="s">
        <v>441</v>
      </c>
      <c r="G80" s="95" t="s">
        <v>303</v>
      </c>
      <c r="H80" s="84" t="s">
        <v>1327</v>
      </c>
      <c r="I80" s="84" t="s">
        <v>1320</v>
      </c>
      <c r="J80" s="84"/>
      <c r="K80" s="92">
        <v>2.66</v>
      </c>
      <c r="L80" s="95" t="s">
        <v>166</v>
      </c>
      <c r="M80" s="96">
        <v>2.4E-2</v>
      </c>
      <c r="N80" s="96">
        <v>1.0800000000000001E-2</v>
      </c>
      <c r="O80" s="92">
        <v>17352</v>
      </c>
      <c r="P80" s="94">
        <v>105</v>
      </c>
      <c r="Q80" s="84"/>
      <c r="R80" s="92">
        <v>18.2196</v>
      </c>
      <c r="S80" s="93">
        <v>1.3291357400556104E-4</v>
      </c>
      <c r="T80" s="93">
        <f t="shared" si="1"/>
        <v>2.3439139232997574E-4</v>
      </c>
      <c r="U80" s="93">
        <f>R80/'סכום נכסי הקרן'!$C$42</f>
        <v>4.1675568528318746E-5</v>
      </c>
    </row>
    <row r="81" spans="2:21" s="138" customFormat="1">
      <c r="B81" s="85" t="s">
        <v>472</v>
      </c>
      <c r="C81" s="84" t="s">
        <v>473</v>
      </c>
      <c r="D81" s="95" t="s">
        <v>123</v>
      </c>
      <c r="E81" s="95" t="s">
        <v>301</v>
      </c>
      <c r="F81" s="84" t="s">
        <v>474</v>
      </c>
      <c r="G81" s="95" t="s">
        <v>330</v>
      </c>
      <c r="H81" s="84" t="s">
        <v>1327</v>
      </c>
      <c r="I81" s="84" t="s">
        <v>163</v>
      </c>
      <c r="J81" s="84"/>
      <c r="K81" s="92">
        <v>7.83</v>
      </c>
      <c r="L81" s="95" t="s">
        <v>166</v>
      </c>
      <c r="M81" s="96">
        <v>2.6000000000000002E-2</v>
      </c>
      <c r="N81" s="96">
        <v>2.4499999999999997E-2</v>
      </c>
      <c r="O81" s="92">
        <v>910000</v>
      </c>
      <c r="P81" s="94">
        <v>101.49</v>
      </c>
      <c r="Q81" s="84"/>
      <c r="R81" s="92">
        <v>923.55902000000003</v>
      </c>
      <c r="S81" s="93">
        <v>1.4849627127494656E-3</v>
      </c>
      <c r="T81" s="93">
        <f t="shared" si="1"/>
        <v>1.1881396111698826E-2</v>
      </c>
      <c r="U81" s="93">
        <f>R81/'סכום נכסי הקרן'!$C$42</f>
        <v>2.1125517150737067E-3</v>
      </c>
    </row>
    <row r="82" spans="2:21" s="138" customFormat="1">
      <c r="B82" s="83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92"/>
      <c r="P82" s="94"/>
      <c r="Q82" s="84"/>
      <c r="R82" s="84"/>
      <c r="S82" s="84"/>
      <c r="T82" s="93"/>
      <c r="U82" s="84"/>
    </row>
    <row r="83" spans="2:21" s="138" customFormat="1">
      <c r="B83" s="100" t="s">
        <v>43</v>
      </c>
      <c r="C83" s="82"/>
      <c r="D83" s="82"/>
      <c r="E83" s="82"/>
      <c r="F83" s="82"/>
      <c r="G83" s="82"/>
      <c r="H83" s="82"/>
      <c r="I83" s="82"/>
      <c r="J83" s="82"/>
      <c r="K83" s="89">
        <v>3.5564865410897659</v>
      </c>
      <c r="L83" s="82"/>
      <c r="M83" s="82"/>
      <c r="N83" s="102">
        <v>1.3811755115659794E-2</v>
      </c>
      <c r="O83" s="89"/>
      <c r="P83" s="91"/>
      <c r="Q83" s="89">
        <f>SUM(Q84:Q119)</f>
        <v>29.716330000000003</v>
      </c>
      <c r="R83" s="89">
        <v>17876.95741000001</v>
      </c>
      <c r="S83" s="82"/>
      <c r="T83" s="90">
        <f t="shared" ref="T83:T119" si="2">R83/$R$11</f>
        <v>0.2299833661525818</v>
      </c>
      <c r="U83" s="90">
        <f>R83/'סכום נכסי הקרן'!$C$42</f>
        <v>4.0891806824424851E-2</v>
      </c>
    </row>
    <row r="84" spans="2:21" s="138" customFormat="1">
      <c r="B84" s="85" t="s">
        <v>475</v>
      </c>
      <c r="C84" s="84" t="s">
        <v>476</v>
      </c>
      <c r="D84" s="95" t="s">
        <v>123</v>
      </c>
      <c r="E84" s="95" t="s">
        <v>301</v>
      </c>
      <c r="F84" s="84" t="s">
        <v>306</v>
      </c>
      <c r="G84" s="95" t="s">
        <v>303</v>
      </c>
      <c r="H84" s="84" t="s">
        <v>1321</v>
      </c>
      <c r="I84" s="84" t="s">
        <v>163</v>
      </c>
      <c r="J84" s="84"/>
      <c r="K84" s="92">
        <v>6.9499999999999993</v>
      </c>
      <c r="L84" s="95" t="s">
        <v>166</v>
      </c>
      <c r="M84" s="96">
        <v>2.98E-2</v>
      </c>
      <c r="N84" s="96">
        <v>2.1099999999999997E-2</v>
      </c>
      <c r="O84" s="92">
        <v>1000000</v>
      </c>
      <c r="P84" s="94">
        <v>107.03</v>
      </c>
      <c r="Q84" s="84"/>
      <c r="R84" s="92">
        <v>1070.29997</v>
      </c>
      <c r="S84" s="93">
        <v>3.9337385346273237E-4</v>
      </c>
      <c r="T84" s="93">
        <f t="shared" si="2"/>
        <v>1.3769188136898246E-2</v>
      </c>
      <c r="U84" s="93">
        <f>R84/'סכום נכסי הקרן'!$C$42</f>
        <v>2.4482074110075136E-3</v>
      </c>
    </row>
    <row r="85" spans="2:21" s="138" customFormat="1">
      <c r="B85" s="85" t="s">
        <v>477</v>
      </c>
      <c r="C85" s="84" t="s">
        <v>478</v>
      </c>
      <c r="D85" s="95" t="s">
        <v>123</v>
      </c>
      <c r="E85" s="95" t="s">
        <v>301</v>
      </c>
      <c r="F85" s="84" t="s">
        <v>306</v>
      </c>
      <c r="G85" s="95" t="s">
        <v>303</v>
      </c>
      <c r="H85" s="84" t="s">
        <v>1321</v>
      </c>
      <c r="I85" s="84" t="s">
        <v>163</v>
      </c>
      <c r="J85" s="84"/>
      <c r="K85" s="92">
        <v>4.46</v>
      </c>
      <c r="L85" s="95" t="s">
        <v>166</v>
      </c>
      <c r="M85" s="96">
        <v>2.4700000000000003E-2</v>
      </c>
      <c r="N85" s="96">
        <v>1.29E-2</v>
      </c>
      <c r="O85" s="92">
        <v>200000</v>
      </c>
      <c r="P85" s="94">
        <v>106.09</v>
      </c>
      <c r="Q85" s="84"/>
      <c r="R85" s="92">
        <v>212.17999</v>
      </c>
      <c r="S85" s="93">
        <v>6.0037883904743894E-5</v>
      </c>
      <c r="T85" s="93">
        <f t="shared" si="2"/>
        <v>2.7296517640705798E-3</v>
      </c>
      <c r="U85" s="93">
        <f>R85/'סכום נכסי הקרן'!$C$42</f>
        <v>4.8534115532629618E-4</v>
      </c>
    </row>
    <row r="86" spans="2:21" s="138" customFormat="1">
      <c r="B86" s="85" t="s">
        <v>479</v>
      </c>
      <c r="C86" s="84" t="s">
        <v>480</v>
      </c>
      <c r="D86" s="95" t="s">
        <v>123</v>
      </c>
      <c r="E86" s="95" t="s">
        <v>301</v>
      </c>
      <c r="F86" s="84" t="s">
        <v>319</v>
      </c>
      <c r="G86" s="95" t="s">
        <v>303</v>
      </c>
      <c r="H86" s="84" t="s">
        <v>1321</v>
      </c>
      <c r="I86" s="84" t="s">
        <v>163</v>
      </c>
      <c r="J86" s="84"/>
      <c r="K86" s="92">
        <v>1.1300000000000001</v>
      </c>
      <c r="L86" s="95" t="s">
        <v>166</v>
      </c>
      <c r="M86" s="96">
        <v>5.9000000000000004E-2</v>
      </c>
      <c r="N86" s="96">
        <v>2.3000000000000004E-3</v>
      </c>
      <c r="O86" s="92">
        <v>951679.33</v>
      </c>
      <c r="P86" s="94">
        <v>108.57</v>
      </c>
      <c r="Q86" s="84"/>
      <c r="R86" s="92">
        <v>1033.23822</v>
      </c>
      <c r="S86" s="93">
        <v>8.8211945870368994E-4</v>
      </c>
      <c r="T86" s="93">
        <f t="shared" si="2"/>
        <v>1.3292396375021723E-2</v>
      </c>
      <c r="U86" s="93">
        <f>R86/'סכום נכסי הקרן'!$C$42</f>
        <v>2.3634322511848819E-3</v>
      </c>
    </row>
    <row r="87" spans="2:21" s="138" customFormat="1">
      <c r="B87" s="85" t="s">
        <v>481</v>
      </c>
      <c r="C87" s="84" t="s">
        <v>482</v>
      </c>
      <c r="D87" s="95" t="s">
        <v>123</v>
      </c>
      <c r="E87" s="95" t="s">
        <v>301</v>
      </c>
      <c r="F87" s="84" t="s">
        <v>319</v>
      </c>
      <c r="G87" s="95" t="s">
        <v>303</v>
      </c>
      <c r="H87" s="84" t="s">
        <v>1322</v>
      </c>
      <c r="I87" s="84" t="s">
        <v>163</v>
      </c>
      <c r="J87" s="84"/>
      <c r="K87" s="92">
        <v>1.9200000000000002</v>
      </c>
      <c r="L87" s="95" t="s">
        <v>166</v>
      </c>
      <c r="M87" s="96">
        <v>6.0999999999999999E-2</v>
      </c>
      <c r="N87" s="96">
        <v>5.5999999999999991E-3</v>
      </c>
      <c r="O87" s="92">
        <v>2636063.2000000002</v>
      </c>
      <c r="P87" s="94">
        <v>114.02</v>
      </c>
      <c r="Q87" s="84"/>
      <c r="R87" s="92">
        <v>3005.6393399999997</v>
      </c>
      <c r="S87" s="93">
        <v>1.9235612034187548E-3</v>
      </c>
      <c r="T87" s="93">
        <f t="shared" si="2"/>
        <v>3.8666929556321179E-2</v>
      </c>
      <c r="U87" s="93">
        <f>R87/'סכום נכסי הקרן'!$C$42</f>
        <v>6.8751085800775377E-3</v>
      </c>
    </row>
    <row r="88" spans="2:21" s="138" customFormat="1">
      <c r="B88" s="85" t="s">
        <v>483</v>
      </c>
      <c r="C88" s="84" t="s">
        <v>484</v>
      </c>
      <c r="D88" s="95" t="s">
        <v>123</v>
      </c>
      <c r="E88" s="95" t="s">
        <v>301</v>
      </c>
      <c r="F88" s="84" t="s">
        <v>343</v>
      </c>
      <c r="G88" s="95" t="s">
        <v>330</v>
      </c>
      <c r="H88" s="84" t="s">
        <v>1323</v>
      </c>
      <c r="I88" s="84" t="s">
        <v>163</v>
      </c>
      <c r="J88" s="84"/>
      <c r="K88" s="92">
        <v>5.55</v>
      </c>
      <c r="L88" s="95" t="s">
        <v>166</v>
      </c>
      <c r="M88" s="96">
        <v>3.39E-2</v>
      </c>
      <c r="N88" s="96">
        <v>2.1899999999999999E-2</v>
      </c>
      <c r="O88" s="92">
        <v>21113</v>
      </c>
      <c r="P88" s="94">
        <v>109.29</v>
      </c>
      <c r="Q88" s="84"/>
      <c r="R88" s="92">
        <v>23.074390000000001</v>
      </c>
      <c r="S88" s="93">
        <v>2.3986242419305601E-5</v>
      </c>
      <c r="T88" s="93">
        <f t="shared" si="2"/>
        <v>2.9684726334633415E-4</v>
      </c>
      <c r="U88" s="93">
        <f>R88/'סכום נכסי הקרן'!$C$42</f>
        <v>5.2780429959722102E-5</v>
      </c>
    </row>
    <row r="89" spans="2:21" s="138" customFormat="1">
      <c r="B89" s="85" t="s">
        <v>485</v>
      </c>
      <c r="C89" s="84" t="s">
        <v>486</v>
      </c>
      <c r="D89" s="95" t="s">
        <v>123</v>
      </c>
      <c r="E89" s="95" t="s">
        <v>301</v>
      </c>
      <c r="F89" s="84" t="s">
        <v>350</v>
      </c>
      <c r="G89" s="95" t="s">
        <v>351</v>
      </c>
      <c r="H89" s="84" t="s">
        <v>1323</v>
      </c>
      <c r="I89" s="84" t="s">
        <v>163</v>
      </c>
      <c r="J89" s="84"/>
      <c r="K89" s="92">
        <v>3.09</v>
      </c>
      <c r="L89" s="95" t="s">
        <v>166</v>
      </c>
      <c r="M89" s="96">
        <v>1.49E-2</v>
      </c>
      <c r="N89" s="96">
        <v>9.6000000000000009E-3</v>
      </c>
      <c r="O89" s="92">
        <v>1313177</v>
      </c>
      <c r="P89" s="94">
        <v>101.79</v>
      </c>
      <c r="Q89" s="84"/>
      <c r="R89" s="92">
        <v>1336.68283</v>
      </c>
      <c r="S89" s="93">
        <v>1.7896570944956041E-3</v>
      </c>
      <c r="T89" s="93">
        <f t="shared" si="2"/>
        <v>1.7196148632641347E-2</v>
      </c>
      <c r="U89" s="93">
        <f>R89/'סכום נכסי הקרן'!$C$42</f>
        <v>3.0575323762482179E-3</v>
      </c>
    </row>
    <row r="90" spans="2:21" s="138" customFormat="1">
      <c r="B90" s="85" t="s">
        <v>487</v>
      </c>
      <c r="C90" s="84" t="s">
        <v>488</v>
      </c>
      <c r="D90" s="95" t="s">
        <v>123</v>
      </c>
      <c r="E90" s="95" t="s">
        <v>301</v>
      </c>
      <c r="F90" s="84" t="s">
        <v>350</v>
      </c>
      <c r="G90" s="95" t="s">
        <v>351</v>
      </c>
      <c r="H90" s="84" t="s">
        <v>1323</v>
      </c>
      <c r="I90" s="84" t="s">
        <v>163</v>
      </c>
      <c r="J90" s="84"/>
      <c r="K90" s="92">
        <v>6.1899999999999995</v>
      </c>
      <c r="L90" s="95" t="s">
        <v>166</v>
      </c>
      <c r="M90" s="96">
        <v>3.6499999999999998E-2</v>
      </c>
      <c r="N90" s="96">
        <v>2.2499999999999999E-2</v>
      </c>
      <c r="O90" s="92">
        <v>106888</v>
      </c>
      <c r="P90" s="94">
        <v>110.23</v>
      </c>
      <c r="Q90" s="84"/>
      <c r="R90" s="92">
        <v>117.82263999999999</v>
      </c>
      <c r="S90" s="93">
        <v>6.7015764579602844E-5</v>
      </c>
      <c r="T90" s="93">
        <f t="shared" si="2"/>
        <v>1.5157639376052984E-3</v>
      </c>
      <c r="U90" s="93">
        <f>R90/'סכום נכסי הקרן'!$C$42</f>
        <v>2.6950786556825774E-4</v>
      </c>
    </row>
    <row r="91" spans="2:21" s="138" customFormat="1">
      <c r="B91" s="85" t="s">
        <v>489</v>
      </c>
      <c r="C91" s="84" t="s">
        <v>490</v>
      </c>
      <c r="D91" s="95" t="s">
        <v>123</v>
      </c>
      <c r="E91" s="95" t="s">
        <v>301</v>
      </c>
      <c r="F91" s="84" t="s">
        <v>387</v>
      </c>
      <c r="G91" s="95" t="s">
        <v>330</v>
      </c>
      <c r="H91" s="84" t="s">
        <v>1323</v>
      </c>
      <c r="I91" s="84" t="s">
        <v>1320</v>
      </c>
      <c r="J91" s="84"/>
      <c r="K91" s="92">
        <v>6.9700000000000006</v>
      </c>
      <c r="L91" s="95" t="s">
        <v>166</v>
      </c>
      <c r="M91" s="96">
        <v>2.5499999999999998E-2</v>
      </c>
      <c r="N91" s="96">
        <v>2.58E-2</v>
      </c>
      <c r="O91" s="92">
        <v>470000</v>
      </c>
      <c r="P91" s="94">
        <v>100.03</v>
      </c>
      <c r="Q91" s="84"/>
      <c r="R91" s="92">
        <v>470.14098999999999</v>
      </c>
      <c r="S91" s="93">
        <v>1.1089822845978877E-3</v>
      </c>
      <c r="T91" s="93">
        <f t="shared" si="2"/>
        <v>6.0482667697146593E-3</v>
      </c>
      <c r="U91" s="93">
        <f>R91/'סכום נכסי הקרן'!$C$42</f>
        <v>1.0754019323539823E-3</v>
      </c>
    </row>
    <row r="92" spans="2:21" s="138" customFormat="1">
      <c r="B92" s="85" t="s">
        <v>491</v>
      </c>
      <c r="C92" s="84" t="s">
        <v>492</v>
      </c>
      <c r="D92" s="95" t="s">
        <v>123</v>
      </c>
      <c r="E92" s="95" t="s">
        <v>301</v>
      </c>
      <c r="F92" s="84" t="s">
        <v>360</v>
      </c>
      <c r="G92" s="95" t="s">
        <v>303</v>
      </c>
      <c r="H92" s="84" t="s">
        <v>1323</v>
      </c>
      <c r="I92" s="84" t="s">
        <v>1320</v>
      </c>
      <c r="J92" s="84"/>
      <c r="K92" s="92">
        <v>2.9400000000000004</v>
      </c>
      <c r="L92" s="95" t="s">
        <v>166</v>
      </c>
      <c r="M92" s="96">
        <v>6.4000000000000001E-2</v>
      </c>
      <c r="N92" s="96">
        <v>8.0000000000000002E-3</v>
      </c>
      <c r="O92" s="92">
        <v>945653</v>
      </c>
      <c r="P92" s="94">
        <v>119.55</v>
      </c>
      <c r="Q92" s="84"/>
      <c r="R92" s="92">
        <v>1130.5281299999999</v>
      </c>
      <c r="S92" s="93">
        <v>2.9059818816530225E-3</v>
      </c>
      <c r="T92" s="93">
        <f t="shared" si="2"/>
        <v>1.4544010980422392E-2</v>
      </c>
      <c r="U92" s="93">
        <f>R92/'סכום נכסי הקרן'!$C$42</f>
        <v>2.5859734876181165E-3</v>
      </c>
    </row>
    <row r="93" spans="2:21" s="138" customFormat="1">
      <c r="B93" s="85" t="s">
        <v>493</v>
      </c>
      <c r="C93" s="84" t="s">
        <v>494</v>
      </c>
      <c r="D93" s="95" t="s">
        <v>123</v>
      </c>
      <c r="E93" s="95" t="s">
        <v>301</v>
      </c>
      <c r="F93" s="84" t="s">
        <v>368</v>
      </c>
      <c r="G93" s="95" t="s">
        <v>369</v>
      </c>
      <c r="H93" s="84" t="s">
        <v>1323</v>
      </c>
      <c r="I93" s="84" t="s">
        <v>163</v>
      </c>
      <c r="J93" s="84"/>
      <c r="K93" s="92">
        <v>4.4000000000000004</v>
      </c>
      <c r="L93" s="95" t="s">
        <v>166</v>
      </c>
      <c r="M93" s="96">
        <v>4.8000000000000001E-2</v>
      </c>
      <c r="N93" s="96">
        <v>1.4000000000000002E-2</v>
      </c>
      <c r="O93" s="92">
        <v>541006.69999999995</v>
      </c>
      <c r="P93" s="94">
        <v>115.58</v>
      </c>
      <c r="Q93" s="94">
        <v>29.716330000000003</v>
      </c>
      <c r="R93" s="92">
        <v>638.27972</v>
      </c>
      <c r="S93" s="93">
        <v>2.547311463288856E-4</v>
      </c>
      <c r="T93" s="93">
        <f t="shared" si="2"/>
        <v>8.2113368167680452E-3</v>
      </c>
      <c r="U93" s="93">
        <f>R93/'סכום נכסי הקרן'!$C$42</f>
        <v>1.4600029754273476E-3</v>
      </c>
    </row>
    <row r="94" spans="2:21" s="138" customFormat="1">
      <c r="B94" s="85" t="s">
        <v>495</v>
      </c>
      <c r="C94" s="84" t="s">
        <v>496</v>
      </c>
      <c r="D94" s="95" t="s">
        <v>123</v>
      </c>
      <c r="E94" s="95" t="s">
        <v>301</v>
      </c>
      <c r="F94" s="84" t="s">
        <v>302</v>
      </c>
      <c r="G94" s="95" t="s">
        <v>303</v>
      </c>
      <c r="H94" s="84" t="s">
        <v>1323</v>
      </c>
      <c r="I94" s="84" t="s">
        <v>163</v>
      </c>
      <c r="J94" s="84"/>
      <c r="K94" s="92">
        <v>2.7800000000000002</v>
      </c>
      <c r="L94" s="95" t="s">
        <v>166</v>
      </c>
      <c r="M94" s="96">
        <v>2.1000000000000001E-2</v>
      </c>
      <c r="N94" s="96">
        <v>8.4000000000000012E-3</v>
      </c>
      <c r="O94" s="92">
        <v>650000</v>
      </c>
      <c r="P94" s="94">
        <v>103.83</v>
      </c>
      <c r="Q94" s="84"/>
      <c r="R94" s="92">
        <v>674.89499999999998</v>
      </c>
      <c r="S94" s="93">
        <v>6.5000065000064995E-4</v>
      </c>
      <c r="T94" s="93">
        <f t="shared" si="2"/>
        <v>8.6823848342740227E-3</v>
      </c>
      <c r="U94" s="93">
        <f>R94/'סכום נכסי הקרן'!$C$42</f>
        <v>1.5437568784122417E-3</v>
      </c>
    </row>
    <row r="95" spans="2:21" s="138" customFormat="1">
      <c r="B95" s="85" t="s">
        <v>497</v>
      </c>
      <c r="C95" s="84" t="s">
        <v>498</v>
      </c>
      <c r="D95" s="95" t="s">
        <v>123</v>
      </c>
      <c r="E95" s="95" t="s">
        <v>301</v>
      </c>
      <c r="F95" s="84" t="s">
        <v>499</v>
      </c>
      <c r="G95" s="95" t="s">
        <v>500</v>
      </c>
      <c r="H95" s="84" t="s">
        <v>1323</v>
      </c>
      <c r="I95" s="84" t="s">
        <v>163</v>
      </c>
      <c r="J95" s="84"/>
      <c r="K95" s="92">
        <v>6.7700000000000005</v>
      </c>
      <c r="L95" s="95" t="s">
        <v>166</v>
      </c>
      <c r="M95" s="96">
        <v>2.6099999999999998E-2</v>
      </c>
      <c r="N95" s="96">
        <v>2.0199999999999999E-2</v>
      </c>
      <c r="O95" s="92">
        <v>311000</v>
      </c>
      <c r="P95" s="94">
        <v>104.76</v>
      </c>
      <c r="Q95" s="84"/>
      <c r="R95" s="92">
        <v>325.80359999999996</v>
      </c>
      <c r="S95" s="93">
        <v>7.7149774752426124E-4</v>
      </c>
      <c r="T95" s="93">
        <f t="shared" si="2"/>
        <v>4.1913960476694595E-3</v>
      </c>
      <c r="U95" s="93">
        <f>R95/'סכום נכסי הקרן'!$C$42</f>
        <v>7.4524414688428658E-4</v>
      </c>
    </row>
    <row r="96" spans="2:21" s="138" customFormat="1">
      <c r="B96" s="85" t="s">
        <v>501</v>
      </c>
      <c r="C96" s="84" t="s">
        <v>502</v>
      </c>
      <c r="D96" s="95" t="s">
        <v>123</v>
      </c>
      <c r="E96" s="95" t="s">
        <v>301</v>
      </c>
      <c r="F96" s="84" t="s">
        <v>503</v>
      </c>
      <c r="G96" s="95" t="s">
        <v>504</v>
      </c>
      <c r="H96" s="84" t="s">
        <v>1323</v>
      </c>
      <c r="I96" s="84" t="s">
        <v>1320</v>
      </c>
      <c r="J96" s="84"/>
      <c r="K96" s="92">
        <v>5.03</v>
      </c>
      <c r="L96" s="95" t="s">
        <v>166</v>
      </c>
      <c r="M96" s="96">
        <v>1.0500000000000001E-2</v>
      </c>
      <c r="N96" s="96">
        <v>9.5999999999999992E-3</v>
      </c>
      <c r="O96" s="92">
        <v>235361</v>
      </c>
      <c r="P96" s="94">
        <v>100.8</v>
      </c>
      <c r="Q96" s="84"/>
      <c r="R96" s="92">
        <v>237.24388000000002</v>
      </c>
      <c r="S96" s="93">
        <v>5.0796387981232006E-4</v>
      </c>
      <c r="T96" s="93">
        <f t="shared" si="2"/>
        <v>3.0520935341591302E-3</v>
      </c>
      <c r="U96" s="93">
        <f>R96/'סכום נכסי הקרן'!$C$42</f>
        <v>5.4267237364509816E-4</v>
      </c>
    </row>
    <row r="97" spans="2:21" s="138" customFormat="1">
      <c r="B97" s="85" t="s">
        <v>505</v>
      </c>
      <c r="C97" s="84" t="s">
        <v>506</v>
      </c>
      <c r="D97" s="95" t="s">
        <v>123</v>
      </c>
      <c r="E97" s="95" t="s">
        <v>301</v>
      </c>
      <c r="F97" s="84" t="s">
        <v>507</v>
      </c>
      <c r="G97" s="95" t="s">
        <v>330</v>
      </c>
      <c r="H97" s="84" t="s">
        <v>1324</v>
      </c>
      <c r="I97" s="84" t="s">
        <v>163</v>
      </c>
      <c r="J97" s="84"/>
      <c r="K97" s="92">
        <v>3.6500000000000004</v>
      </c>
      <c r="L97" s="95" t="s">
        <v>166</v>
      </c>
      <c r="M97" s="96">
        <v>5.0499999999999996E-2</v>
      </c>
      <c r="N97" s="96">
        <v>2.1700000000000004E-2</v>
      </c>
      <c r="O97" s="92">
        <v>16684.66</v>
      </c>
      <c r="P97" s="94">
        <v>111.86</v>
      </c>
      <c r="Q97" s="84"/>
      <c r="R97" s="92">
        <v>18.663460000000001</v>
      </c>
      <c r="S97" s="93">
        <v>3.2774857500619565E-5</v>
      </c>
      <c r="T97" s="93">
        <f t="shared" si="2"/>
        <v>2.4010155958938776E-4</v>
      </c>
      <c r="U97" s="93">
        <f>R97/'סכום נכסי הקרן'!$C$42</f>
        <v>4.2690855244107216E-5</v>
      </c>
    </row>
    <row r="98" spans="2:21" s="138" customFormat="1">
      <c r="B98" s="85" t="s">
        <v>508</v>
      </c>
      <c r="C98" s="84" t="s">
        <v>509</v>
      </c>
      <c r="D98" s="95" t="s">
        <v>123</v>
      </c>
      <c r="E98" s="95" t="s">
        <v>301</v>
      </c>
      <c r="F98" s="84" t="s">
        <v>507</v>
      </c>
      <c r="G98" s="95" t="s">
        <v>330</v>
      </c>
      <c r="H98" s="84" t="s">
        <v>1324</v>
      </c>
      <c r="I98" s="84" t="s">
        <v>163</v>
      </c>
      <c r="J98" s="84"/>
      <c r="K98" s="92">
        <v>5.1400000000000015</v>
      </c>
      <c r="L98" s="95" t="s">
        <v>166</v>
      </c>
      <c r="M98" s="96">
        <v>4.3499999999999997E-2</v>
      </c>
      <c r="N98" s="96">
        <v>3.1200000000000002E-2</v>
      </c>
      <c r="O98" s="92">
        <v>135945</v>
      </c>
      <c r="P98" s="94">
        <v>108.22</v>
      </c>
      <c r="Q98" s="84"/>
      <c r="R98" s="92">
        <v>147.11967999999999</v>
      </c>
      <c r="S98" s="93">
        <v>1.4865288957073328E-4</v>
      </c>
      <c r="T98" s="93">
        <f t="shared" si="2"/>
        <v>1.8926643084557556E-3</v>
      </c>
      <c r="U98" s="93">
        <f>R98/'סכום נכסי הקרן'!$C$42</f>
        <v>3.3652200408924041E-4</v>
      </c>
    </row>
    <row r="99" spans="2:21" s="138" customFormat="1">
      <c r="B99" s="85" t="s">
        <v>510</v>
      </c>
      <c r="C99" s="84" t="s">
        <v>511</v>
      </c>
      <c r="D99" s="95" t="s">
        <v>123</v>
      </c>
      <c r="E99" s="95" t="s">
        <v>301</v>
      </c>
      <c r="F99" s="84" t="s">
        <v>426</v>
      </c>
      <c r="G99" s="95" t="s">
        <v>396</v>
      </c>
      <c r="H99" s="84" t="s">
        <v>1324</v>
      </c>
      <c r="I99" s="84" t="s">
        <v>163</v>
      </c>
      <c r="J99" s="84"/>
      <c r="K99" s="92">
        <v>6.9000000000000012</v>
      </c>
      <c r="L99" s="95" t="s">
        <v>166</v>
      </c>
      <c r="M99" s="96">
        <v>3.61E-2</v>
      </c>
      <c r="N99" s="96">
        <v>2.3899999999999998E-2</v>
      </c>
      <c r="O99" s="92">
        <v>724831</v>
      </c>
      <c r="P99" s="94">
        <v>109.38</v>
      </c>
      <c r="Q99" s="92"/>
      <c r="R99" s="92">
        <v>792.82012999999995</v>
      </c>
      <c r="S99" s="93">
        <v>9.4440521172638441E-4</v>
      </c>
      <c r="T99" s="93">
        <f t="shared" si="2"/>
        <v>1.0199467284568947E-2</v>
      </c>
      <c r="U99" s="93">
        <f>R99/'סכום נכסי הקרן'!$C$42</f>
        <v>1.8134991799186356E-3</v>
      </c>
    </row>
    <row r="100" spans="2:21" s="138" customFormat="1">
      <c r="B100" s="85" t="s">
        <v>512</v>
      </c>
      <c r="C100" s="84" t="s">
        <v>513</v>
      </c>
      <c r="D100" s="95" t="s">
        <v>123</v>
      </c>
      <c r="E100" s="95" t="s">
        <v>301</v>
      </c>
      <c r="F100" s="84" t="s">
        <v>395</v>
      </c>
      <c r="G100" s="95" t="s">
        <v>396</v>
      </c>
      <c r="H100" s="84" t="s">
        <v>1324</v>
      </c>
      <c r="I100" s="84" t="s">
        <v>1320</v>
      </c>
      <c r="J100" s="84"/>
      <c r="K100" s="92">
        <v>9.24</v>
      </c>
      <c r="L100" s="95" t="s">
        <v>166</v>
      </c>
      <c r="M100" s="96">
        <v>3.95E-2</v>
      </c>
      <c r="N100" s="96">
        <v>2.8500000000000001E-2</v>
      </c>
      <c r="O100" s="92">
        <v>177116</v>
      </c>
      <c r="P100" s="94">
        <v>111.72</v>
      </c>
      <c r="Q100" s="84"/>
      <c r="R100" s="92">
        <v>197.87398999999999</v>
      </c>
      <c r="S100" s="93">
        <v>7.3795266832516165E-4</v>
      </c>
      <c r="T100" s="93">
        <f t="shared" si="2"/>
        <v>2.5456080277277051E-3</v>
      </c>
      <c r="U100" s="93">
        <f>R100/'סכום נכסי הקרן'!$C$42</f>
        <v>4.5261756735695942E-4</v>
      </c>
    </row>
    <row r="101" spans="2:21" s="138" customFormat="1">
      <c r="B101" s="85" t="s">
        <v>514</v>
      </c>
      <c r="C101" s="84" t="s">
        <v>515</v>
      </c>
      <c r="D101" s="95" t="s">
        <v>123</v>
      </c>
      <c r="E101" s="95" t="s">
        <v>301</v>
      </c>
      <c r="F101" s="84" t="s">
        <v>516</v>
      </c>
      <c r="G101" s="95" t="s">
        <v>330</v>
      </c>
      <c r="H101" s="84" t="s">
        <v>1324</v>
      </c>
      <c r="I101" s="84" t="s">
        <v>163</v>
      </c>
      <c r="J101" s="84"/>
      <c r="K101" s="92">
        <v>4.03</v>
      </c>
      <c r="L101" s="95" t="s">
        <v>166</v>
      </c>
      <c r="M101" s="96">
        <v>3.9E-2</v>
      </c>
      <c r="N101" s="96">
        <v>3.4699999999999995E-2</v>
      </c>
      <c r="O101" s="92">
        <v>350000</v>
      </c>
      <c r="P101" s="94">
        <v>102.22</v>
      </c>
      <c r="Q101" s="84"/>
      <c r="R101" s="92">
        <v>357.77</v>
      </c>
      <c r="S101" s="93">
        <v>3.8969208758051318E-4</v>
      </c>
      <c r="T101" s="93">
        <f t="shared" si="2"/>
        <v>4.602637183796319E-3</v>
      </c>
      <c r="U101" s="93">
        <f>R101/'סכום נכסי הקרן'!$C$42</f>
        <v>8.1836418759888231E-4</v>
      </c>
    </row>
    <row r="102" spans="2:21" s="138" customFormat="1">
      <c r="B102" s="85" t="s">
        <v>517</v>
      </c>
      <c r="C102" s="84" t="s">
        <v>518</v>
      </c>
      <c r="D102" s="95" t="s">
        <v>123</v>
      </c>
      <c r="E102" s="95" t="s">
        <v>301</v>
      </c>
      <c r="F102" s="84" t="s">
        <v>403</v>
      </c>
      <c r="G102" s="95" t="s">
        <v>396</v>
      </c>
      <c r="H102" s="84" t="s">
        <v>1324</v>
      </c>
      <c r="I102" s="84" t="s">
        <v>163</v>
      </c>
      <c r="J102" s="84"/>
      <c r="K102" s="92">
        <v>6.07</v>
      </c>
      <c r="L102" s="95" t="s">
        <v>166</v>
      </c>
      <c r="M102" s="96">
        <v>3.9199999999999999E-2</v>
      </c>
      <c r="N102" s="96">
        <v>2.23E-2</v>
      </c>
      <c r="O102" s="92">
        <v>265503</v>
      </c>
      <c r="P102" s="94">
        <v>111.38</v>
      </c>
      <c r="Q102" s="84"/>
      <c r="R102" s="92">
        <v>295.71724999999998</v>
      </c>
      <c r="S102" s="93">
        <v>2.7660769241988884E-4</v>
      </c>
      <c r="T102" s="93">
        <f t="shared" si="2"/>
        <v>3.8043413666321718E-3</v>
      </c>
      <c r="U102" s="93">
        <f>R102/'סכום נכסי הקרן'!$C$42</f>
        <v>6.7642453826543755E-4</v>
      </c>
    </row>
    <row r="103" spans="2:21" s="138" customFormat="1">
      <c r="B103" s="85" t="s">
        <v>519</v>
      </c>
      <c r="C103" s="84" t="s">
        <v>520</v>
      </c>
      <c r="D103" s="95" t="s">
        <v>123</v>
      </c>
      <c r="E103" s="95" t="s">
        <v>301</v>
      </c>
      <c r="F103" s="84" t="s">
        <v>422</v>
      </c>
      <c r="G103" s="95" t="s">
        <v>423</v>
      </c>
      <c r="H103" s="84" t="s">
        <v>1324</v>
      </c>
      <c r="I103" s="84" t="s">
        <v>1320</v>
      </c>
      <c r="J103" s="84"/>
      <c r="K103" s="92">
        <v>1.6199999999999999</v>
      </c>
      <c r="L103" s="95" t="s">
        <v>166</v>
      </c>
      <c r="M103" s="96">
        <v>2.3E-2</v>
      </c>
      <c r="N103" s="96">
        <v>7.6E-3</v>
      </c>
      <c r="O103" s="92">
        <v>2518950</v>
      </c>
      <c r="P103" s="94">
        <v>102.53</v>
      </c>
      <c r="Q103" s="84"/>
      <c r="R103" s="92">
        <v>2582.6811899999998</v>
      </c>
      <c r="S103" s="93">
        <v>8.4645069297541674E-4</v>
      </c>
      <c r="T103" s="93">
        <f t="shared" si="2"/>
        <v>3.322566028170424E-2</v>
      </c>
      <c r="U103" s="93">
        <f>R103/'סכום נכסי הקרן'!$C$42</f>
        <v>5.9076328196362594E-3</v>
      </c>
    </row>
    <row r="104" spans="2:21" s="138" customFormat="1">
      <c r="B104" s="85" t="s">
        <v>521</v>
      </c>
      <c r="C104" s="84" t="s">
        <v>522</v>
      </c>
      <c r="D104" s="95" t="s">
        <v>123</v>
      </c>
      <c r="E104" s="95" t="s">
        <v>301</v>
      </c>
      <c r="F104" s="84" t="s">
        <v>422</v>
      </c>
      <c r="G104" s="95" t="s">
        <v>423</v>
      </c>
      <c r="H104" s="84" t="s">
        <v>1324</v>
      </c>
      <c r="I104" s="84" t="s">
        <v>1320</v>
      </c>
      <c r="J104" s="84"/>
      <c r="K104" s="92">
        <v>6.31</v>
      </c>
      <c r="L104" s="95" t="s">
        <v>166</v>
      </c>
      <c r="M104" s="96">
        <v>1.7500000000000002E-2</v>
      </c>
      <c r="N104" s="96">
        <v>1.3599999999999999E-2</v>
      </c>
      <c r="O104" s="92">
        <v>370218</v>
      </c>
      <c r="P104" s="94">
        <v>102.7</v>
      </c>
      <c r="Q104" s="84"/>
      <c r="R104" s="92">
        <v>380.21388999999999</v>
      </c>
      <c r="S104" s="93">
        <v>2.5627752495850056E-4</v>
      </c>
      <c r="T104" s="93">
        <f t="shared" si="2"/>
        <v>4.8913731948174626E-3</v>
      </c>
      <c r="U104" s="93">
        <f>R104/'סכום נכסי הקרן'!$C$42</f>
        <v>8.6970240993839841E-4</v>
      </c>
    </row>
    <row r="105" spans="2:21" s="138" customFormat="1">
      <c r="B105" s="85" t="s">
        <v>523</v>
      </c>
      <c r="C105" s="84" t="s">
        <v>524</v>
      </c>
      <c r="D105" s="95" t="s">
        <v>123</v>
      </c>
      <c r="E105" s="95" t="s">
        <v>301</v>
      </c>
      <c r="F105" s="84" t="s">
        <v>422</v>
      </c>
      <c r="G105" s="95" t="s">
        <v>423</v>
      </c>
      <c r="H105" s="84" t="s">
        <v>1324</v>
      </c>
      <c r="I105" s="84" t="s">
        <v>1320</v>
      </c>
      <c r="J105" s="84"/>
      <c r="K105" s="92">
        <v>4.8</v>
      </c>
      <c r="L105" s="95" t="s">
        <v>166</v>
      </c>
      <c r="M105" s="96">
        <v>2.9600000000000001E-2</v>
      </c>
      <c r="N105" s="96">
        <v>1.6500000000000001E-2</v>
      </c>
      <c r="O105" s="92">
        <v>316000</v>
      </c>
      <c r="P105" s="94">
        <v>107.49</v>
      </c>
      <c r="Q105" s="84"/>
      <c r="R105" s="92">
        <v>339.66838999999999</v>
      </c>
      <c r="S105" s="93">
        <v>7.7376259200673855E-4</v>
      </c>
      <c r="T105" s="93">
        <f t="shared" si="2"/>
        <v>4.3697637084557954E-3</v>
      </c>
      <c r="U105" s="93">
        <f>R105/'סכום נכסי הקרן'!$C$42</f>
        <v>7.7695850975590557E-4</v>
      </c>
    </row>
    <row r="106" spans="2:21" s="138" customFormat="1">
      <c r="B106" s="85" t="s">
        <v>525</v>
      </c>
      <c r="C106" s="84" t="s">
        <v>526</v>
      </c>
      <c r="D106" s="95" t="s">
        <v>123</v>
      </c>
      <c r="E106" s="95" t="s">
        <v>301</v>
      </c>
      <c r="F106" s="84" t="s">
        <v>527</v>
      </c>
      <c r="G106" s="95" t="s">
        <v>154</v>
      </c>
      <c r="H106" s="84" t="s">
        <v>1324</v>
      </c>
      <c r="I106" s="84" t="s">
        <v>163</v>
      </c>
      <c r="J106" s="84"/>
      <c r="K106" s="92">
        <v>4.4000000000000004</v>
      </c>
      <c r="L106" s="95" t="s">
        <v>166</v>
      </c>
      <c r="M106" s="96">
        <v>2.75E-2</v>
      </c>
      <c r="N106" s="96">
        <v>1.6400000000000001E-2</v>
      </c>
      <c r="O106" s="92">
        <v>251978.63</v>
      </c>
      <c r="P106" s="94">
        <v>105.19</v>
      </c>
      <c r="Q106" s="84"/>
      <c r="R106" s="92">
        <v>265.05631</v>
      </c>
      <c r="S106" s="93">
        <v>4.9044133821603644E-4</v>
      </c>
      <c r="T106" s="93">
        <f t="shared" si="2"/>
        <v>3.4098947038763571E-3</v>
      </c>
      <c r="U106" s="93">
        <f>R106/'סכום נכסי הקרן'!$C$42</f>
        <v>6.0629061073065799E-4</v>
      </c>
    </row>
    <row r="107" spans="2:21" s="138" customFormat="1">
      <c r="B107" s="85" t="s">
        <v>528</v>
      </c>
      <c r="C107" s="84" t="s">
        <v>529</v>
      </c>
      <c r="D107" s="95" t="s">
        <v>123</v>
      </c>
      <c r="E107" s="95" t="s">
        <v>301</v>
      </c>
      <c r="F107" s="84" t="s">
        <v>360</v>
      </c>
      <c r="G107" s="95" t="s">
        <v>303</v>
      </c>
      <c r="H107" s="84" t="s">
        <v>1325</v>
      </c>
      <c r="I107" s="84" t="s">
        <v>163</v>
      </c>
      <c r="J107" s="84"/>
      <c r="K107" s="92">
        <v>3.96</v>
      </c>
      <c r="L107" s="95" t="s">
        <v>166</v>
      </c>
      <c r="M107" s="96">
        <v>3.6000000000000004E-2</v>
      </c>
      <c r="N107" s="96">
        <v>1.9199999999999998E-2</v>
      </c>
      <c r="O107" s="92">
        <f>450000/50000</f>
        <v>9</v>
      </c>
      <c r="P107" s="94">
        <f>109.44*50000</f>
        <v>5472000</v>
      </c>
      <c r="Q107" s="84"/>
      <c r="R107" s="92">
        <v>492.48</v>
      </c>
      <c r="S107" s="93">
        <f>2869.71494164913%/50000</f>
        <v>5.739429883298261E-4</v>
      </c>
      <c r="T107" s="93">
        <f t="shared" si="2"/>
        <v>6.3356535211896237E-3</v>
      </c>
      <c r="U107" s="93">
        <f>R107/'סכום נכסי הקרן'!$C$42</f>
        <v>1.1265002518620834E-3</v>
      </c>
    </row>
    <row r="108" spans="2:21" s="138" customFormat="1">
      <c r="B108" s="85" t="s">
        <v>530</v>
      </c>
      <c r="C108" s="84" t="s">
        <v>531</v>
      </c>
      <c r="D108" s="95" t="s">
        <v>123</v>
      </c>
      <c r="E108" s="95" t="s">
        <v>301</v>
      </c>
      <c r="F108" s="84" t="s">
        <v>532</v>
      </c>
      <c r="G108" s="95" t="s">
        <v>330</v>
      </c>
      <c r="H108" s="84" t="s">
        <v>1325</v>
      </c>
      <c r="I108" s="84" t="s">
        <v>163</v>
      </c>
      <c r="J108" s="84"/>
      <c r="K108" s="92">
        <v>3.2800000000000002</v>
      </c>
      <c r="L108" s="95" t="s">
        <v>166</v>
      </c>
      <c r="M108" s="96">
        <v>6.0499999999999998E-2</v>
      </c>
      <c r="N108" s="96">
        <v>3.49E-2</v>
      </c>
      <c r="O108" s="92">
        <v>194277</v>
      </c>
      <c r="P108" s="94">
        <v>110.7</v>
      </c>
      <c r="Q108" s="84"/>
      <c r="R108" s="92">
        <v>215.06462999999999</v>
      </c>
      <c r="S108" s="93">
        <v>2.0820754201349704E-4</v>
      </c>
      <c r="T108" s="93">
        <f t="shared" si="2"/>
        <v>2.766762062099666E-3</v>
      </c>
      <c r="U108" s="93">
        <f>R108/'סכום נכסי הקרן'!$C$42</f>
        <v>4.9193948964755074E-4</v>
      </c>
    </row>
    <row r="109" spans="2:21" s="138" customFormat="1">
      <c r="B109" s="85" t="s">
        <v>533</v>
      </c>
      <c r="C109" s="84" t="s">
        <v>534</v>
      </c>
      <c r="D109" s="95" t="s">
        <v>123</v>
      </c>
      <c r="E109" s="95" t="s">
        <v>301</v>
      </c>
      <c r="F109" s="84" t="s">
        <v>535</v>
      </c>
      <c r="G109" s="95" t="s">
        <v>536</v>
      </c>
      <c r="H109" s="84" t="s">
        <v>1325</v>
      </c>
      <c r="I109" s="84" t="s">
        <v>163</v>
      </c>
      <c r="J109" s="84"/>
      <c r="K109" s="92">
        <v>2.9399999999999995</v>
      </c>
      <c r="L109" s="95" t="s">
        <v>166</v>
      </c>
      <c r="M109" s="96">
        <v>4.4500000000000005E-2</v>
      </c>
      <c r="N109" s="96">
        <v>2.7900000000000001E-2</v>
      </c>
      <c r="O109" s="92">
        <v>474774</v>
      </c>
      <c r="P109" s="94">
        <v>106.1</v>
      </c>
      <c r="Q109" s="84"/>
      <c r="R109" s="92">
        <v>503.73521999999997</v>
      </c>
      <c r="S109" s="93">
        <v>3.3912428571428573E-4</v>
      </c>
      <c r="T109" s="93">
        <f t="shared" si="2"/>
        <v>6.4804496027051437E-3</v>
      </c>
      <c r="U109" s="93">
        <f>R109/'סכום נכסי הקרן'!$C$42</f>
        <v>1.1522454763681813E-3</v>
      </c>
    </row>
    <row r="110" spans="2:21" s="138" customFormat="1">
      <c r="B110" s="85" t="s">
        <v>537</v>
      </c>
      <c r="C110" s="84" t="s">
        <v>538</v>
      </c>
      <c r="D110" s="95" t="s">
        <v>123</v>
      </c>
      <c r="E110" s="95" t="s">
        <v>301</v>
      </c>
      <c r="F110" s="84" t="s">
        <v>539</v>
      </c>
      <c r="G110" s="95" t="s">
        <v>369</v>
      </c>
      <c r="H110" s="84" t="s">
        <v>1325</v>
      </c>
      <c r="I110" s="84" t="s">
        <v>1320</v>
      </c>
      <c r="J110" s="84"/>
      <c r="K110" s="92">
        <v>3.5500000000000007</v>
      </c>
      <c r="L110" s="95" t="s">
        <v>166</v>
      </c>
      <c r="M110" s="96">
        <v>2.9500000000000002E-2</v>
      </c>
      <c r="N110" s="96">
        <v>1.5600000000000001E-2</v>
      </c>
      <c r="O110" s="92">
        <v>223235.3</v>
      </c>
      <c r="P110" s="94">
        <v>105.75</v>
      </c>
      <c r="Q110" s="84"/>
      <c r="R110" s="92">
        <v>236.07132999999999</v>
      </c>
      <c r="S110" s="93">
        <v>8.323501105610842E-4</v>
      </c>
      <c r="T110" s="93">
        <f t="shared" si="2"/>
        <v>3.0370089204971116E-3</v>
      </c>
      <c r="U110" s="93">
        <f>R110/'סכום נכסי הקרן'!$C$42</f>
        <v>5.3999027920406315E-4</v>
      </c>
    </row>
    <row r="111" spans="2:21" s="138" customFormat="1">
      <c r="B111" s="85" t="s">
        <v>540</v>
      </c>
      <c r="C111" s="84" t="s">
        <v>541</v>
      </c>
      <c r="D111" s="95" t="s">
        <v>123</v>
      </c>
      <c r="E111" s="95" t="s">
        <v>301</v>
      </c>
      <c r="F111" s="84" t="s">
        <v>527</v>
      </c>
      <c r="G111" s="95" t="s">
        <v>154</v>
      </c>
      <c r="H111" s="84" t="s">
        <v>1325</v>
      </c>
      <c r="I111" s="84" t="s">
        <v>163</v>
      </c>
      <c r="J111" s="84"/>
      <c r="K111" s="92">
        <v>3.28</v>
      </c>
      <c r="L111" s="95" t="s">
        <v>166</v>
      </c>
      <c r="M111" s="96">
        <v>2.4E-2</v>
      </c>
      <c r="N111" s="96">
        <v>1.4100000000000001E-2</v>
      </c>
      <c r="O111" s="92">
        <v>114312.7</v>
      </c>
      <c r="P111" s="94">
        <v>103.49</v>
      </c>
      <c r="Q111" s="84"/>
      <c r="R111" s="92">
        <v>118.30222000000001</v>
      </c>
      <c r="S111" s="93">
        <v>2.7215365569126015E-4</v>
      </c>
      <c r="T111" s="93">
        <f t="shared" si="2"/>
        <v>1.5219336352898585E-3</v>
      </c>
      <c r="U111" s="93">
        <f>R111/'סכום נכסי הקרן'!$C$42</f>
        <v>2.7060485832083257E-4</v>
      </c>
    </row>
    <row r="112" spans="2:21" s="138" customFormat="1">
      <c r="B112" s="85" t="s">
        <v>542</v>
      </c>
      <c r="C112" s="84" t="s">
        <v>543</v>
      </c>
      <c r="D112" s="95" t="s">
        <v>123</v>
      </c>
      <c r="E112" s="95" t="s">
        <v>301</v>
      </c>
      <c r="F112" s="84" t="s">
        <v>544</v>
      </c>
      <c r="G112" s="95" t="s">
        <v>545</v>
      </c>
      <c r="H112" s="84" t="s">
        <v>1326</v>
      </c>
      <c r="I112" s="84" t="s">
        <v>1320</v>
      </c>
      <c r="J112" s="84"/>
      <c r="K112" s="92">
        <v>2.83</v>
      </c>
      <c r="L112" s="95" t="s">
        <v>166</v>
      </c>
      <c r="M112" s="96">
        <v>3.4000000000000002E-2</v>
      </c>
      <c r="N112" s="96">
        <v>2.2700000000000001E-2</v>
      </c>
      <c r="O112" s="92">
        <v>37953.9</v>
      </c>
      <c r="P112" s="94">
        <v>103.75</v>
      </c>
      <c r="Q112" s="84"/>
      <c r="R112" s="92">
        <v>39.37717</v>
      </c>
      <c r="S112" s="93">
        <v>6.3902176000091439E-5</v>
      </c>
      <c r="T112" s="93">
        <f t="shared" si="2"/>
        <v>5.0657916212837556E-4</v>
      </c>
      <c r="U112" s="93">
        <f>R112/'סכום נכסי הקרן'!$C$42</f>
        <v>9.0071458582310091E-5</v>
      </c>
    </row>
    <row r="113" spans="2:21" s="138" customFormat="1">
      <c r="B113" s="85" t="s">
        <v>546</v>
      </c>
      <c r="C113" s="84" t="s">
        <v>547</v>
      </c>
      <c r="D113" s="95" t="s">
        <v>123</v>
      </c>
      <c r="E113" s="95" t="s">
        <v>301</v>
      </c>
      <c r="F113" s="84" t="s">
        <v>466</v>
      </c>
      <c r="G113" s="95" t="s">
        <v>330</v>
      </c>
      <c r="H113" s="84" t="s">
        <v>1326</v>
      </c>
      <c r="I113" s="84" t="s">
        <v>1320</v>
      </c>
      <c r="J113" s="84"/>
      <c r="K113" s="92">
        <v>4.2700000000000005</v>
      </c>
      <c r="L113" s="95" t="s">
        <v>166</v>
      </c>
      <c r="M113" s="96">
        <v>3.7000000000000005E-2</v>
      </c>
      <c r="N113" s="96">
        <v>1.6800000000000002E-2</v>
      </c>
      <c r="O113" s="92">
        <v>59656.35</v>
      </c>
      <c r="P113" s="94">
        <v>109.85</v>
      </c>
      <c r="Q113" s="84"/>
      <c r="R113" s="92">
        <v>65.532499999999999</v>
      </c>
      <c r="S113" s="93">
        <v>2.3988640510845991E-4</v>
      </c>
      <c r="T113" s="93">
        <f t="shared" si="2"/>
        <v>8.4306208247514412E-4</v>
      </c>
      <c r="U113" s="93">
        <f>R113/'סכום נכסי הקרן'!$C$42</f>
        <v>1.4989924008112406E-4</v>
      </c>
    </row>
    <row r="114" spans="2:21" s="138" customFormat="1">
      <c r="B114" s="85" t="s">
        <v>548</v>
      </c>
      <c r="C114" s="84" t="s">
        <v>549</v>
      </c>
      <c r="D114" s="95" t="s">
        <v>123</v>
      </c>
      <c r="E114" s="95" t="s">
        <v>301</v>
      </c>
      <c r="F114" s="84" t="s">
        <v>550</v>
      </c>
      <c r="G114" s="95" t="s">
        <v>551</v>
      </c>
      <c r="H114" s="84" t="s">
        <v>1327</v>
      </c>
      <c r="I114" s="84" t="s">
        <v>163</v>
      </c>
      <c r="J114" s="84"/>
      <c r="K114" s="92">
        <v>6.3999999999999995</v>
      </c>
      <c r="L114" s="95" t="s">
        <v>166</v>
      </c>
      <c r="M114" s="96">
        <v>4.4500000000000005E-2</v>
      </c>
      <c r="N114" s="96">
        <v>3.04E-2</v>
      </c>
      <c r="O114" s="92">
        <v>132000</v>
      </c>
      <c r="P114" s="94">
        <v>111.06</v>
      </c>
      <c r="Q114" s="84"/>
      <c r="R114" s="92">
        <v>146.59920000000002</v>
      </c>
      <c r="S114" s="93">
        <v>4.125E-4</v>
      </c>
      <c r="T114" s="93">
        <f t="shared" si="2"/>
        <v>1.8859684407155255E-3</v>
      </c>
      <c r="U114" s="93">
        <f>R114/'סכום נכסי הקרן'!$C$42</f>
        <v>3.353314565521036E-4</v>
      </c>
    </row>
    <row r="115" spans="2:21" s="138" customFormat="1">
      <c r="B115" s="85" t="s">
        <v>552</v>
      </c>
      <c r="C115" s="84" t="s">
        <v>553</v>
      </c>
      <c r="D115" s="95" t="s">
        <v>123</v>
      </c>
      <c r="E115" s="95" t="s">
        <v>301</v>
      </c>
      <c r="F115" s="84" t="s">
        <v>554</v>
      </c>
      <c r="G115" s="95" t="s">
        <v>384</v>
      </c>
      <c r="H115" s="84" t="s">
        <v>1327</v>
      </c>
      <c r="I115" s="84" t="s">
        <v>1320</v>
      </c>
      <c r="J115" s="84"/>
      <c r="K115" s="92">
        <v>2.34</v>
      </c>
      <c r="L115" s="95" t="s">
        <v>166</v>
      </c>
      <c r="M115" s="96">
        <v>0.06</v>
      </c>
      <c r="N115" s="96">
        <v>1.38E-2</v>
      </c>
      <c r="O115" s="92">
        <v>14552.1</v>
      </c>
      <c r="P115" s="94">
        <v>112.64</v>
      </c>
      <c r="Q115" s="84"/>
      <c r="R115" s="92">
        <v>16.391490000000001</v>
      </c>
      <c r="S115" s="93">
        <v>2.3643292624971377E-5</v>
      </c>
      <c r="T115" s="93">
        <f t="shared" si="2"/>
        <v>2.1087313461672454E-4</v>
      </c>
      <c r="U115" s="93">
        <f>R115/'סכום נכסי הקרן'!$C$42</f>
        <v>3.7493944146756871E-5</v>
      </c>
    </row>
    <row r="116" spans="2:21" s="138" customFormat="1">
      <c r="B116" s="85" t="s">
        <v>555</v>
      </c>
      <c r="C116" s="84" t="s">
        <v>556</v>
      </c>
      <c r="D116" s="95" t="s">
        <v>123</v>
      </c>
      <c r="E116" s="95" t="s">
        <v>301</v>
      </c>
      <c r="F116" s="84" t="s">
        <v>554</v>
      </c>
      <c r="G116" s="95" t="s">
        <v>384</v>
      </c>
      <c r="H116" s="84" t="s">
        <v>1327</v>
      </c>
      <c r="I116" s="84" t="s">
        <v>1320</v>
      </c>
      <c r="J116" s="84"/>
      <c r="K116" s="92">
        <v>4.45</v>
      </c>
      <c r="L116" s="95" t="s">
        <v>166</v>
      </c>
      <c r="M116" s="96">
        <v>5.9000000000000004E-2</v>
      </c>
      <c r="N116" s="96">
        <v>2.2599999999999999E-2</v>
      </c>
      <c r="O116" s="92">
        <v>3716</v>
      </c>
      <c r="P116" s="94">
        <v>118.73</v>
      </c>
      <c r="Q116" s="84"/>
      <c r="R116" s="92">
        <v>4.4120100000000004</v>
      </c>
      <c r="S116" s="93">
        <v>5.2093117147831745E-6</v>
      </c>
      <c r="T116" s="93">
        <f t="shared" si="2"/>
        <v>5.675959773396652E-5</v>
      </c>
      <c r="U116" s="93">
        <f>R116/'סכום נכסי הקרן'!$C$42</f>
        <v>1.0092045110904059E-5</v>
      </c>
    </row>
    <row r="117" spans="2:21" s="138" customFormat="1">
      <c r="B117" s="85" t="s">
        <v>557</v>
      </c>
      <c r="C117" s="84" t="s">
        <v>558</v>
      </c>
      <c r="D117" s="95" t="s">
        <v>123</v>
      </c>
      <c r="E117" s="95" t="s">
        <v>301</v>
      </c>
      <c r="F117" s="84" t="s">
        <v>559</v>
      </c>
      <c r="G117" s="95" t="s">
        <v>330</v>
      </c>
      <c r="H117" s="84" t="s">
        <v>1327</v>
      </c>
      <c r="I117" s="84" t="s">
        <v>1320</v>
      </c>
      <c r="J117" s="84"/>
      <c r="K117" s="92">
        <v>4.8800000000000008</v>
      </c>
      <c r="L117" s="95" t="s">
        <v>166</v>
      </c>
      <c r="M117" s="96">
        <v>6.9000000000000006E-2</v>
      </c>
      <c r="N117" s="96">
        <v>6.2299999999999994E-2</v>
      </c>
      <c r="O117" s="92">
        <v>115791</v>
      </c>
      <c r="P117" s="94">
        <v>106.36</v>
      </c>
      <c r="Q117" s="84"/>
      <c r="R117" s="92">
        <v>123.15531</v>
      </c>
      <c r="S117" s="93">
        <v>2.508682492671608E-4</v>
      </c>
      <c r="T117" s="93">
        <f t="shared" si="2"/>
        <v>1.5843676361572037E-3</v>
      </c>
      <c r="U117" s="93">
        <f>R117/'סכום נכסי הקרן'!$C$42</f>
        <v>2.8170583116705851E-4</v>
      </c>
    </row>
    <row r="118" spans="2:21" s="138" customFormat="1">
      <c r="B118" s="85" t="s">
        <v>560</v>
      </c>
      <c r="C118" s="84" t="s">
        <v>561</v>
      </c>
      <c r="D118" s="95" t="s">
        <v>123</v>
      </c>
      <c r="E118" s="95" t="s">
        <v>301</v>
      </c>
      <c r="F118" s="84" t="s">
        <v>562</v>
      </c>
      <c r="G118" s="95" t="s">
        <v>369</v>
      </c>
      <c r="H118" s="84" t="s">
        <v>1328</v>
      </c>
      <c r="I118" s="84" t="s">
        <v>163</v>
      </c>
      <c r="J118" s="84"/>
      <c r="K118" s="92">
        <v>1.84</v>
      </c>
      <c r="L118" s="95" t="s">
        <v>166</v>
      </c>
      <c r="M118" s="96">
        <v>4.2999999999999997E-2</v>
      </c>
      <c r="N118" s="96">
        <v>2.8799999999999999E-2</v>
      </c>
      <c r="O118" s="92">
        <v>240090.09</v>
      </c>
      <c r="P118" s="94">
        <v>103.03</v>
      </c>
      <c r="Q118" s="84"/>
      <c r="R118" s="92">
        <v>247.36482000000001</v>
      </c>
      <c r="S118" s="93">
        <v>4.7514269622830885E-4</v>
      </c>
      <c r="T118" s="93">
        <f t="shared" si="2"/>
        <v>3.1822973376613006E-3</v>
      </c>
      <c r="U118" s="93">
        <f>R118/'סכום נכסי הקרן'!$C$42</f>
        <v>5.6582304262471357E-4</v>
      </c>
    </row>
    <row r="119" spans="2:21" s="138" customFormat="1">
      <c r="B119" s="85" t="s">
        <v>564</v>
      </c>
      <c r="C119" s="84" t="s">
        <v>565</v>
      </c>
      <c r="D119" s="95" t="s">
        <v>123</v>
      </c>
      <c r="E119" s="95" t="s">
        <v>301</v>
      </c>
      <c r="F119" s="84" t="s">
        <v>562</v>
      </c>
      <c r="G119" s="95" t="s">
        <v>369</v>
      </c>
      <c r="H119" s="84" t="s">
        <v>1328</v>
      </c>
      <c r="I119" s="84" t="s">
        <v>163</v>
      </c>
      <c r="J119" s="84"/>
      <c r="K119" s="92">
        <v>2.5099999999999998</v>
      </c>
      <c r="L119" s="95" t="s">
        <v>166</v>
      </c>
      <c r="M119" s="96">
        <v>4.2500000000000003E-2</v>
      </c>
      <c r="N119" s="96">
        <v>3.1500000000000007E-2</v>
      </c>
      <c r="O119" s="92">
        <v>14401.8</v>
      </c>
      <c r="P119" s="94">
        <v>104.56</v>
      </c>
      <c r="Q119" s="84"/>
      <c r="R119" s="92">
        <v>15.05852</v>
      </c>
      <c r="S119" s="93">
        <v>2.3731910387641965E-5</v>
      </c>
      <c r="T119" s="93">
        <f t="shared" si="2"/>
        <v>1.9372475077547181E-4</v>
      </c>
      <c r="U119" s="93">
        <f>R119/'סכום נכסי הקרן'!$C$42</f>
        <v>3.4444904509158176E-5</v>
      </c>
    </row>
    <row r="120" spans="2:21" s="138" customFormat="1">
      <c r="B120" s="83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92"/>
      <c r="P120" s="94"/>
      <c r="Q120" s="84"/>
      <c r="R120" s="84"/>
      <c r="S120" s="84"/>
      <c r="T120" s="93"/>
      <c r="U120" s="84"/>
    </row>
    <row r="121" spans="2:21" s="138" customFormat="1">
      <c r="B121" s="100" t="s">
        <v>44</v>
      </c>
      <c r="C121" s="82"/>
      <c r="D121" s="82"/>
      <c r="E121" s="82"/>
      <c r="F121" s="82"/>
      <c r="G121" s="82"/>
      <c r="H121" s="82"/>
      <c r="I121" s="82"/>
      <c r="J121" s="82"/>
      <c r="K121" s="89">
        <v>4.42</v>
      </c>
      <c r="L121" s="82"/>
      <c r="M121" s="82"/>
      <c r="N121" s="102">
        <v>3.2599999999999997E-2</v>
      </c>
      <c r="O121" s="89"/>
      <c r="P121" s="91"/>
      <c r="Q121" s="82"/>
      <c r="R121" s="89">
        <v>383.99859000000004</v>
      </c>
      <c r="S121" s="82"/>
      <c r="T121" s="90">
        <f t="shared" ref="T121:T122" si="3">R121/$R$11</f>
        <v>4.9400625789176224E-3</v>
      </c>
      <c r="U121" s="90">
        <f>R121/'סכום נכסי הקרן'!$C$42</f>
        <v>8.7835954424481187E-4</v>
      </c>
    </row>
    <row r="122" spans="2:21" s="138" customFormat="1">
      <c r="B122" s="85" t="s">
        <v>566</v>
      </c>
      <c r="C122" s="84" t="s">
        <v>567</v>
      </c>
      <c r="D122" s="95" t="s">
        <v>123</v>
      </c>
      <c r="E122" s="95" t="s">
        <v>301</v>
      </c>
      <c r="F122" s="84" t="s">
        <v>568</v>
      </c>
      <c r="G122" s="95" t="s">
        <v>569</v>
      </c>
      <c r="H122" s="84" t="s">
        <v>1323</v>
      </c>
      <c r="I122" s="84" t="s">
        <v>1320</v>
      </c>
      <c r="J122" s="84"/>
      <c r="K122" s="92">
        <v>4.42</v>
      </c>
      <c r="L122" s="95" t="s">
        <v>166</v>
      </c>
      <c r="M122" s="96">
        <v>3.49E-2</v>
      </c>
      <c r="N122" s="96">
        <v>3.2599999999999997E-2</v>
      </c>
      <c r="O122" s="92">
        <v>383041</v>
      </c>
      <c r="P122" s="94">
        <v>100.25</v>
      </c>
      <c r="Q122" s="84"/>
      <c r="R122" s="92">
        <v>383.99859000000004</v>
      </c>
      <c r="S122" s="93">
        <v>2.4307300230291777E-4</v>
      </c>
      <c r="T122" s="93">
        <f t="shared" si="3"/>
        <v>4.9400625789176224E-3</v>
      </c>
      <c r="U122" s="93">
        <f>R122/'סכום נכסי הקרן'!$C$42</f>
        <v>8.7835954424481187E-4</v>
      </c>
    </row>
    <row r="123" spans="2:21" s="138" customFormat="1">
      <c r="B123" s="149"/>
    </row>
    <row r="124" spans="2:21" s="138" customFormat="1">
      <c r="B124" s="149"/>
    </row>
    <row r="125" spans="2:21" s="138" customFormat="1">
      <c r="B125" s="149"/>
    </row>
    <row r="126" spans="2:21" s="138" customFormat="1">
      <c r="B126" s="152" t="s">
        <v>250</v>
      </c>
    </row>
    <row r="127" spans="2:21" s="138" customFormat="1">
      <c r="B127" s="152" t="s">
        <v>114</v>
      </c>
    </row>
    <row r="128" spans="2:21" s="138" customFormat="1">
      <c r="B128" s="152" t="s">
        <v>235</v>
      </c>
    </row>
    <row r="129" spans="2:2" s="138" customFormat="1">
      <c r="B129" s="152" t="s">
        <v>245</v>
      </c>
    </row>
    <row r="130" spans="2:2" s="138" customFormat="1">
      <c r="B130" s="152" t="s">
        <v>243</v>
      </c>
    </row>
    <row r="131" spans="2:2" s="138" customFormat="1">
      <c r="B131" s="149"/>
    </row>
    <row r="132" spans="2:2" s="138" customFormat="1">
      <c r="B132" s="149"/>
    </row>
    <row r="133" spans="2:2" s="138" customFormat="1">
      <c r="B133" s="149"/>
    </row>
    <row r="134" spans="2:2" s="138" customFormat="1">
      <c r="B134" s="149"/>
    </row>
    <row r="135" spans="2:2" s="138" customFormat="1">
      <c r="B135" s="149"/>
    </row>
    <row r="136" spans="2:2" s="138" customFormat="1">
      <c r="B136" s="149"/>
    </row>
    <row r="137" spans="2:2" s="138" customFormat="1">
      <c r="B137" s="149"/>
    </row>
    <row r="138" spans="2:2" s="138" customFormat="1">
      <c r="B138" s="149"/>
    </row>
    <row r="139" spans="2:2" s="138" customFormat="1">
      <c r="B139" s="149"/>
    </row>
    <row r="140" spans="2:2" s="138" customFormat="1">
      <c r="B140" s="149"/>
    </row>
    <row r="141" spans="2:2" s="138" customFormat="1">
      <c r="B141" s="149"/>
    </row>
    <row r="142" spans="2:2" s="138" customFormat="1">
      <c r="B142" s="149"/>
    </row>
    <row r="143" spans="2:2" s="138" customFormat="1">
      <c r="B143" s="149"/>
    </row>
    <row r="144" spans="2:2" s="138" customFormat="1">
      <c r="B144" s="149"/>
    </row>
    <row r="145" spans="2:2" s="138" customFormat="1">
      <c r="B145" s="149"/>
    </row>
    <row r="146" spans="2:2" s="138" customFormat="1">
      <c r="B146" s="149"/>
    </row>
    <row r="147" spans="2:2" s="138" customFormat="1">
      <c r="B147" s="149"/>
    </row>
    <row r="148" spans="2:2" s="138" customFormat="1">
      <c r="B148" s="149"/>
    </row>
    <row r="149" spans="2:2" s="138" customFormat="1">
      <c r="B149" s="149"/>
    </row>
    <row r="150" spans="2:2" s="138" customFormat="1">
      <c r="B150" s="149"/>
    </row>
    <row r="151" spans="2:2" s="138" customFormat="1">
      <c r="B151" s="149"/>
    </row>
    <row r="152" spans="2:2" s="138" customFormat="1">
      <c r="B152" s="149"/>
    </row>
    <row r="153" spans="2:2" s="138" customFormat="1">
      <c r="B153" s="149"/>
    </row>
    <row r="154" spans="2:2" s="138" customFormat="1">
      <c r="B154" s="149"/>
    </row>
    <row r="155" spans="2:2" s="138" customFormat="1">
      <c r="B155" s="149"/>
    </row>
    <row r="156" spans="2:2" s="138" customFormat="1">
      <c r="B156" s="149"/>
    </row>
    <row r="157" spans="2:2" s="138" customFormat="1">
      <c r="B157" s="149"/>
    </row>
    <row r="158" spans="2:2" s="138" customFormat="1">
      <c r="B158" s="149"/>
    </row>
    <row r="159" spans="2:2" s="138" customFormat="1">
      <c r="B159" s="149"/>
    </row>
    <row r="160" spans="2:2" s="138" customFormat="1">
      <c r="B160" s="149"/>
    </row>
    <row r="161" spans="2:6" s="138" customFormat="1">
      <c r="B161" s="149"/>
    </row>
    <row r="162" spans="2:6" s="138" customFormat="1">
      <c r="B162" s="149"/>
    </row>
    <row r="163" spans="2:6" s="138" customFormat="1">
      <c r="B163" s="149"/>
    </row>
    <row r="164" spans="2:6" s="138" customFormat="1">
      <c r="B164" s="149"/>
    </row>
    <row r="165" spans="2:6" s="138" customFormat="1">
      <c r="B165" s="149"/>
    </row>
    <row r="166" spans="2:6" s="138" customFormat="1">
      <c r="B166" s="149"/>
    </row>
    <row r="167" spans="2:6" s="138" customFormat="1">
      <c r="B167" s="149"/>
    </row>
    <row r="168" spans="2:6">
      <c r="C168" s="1"/>
      <c r="D168" s="1"/>
      <c r="E168" s="1"/>
      <c r="F168" s="1"/>
    </row>
    <row r="169" spans="2:6">
      <c r="C169" s="1"/>
      <c r="D169" s="1"/>
      <c r="E169" s="1"/>
      <c r="F169" s="1"/>
    </row>
    <row r="170" spans="2:6">
      <c r="C170" s="1"/>
      <c r="D170" s="1"/>
      <c r="E170" s="1"/>
      <c r="F170" s="1"/>
    </row>
    <row r="171" spans="2:6">
      <c r="C171" s="1"/>
      <c r="D171" s="1"/>
      <c r="E171" s="1"/>
      <c r="F171" s="1"/>
    </row>
    <row r="172" spans="2:6">
      <c r="C172" s="1"/>
      <c r="D172" s="1"/>
      <c r="E172" s="1"/>
      <c r="F172" s="1"/>
    </row>
    <row r="173" spans="2:6">
      <c r="C173" s="1"/>
      <c r="D173" s="1"/>
      <c r="E173" s="1"/>
      <c r="F173" s="1"/>
    </row>
    <row r="174" spans="2:6">
      <c r="C174" s="1"/>
      <c r="D174" s="1"/>
      <c r="E174" s="1"/>
      <c r="F174" s="1"/>
    </row>
    <row r="175" spans="2:6">
      <c r="C175" s="1"/>
      <c r="D175" s="1"/>
      <c r="E175" s="1"/>
      <c r="F175" s="1"/>
    </row>
    <row r="176" spans="2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5" type="noConversion"/>
  <conditionalFormatting sqref="B12:B122">
    <cfRule type="cellIs" dxfId="35" priority="2" operator="equal">
      <formula>"NR3"</formula>
    </cfRule>
  </conditionalFormatting>
  <conditionalFormatting sqref="B12:B122">
    <cfRule type="containsText" dxfId="3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 B34 Q9 B36 B128 B130"/>
    <dataValidation type="list" allowBlank="1" showInputMessage="1" showErrorMessage="1" sqref="I12:I828">
      <formula1>$BE$7:$BE$10</formula1>
    </dataValidation>
    <dataValidation type="list" allowBlank="1" showInputMessage="1" showErrorMessage="1" sqref="E12:E822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555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T363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14.140625" style="1" bestFit="1" customWidth="1"/>
    <col min="13" max="13" width="9.140625" style="1"/>
    <col min="14" max="14" width="10.42578125" style="1" bestFit="1" customWidth="1"/>
    <col min="15" max="15" width="6.7109375" style="1" customWidth="1"/>
    <col min="16" max="16" width="7.28515625" style="1" customWidth="1"/>
    <col min="17" max="28" width="5.7109375" style="1" customWidth="1"/>
    <col min="29" max="16384" width="9.140625" style="1"/>
  </cols>
  <sheetData>
    <row r="1" spans="2:46">
      <c r="B1" s="57" t="s">
        <v>181</v>
      </c>
      <c r="C1" s="78" t="s" vm="1">
        <v>251</v>
      </c>
    </row>
    <row r="2" spans="2:46">
      <c r="B2" s="57" t="s">
        <v>180</v>
      </c>
      <c r="C2" s="78" t="s">
        <v>252</v>
      </c>
    </row>
    <row r="3" spans="2:46">
      <c r="B3" s="57" t="s">
        <v>182</v>
      </c>
      <c r="C3" s="78" t="s">
        <v>253</v>
      </c>
    </row>
    <row r="4" spans="2:46">
      <c r="B4" s="57" t="s">
        <v>183</v>
      </c>
      <c r="C4" s="78">
        <v>8803</v>
      </c>
    </row>
    <row r="6" spans="2:46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AT6" s="3"/>
    </row>
    <row r="7" spans="2:46" ht="26.25" customHeight="1">
      <c r="B7" s="203" t="s">
        <v>90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AP7" s="3"/>
      <c r="AT7" s="3"/>
    </row>
    <row r="8" spans="2:46" s="3" customFormat="1" ht="63">
      <c r="B8" s="22" t="s">
        <v>117</v>
      </c>
      <c r="C8" s="30" t="s">
        <v>42</v>
      </c>
      <c r="D8" s="30" t="s">
        <v>122</v>
      </c>
      <c r="E8" s="30" t="s">
        <v>227</v>
      </c>
      <c r="F8" s="30" t="s">
        <v>119</v>
      </c>
      <c r="G8" s="30" t="s">
        <v>61</v>
      </c>
      <c r="H8" s="30" t="s">
        <v>102</v>
      </c>
      <c r="I8" s="13" t="s">
        <v>237</v>
      </c>
      <c r="J8" s="13" t="s">
        <v>236</v>
      </c>
      <c r="K8" s="13" t="s">
        <v>58</v>
      </c>
      <c r="L8" s="13" t="s">
        <v>55</v>
      </c>
      <c r="M8" s="30" t="s">
        <v>184</v>
      </c>
      <c r="N8" s="14" t="s">
        <v>186</v>
      </c>
      <c r="AP8" s="1"/>
      <c r="AQ8" s="1"/>
      <c r="AR8" s="1"/>
      <c r="AT8" s="4"/>
    </row>
    <row r="9" spans="2:46" s="3" customFormat="1" ht="24" customHeight="1">
      <c r="B9" s="15"/>
      <c r="C9" s="16"/>
      <c r="D9" s="16"/>
      <c r="E9" s="16"/>
      <c r="F9" s="16"/>
      <c r="G9" s="16"/>
      <c r="H9" s="16"/>
      <c r="I9" s="16" t="s">
        <v>246</v>
      </c>
      <c r="J9" s="16"/>
      <c r="K9" s="16" t="s">
        <v>240</v>
      </c>
      <c r="L9" s="16" t="s">
        <v>20</v>
      </c>
      <c r="M9" s="16" t="s">
        <v>20</v>
      </c>
      <c r="N9" s="17" t="s">
        <v>20</v>
      </c>
      <c r="AP9" s="1"/>
      <c r="AR9" s="1"/>
      <c r="AT9" s="4"/>
    </row>
    <row r="10" spans="2:4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P10" s="1"/>
      <c r="AQ10" s="3"/>
      <c r="AR10" s="1"/>
      <c r="AT10" s="1"/>
    </row>
    <row r="11" spans="2:46" s="147" customFormat="1" ht="18" customHeight="1">
      <c r="B11" s="103" t="s">
        <v>28</v>
      </c>
      <c r="C11" s="80"/>
      <c r="D11" s="80"/>
      <c r="E11" s="80"/>
      <c r="F11" s="80"/>
      <c r="G11" s="80"/>
      <c r="H11" s="80"/>
      <c r="I11" s="86"/>
      <c r="J11" s="88"/>
      <c r="K11" s="86">
        <v>37778.793670000006</v>
      </c>
      <c r="L11" s="80"/>
      <c r="M11" s="87">
        <f>K11/$K$11</f>
        <v>1</v>
      </c>
      <c r="N11" s="87">
        <f>K11/'סכום נכסי הקרן'!$C$42</f>
        <v>8.6415327697166769E-2</v>
      </c>
      <c r="AP11" s="138"/>
      <c r="AQ11" s="141"/>
      <c r="AR11" s="138"/>
      <c r="AT11" s="138"/>
    </row>
    <row r="12" spans="2:46" s="138" customFormat="1" ht="20.25">
      <c r="B12" s="130" t="s">
        <v>233</v>
      </c>
      <c r="C12" s="82"/>
      <c r="D12" s="82"/>
      <c r="E12" s="82"/>
      <c r="F12" s="82"/>
      <c r="G12" s="82"/>
      <c r="H12" s="82"/>
      <c r="I12" s="89"/>
      <c r="J12" s="91"/>
      <c r="K12" s="89">
        <v>29057.334590000002</v>
      </c>
      <c r="L12" s="82"/>
      <c r="M12" s="90">
        <f t="shared" ref="M12:M42" si="0">K12/$K$11</f>
        <v>0.76914405589065482</v>
      </c>
      <c r="N12" s="90">
        <f>K12/'סכום נכסי הקרן'!$C$42</f>
        <v>6.6465835636118895E-2</v>
      </c>
      <c r="AQ12" s="147"/>
    </row>
    <row r="13" spans="2:46" s="138" customFormat="1">
      <c r="B13" s="130" t="s">
        <v>570</v>
      </c>
      <c r="C13" s="82"/>
      <c r="D13" s="82"/>
      <c r="E13" s="82"/>
      <c r="F13" s="82"/>
      <c r="G13" s="82"/>
      <c r="H13" s="82"/>
      <c r="I13" s="89"/>
      <c r="J13" s="91"/>
      <c r="K13" s="89">
        <v>23425.553889999999</v>
      </c>
      <c r="L13" s="82"/>
      <c r="M13" s="90">
        <f t="shared" si="0"/>
        <v>0.62007151669859006</v>
      </c>
      <c r="N13" s="90">
        <f>K13/'סכום נכסי הקרן'!$C$42</f>
        <v>5.3583683311187881E-2</v>
      </c>
    </row>
    <row r="14" spans="2:46" s="138" customFormat="1">
      <c r="B14" s="106" t="s">
        <v>571</v>
      </c>
      <c r="C14" s="84" t="s">
        <v>572</v>
      </c>
      <c r="D14" s="95" t="s">
        <v>123</v>
      </c>
      <c r="E14" s="95" t="s">
        <v>301</v>
      </c>
      <c r="F14" s="84" t="s">
        <v>573</v>
      </c>
      <c r="G14" s="95" t="s">
        <v>574</v>
      </c>
      <c r="H14" s="95" t="s">
        <v>166</v>
      </c>
      <c r="I14" s="92">
        <v>5686</v>
      </c>
      <c r="J14" s="94">
        <v>21560</v>
      </c>
      <c r="K14" s="92">
        <v>1225.9016000000001</v>
      </c>
      <c r="L14" s="93">
        <v>1.1392442598999645E-4</v>
      </c>
      <c r="M14" s="93">
        <f t="shared" si="0"/>
        <v>3.2449463863465915E-2</v>
      </c>
      <c r="N14" s="93">
        <f>K14/'סכום נכסי הקרן'!$C$42</f>
        <v>2.8041310533587784E-3</v>
      </c>
    </row>
    <row r="15" spans="2:46" s="138" customFormat="1">
      <c r="B15" s="106" t="s">
        <v>575</v>
      </c>
      <c r="C15" s="84" t="s">
        <v>576</v>
      </c>
      <c r="D15" s="95" t="s">
        <v>123</v>
      </c>
      <c r="E15" s="95" t="s">
        <v>301</v>
      </c>
      <c r="F15" s="84" t="s">
        <v>339</v>
      </c>
      <c r="G15" s="95" t="s">
        <v>330</v>
      </c>
      <c r="H15" s="95" t="s">
        <v>166</v>
      </c>
      <c r="I15" s="92">
        <v>2263</v>
      </c>
      <c r="J15" s="94">
        <v>4563</v>
      </c>
      <c r="K15" s="92">
        <v>103.26069</v>
      </c>
      <c r="L15" s="93">
        <v>1.9665574863728125E-5</v>
      </c>
      <c r="M15" s="93">
        <f t="shared" si="0"/>
        <v>2.7332977040502729E-3</v>
      </c>
      <c r="N15" s="93">
        <f>K15/'סכום נכסי הקרן'!$C$42</f>
        <v>2.3619881678941788E-4</v>
      </c>
    </row>
    <row r="16" spans="2:46" s="138" customFormat="1" ht="20.25">
      <c r="B16" s="106" t="s">
        <v>577</v>
      </c>
      <c r="C16" s="84" t="s">
        <v>578</v>
      </c>
      <c r="D16" s="95" t="s">
        <v>123</v>
      </c>
      <c r="E16" s="95" t="s">
        <v>301</v>
      </c>
      <c r="F16" s="84" t="s">
        <v>579</v>
      </c>
      <c r="G16" s="95" t="s">
        <v>504</v>
      </c>
      <c r="H16" s="95" t="s">
        <v>166</v>
      </c>
      <c r="I16" s="92">
        <v>1957</v>
      </c>
      <c r="J16" s="94">
        <v>51930</v>
      </c>
      <c r="K16" s="92">
        <v>1016.2701</v>
      </c>
      <c r="L16" s="93">
        <v>4.5776674854383628E-5</v>
      </c>
      <c r="M16" s="93">
        <f t="shared" si="0"/>
        <v>2.6900543963292722E-2</v>
      </c>
      <c r="N16" s="93">
        <f>K16/'סכום נכסי הקרן'!$C$42</f>
        <v>2.3246193218199817E-3</v>
      </c>
      <c r="AP16" s="147"/>
    </row>
    <row r="17" spans="2:14" s="138" customFormat="1">
      <c r="B17" s="106" t="s">
        <v>580</v>
      </c>
      <c r="C17" s="84" t="s">
        <v>581</v>
      </c>
      <c r="D17" s="95" t="s">
        <v>123</v>
      </c>
      <c r="E17" s="95" t="s">
        <v>301</v>
      </c>
      <c r="F17" s="84" t="s">
        <v>582</v>
      </c>
      <c r="G17" s="95" t="s">
        <v>330</v>
      </c>
      <c r="H17" s="95" t="s">
        <v>166</v>
      </c>
      <c r="I17" s="92">
        <v>14907</v>
      </c>
      <c r="J17" s="94">
        <v>3750</v>
      </c>
      <c r="K17" s="92">
        <v>559.01250000000005</v>
      </c>
      <c r="L17" s="93">
        <v>9.0256725073571304E-5</v>
      </c>
      <c r="M17" s="93">
        <f t="shared" si="0"/>
        <v>1.4796991796059113E-2</v>
      </c>
      <c r="N17" s="93">
        <f>K17/'סכום נכסי הקרן'!$C$42</f>
        <v>1.2786868949887366E-3</v>
      </c>
    </row>
    <row r="18" spans="2:14" s="138" customFormat="1">
      <c r="B18" s="106" t="s">
        <v>583</v>
      </c>
      <c r="C18" s="84" t="s">
        <v>584</v>
      </c>
      <c r="D18" s="95" t="s">
        <v>123</v>
      </c>
      <c r="E18" s="95" t="s">
        <v>301</v>
      </c>
      <c r="F18" s="84" t="s">
        <v>343</v>
      </c>
      <c r="G18" s="95" t="s">
        <v>330</v>
      </c>
      <c r="H18" s="95" t="s">
        <v>166</v>
      </c>
      <c r="I18" s="92">
        <v>782</v>
      </c>
      <c r="J18" s="94">
        <v>1964</v>
      </c>
      <c r="K18" s="92">
        <v>15.35848</v>
      </c>
      <c r="L18" s="93">
        <v>2.490070287487849E-6</v>
      </c>
      <c r="M18" s="93">
        <f t="shared" si="0"/>
        <v>4.0653706770409954E-4</v>
      </c>
      <c r="N18" s="93">
        <f>K18/'סכום נכסי הקרן'!$C$42</f>
        <v>3.5131033926695037E-5</v>
      </c>
    </row>
    <row r="19" spans="2:14" s="138" customFormat="1">
      <c r="B19" s="106" t="s">
        <v>585</v>
      </c>
      <c r="C19" s="84" t="s">
        <v>586</v>
      </c>
      <c r="D19" s="95" t="s">
        <v>123</v>
      </c>
      <c r="E19" s="95" t="s">
        <v>301</v>
      </c>
      <c r="F19" s="84" t="s">
        <v>350</v>
      </c>
      <c r="G19" s="95" t="s">
        <v>351</v>
      </c>
      <c r="H19" s="95" t="s">
        <v>166</v>
      </c>
      <c r="I19" s="92">
        <v>170844</v>
      </c>
      <c r="J19" s="94">
        <v>505.1</v>
      </c>
      <c r="K19" s="92">
        <v>862.93304000000001</v>
      </c>
      <c r="L19" s="93">
        <v>6.1777212127984518E-5</v>
      </c>
      <c r="M19" s="93">
        <f t="shared" si="0"/>
        <v>2.2841730933437714E-2</v>
      </c>
      <c r="N19" s="93">
        <f>K19/'סכום נכסי הקרן'!$C$42</f>
        <v>1.9738756637835311E-3</v>
      </c>
    </row>
    <row r="20" spans="2:14" s="138" customFormat="1">
      <c r="B20" s="106" t="s">
        <v>587</v>
      </c>
      <c r="C20" s="84" t="s">
        <v>588</v>
      </c>
      <c r="D20" s="95" t="s">
        <v>123</v>
      </c>
      <c r="E20" s="95" t="s">
        <v>301</v>
      </c>
      <c r="F20" s="84" t="s">
        <v>324</v>
      </c>
      <c r="G20" s="95" t="s">
        <v>303</v>
      </c>
      <c r="H20" s="95" t="s">
        <v>166</v>
      </c>
      <c r="I20" s="92">
        <v>5962</v>
      </c>
      <c r="J20" s="94">
        <v>6599</v>
      </c>
      <c r="K20" s="92">
        <v>393.43238000000002</v>
      </c>
      <c r="L20" s="93">
        <v>5.9423877434913813E-5</v>
      </c>
      <c r="M20" s="93">
        <f t="shared" si="0"/>
        <v>1.041410648091771E-2</v>
      </c>
      <c r="N20" s="93">
        <f>K20/'סכום נכסי הקרן'!$C$42</f>
        <v>8.9993842422169215E-4</v>
      </c>
    </row>
    <row r="21" spans="2:14" s="138" customFormat="1">
      <c r="B21" s="106" t="s">
        <v>589</v>
      </c>
      <c r="C21" s="84" t="s">
        <v>590</v>
      </c>
      <c r="D21" s="95" t="s">
        <v>123</v>
      </c>
      <c r="E21" s="95" t="s">
        <v>301</v>
      </c>
      <c r="F21" s="84" t="s">
        <v>554</v>
      </c>
      <c r="G21" s="95" t="s">
        <v>384</v>
      </c>
      <c r="H21" s="95" t="s">
        <v>166</v>
      </c>
      <c r="I21" s="92">
        <v>186262</v>
      </c>
      <c r="J21" s="94">
        <v>176.9</v>
      </c>
      <c r="K21" s="92">
        <v>329.49748</v>
      </c>
      <c r="L21" s="93">
        <v>5.8234202109069022E-5</v>
      </c>
      <c r="M21" s="93">
        <f t="shared" si="0"/>
        <v>8.7217575785553114E-3</v>
      </c>
      <c r="N21" s="93">
        <f>K21/'סכום נכסי הקרן'!$C$42</f>
        <v>7.5369353924610496E-4</v>
      </c>
    </row>
    <row r="22" spans="2:14" s="138" customFormat="1">
      <c r="B22" s="106" t="s">
        <v>591</v>
      </c>
      <c r="C22" s="84" t="s">
        <v>592</v>
      </c>
      <c r="D22" s="95" t="s">
        <v>123</v>
      </c>
      <c r="E22" s="95" t="s">
        <v>301</v>
      </c>
      <c r="F22" s="84" t="s">
        <v>360</v>
      </c>
      <c r="G22" s="95" t="s">
        <v>303</v>
      </c>
      <c r="H22" s="95" t="s">
        <v>166</v>
      </c>
      <c r="I22" s="92">
        <v>72825</v>
      </c>
      <c r="J22" s="94">
        <v>891</v>
      </c>
      <c r="K22" s="92">
        <v>648.87075000000004</v>
      </c>
      <c r="L22" s="93">
        <v>6.256351963755223E-5</v>
      </c>
      <c r="M22" s="93">
        <f t="shared" si="0"/>
        <v>1.7175528569491245E-2</v>
      </c>
      <c r="N22" s="93">
        <f>K22/'סכום נכסי הקרן'!$C$42</f>
        <v>1.4842289297046357E-3</v>
      </c>
    </row>
    <row r="23" spans="2:14" s="138" customFormat="1">
      <c r="B23" s="106" t="s">
        <v>593</v>
      </c>
      <c r="C23" s="84" t="s">
        <v>594</v>
      </c>
      <c r="D23" s="95" t="s">
        <v>123</v>
      </c>
      <c r="E23" s="95" t="s">
        <v>301</v>
      </c>
      <c r="F23" s="84" t="s">
        <v>595</v>
      </c>
      <c r="G23" s="95" t="s">
        <v>569</v>
      </c>
      <c r="H23" s="95" t="s">
        <v>166</v>
      </c>
      <c r="I23" s="92">
        <v>69988.990000000005</v>
      </c>
      <c r="J23" s="94">
        <v>1094</v>
      </c>
      <c r="K23" s="92">
        <v>765.67958999999996</v>
      </c>
      <c r="L23" s="93">
        <v>5.9625242031584796E-5</v>
      </c>
      <c r="M23" s="93">
        <f t="shared" si="0"/>
        <v>2.0267444129853811E-2</v>
      </c>
      <c r="N23" s="93">
        <f>K23/'סכום נכסי הקרן'!$C$42</f>
        <v>1.751417826065336E-3</v>
      </c>
    </row>
    <row r="24" spans="2:14" s="138" customFormat="1">
      <c r="B24" s="106" t="s">
        <v>596</v>
      </c>
      <c r="C24" s="84" t="s">
        <v>597</v>
      </c>
      <c r="D24" s="95" t="s">
        <v>123</v>
      </c>
      <c r="E24" s="95" t="s">
        <v>301</v>
      </c>
      <c r="F24" s="84" t="s">
        <v>395</v>
      </c>
      <c r="G24" s="95" t="s">
        <v>396</v>
      </c>
      <c r="H24" s="95" t="s">
        <v>166</v>
      </c>
      <c r="I24" s="92">
        <v>12600</v>
      </c>
      <c r="J24" s="94">
        <v>2210</v>
      </c>
      <c r="K24" s="92">
        <v>278.45999999999998</v>
      </c>
      <c r="L24" s="93">
        <v>5.8780909136330701E-5</v>
      </c>
      <c r="M24" s="93">
        <f t="shared" si="0"/>
        <v>7.3708017898179738E-3</v>
      </c>
      <c r="N24" s="93">
        <f>K24/'סכום נכסי הקרן'!$C$42</f>
        <v>6.3695025205798349E-4</v>
      </c>
    </row>
    <row r="25" spans="2:14" s="138" customFormat="1">
      <c r="B25" s="106" t="s">
        <v>598</v>
      </c>
      <c r="C25" s="84" t="s">
        <v>599</v>
      </c>
      <c r="D25" s="95" t="s">
        <v>123</v>
      </c>
      <c r="E25" s="95" t="s">
        <v>301</v>
      </c>
      <c r="F25" s="84" t="s">
        <v>600</v>
      </c>
      <c r="G25" s="95" t="s">
        <v>601</v>
      </c>
      <c r="H25" s="95" t="s">
        <v>166</v>
      </c>
      <c r="I25" s="92">
        <v>4790</v>
      </c>
      <c r="J25" s="94">
        <v>10860</v>
      </c>
      <c r="K25" s="92">
        <v>520.19399999999996</v>
      </c>
      <c r="L25" s="93">
        <v>4.8883250408358836E-5</v>
      </c>
      <c r="M25" s="93">
        <f t="shared" si="0"/>
        <v>1.3769470897983808E-2</v>
      </c>
      <c r="N25" s="93">
        <f>K25/'סכום נכסי הקרן'!$C$42</f>
        <v>1.1898933398658718E-3</v>
      </c>
    </row>
    <row r="26" spans="2:14" s="138" customFormat="1">
      <c r="B26" s="106" t="s">
        <v>602</v>
      </c>
      <c r="C26" s="84" t="s">
        <v>603</v>
      </c>
      <c r="D26" s="95" t="s">
        <v>123</v>
      </c>
      <c r="E26" s="95" t="s">
        <v>301</v>
      </c>
      <c r="F26" s="84" t="s">
        <v>604</v>
      </c>
      <c r="G26" s="95" t="s">
        <v>384</v>
      </c>
      <c r="H26" s="95" t="s">
        <v>166</v>
      </c>
      <c r="I26" s="92">
        <v>11918</v>
      </c>
      <c r="J26" s="94">
        <v>6176</v>
      </c>
      <c r="K26" s="92">
        <v>736.05568000000005</v>
      </c>
      <c r="L26" s="93">
        <v>1.1739432860275986E-5</v>
      </c>
      <c r="M26" s="93">
        <f t="shared" si="0"/>
        <v>1.9483302892873974E-2</v>
      </c>
      <c r="N26" s="93">
        <f>K26/'סכום נכסי הקרן'!$C$42</f>
        <v>1.6836560041108616E-3</v>
      </c>
    </row>
    <row r="27" spans="2:14" s="138" customFormat="1">
      <c r="B27" s="106" t="s">
        <v>605</v>
      </c>
      <c r="C27" s="84" t="s">
        <v>606</v>
      </c>
      <c r="D27" s="95" t="s">
        <v>123</v>
      </c>
      <c r="E27" s="95" t="s">
        <v>301</v>
      </c>
      <c r="F27" s="84" t="s">
        <v>568</v>
      </c>
      <c r="G27" s="95" t="s">
        <v>569</v>
      </c>
      <c r="H27" s="95" t="s">
        <v>166</v>
      </c>
      <c r="I27" s="92">
        <v>3004575</v>
      </c>
      <c r="J27" s="94">
        <v>49.1</v>
      </c>
      <c r="K27" s="92">
        <v>1475.2463300000002</v>
      </c>
      <c r="L27" s="93">
        <v>2.3197258217530045E-4</v>
      </c>
      <c r="M27" s="93">
        <f t="shared" si="0"/>
        <v>3.9049588054249802E-2</v>
      </c>
      <c r="N27" s="93">
        <f>K27/'סכום נכסי הקרן'!$C$42</f>
        <v>3.3744829481473651E-3</v>
      </c>
    </row>
    <row r="28" spans="2:14" s="138" customFormat="1">
      <c r="B28" s="106" t="s">
        <v>607</v>
      </c>
      <c r="C28" s="84" t="s">
        <v>608</v>
      </c>
      <c r="D28" s="95" t="s">
        <v>123</v>
      </c>
      <c r="E28" s="95" t="s">
        <v>301</v>
      </c>
      <c r="F28" s="84" t="s">
        <v>609</v>
      </c>
      <c r="G28" s="95" t="s">
        <v>384</v>
      </c>
      <c r="H28" s="95" t="s">
        <v>166</v>
      </c>
      <c r="I28" s="92">
        <v>59825</v>
      </c>
      <c r="J28" s="94">
        <v>1568</v>
      </c>
      <c r="K28" s="92">
        <v>938.05600000000004</v>
      </c>
      <c r="L28" s="93">
        <v>4.6797494046095442E-5</v>
      </c>
      <c r="M28" s="93">
        <f t="shared" si="0"/>
        <v>2.4830226401456188E-2</v>
      </c>
      <c r="N28" s="93">
        <f>K28/'סכום נכסי הקרן'!$C$42</f>
        <v>2.1457121512766784E-3</v>
      </c>
    </row>
    <row r="29" spans="2:14" s="138" customFormat="1">
      <c r="B29" s="106" t="s">
        <v>610</v>
      </c>
      <c r="C29" s="84" t="s">
        <v>611</v>
      </c>
      <c r="D29" s="95" t="s">
        <v>123</v>
      </c>
      <c r="E29" s="95" t="s">
        <v>301</v>
      </c>
      <c r="F29" s="84" t="s">
        <v>302</v>
      </c>
      <c r="G29" s="95" t="s">
        <v>303</v>
      </c>
      <c r="H29" s="95" t="s">
        <v>166</v>
      </c>
      <c r="I29" s="92">
        <v>98965</v>
      </c>
      <c r="J29" s="94">
        <v>1875</v>
      </c>
      <c r="K29" s="92">
        <v>1855.59375</v>
      </c>
      <c r="L29" s="93">
        <v>6.4958313923428346E-5</v>
      </c>
      <c r="M29" s="93">
        <f t="shared" si="0"/>
        <v>4.9117337260917354E-2</v>
      </c>
      <c r="N29" s="93">
        <f>K29/'סכום נכסי הקרן'!$C$42</f>
        <v>4.2444907950144328E-3</v>
      </c>
    </row>
    <row r="30" spans="2:14" s="138" customFormat="1">
      <c r="B30" s="106" t="s">
        <v>612</v>
      </c>
      <c r="C30" s="84" t="s">
        <v>613</v>
      </c>
      <c r="D30" s="95" t="s">
        <v>123</v>
      </c>
      <c r="E30" s="95" t="s">
        <v>301</v>
      </c>
      <c r="F30" s="84" t="s">
        <v>306</v>
      </c>
      <c r="G30" s="95" t="s">
        <v>303</v>
      </c>
      <c r="H30" s="95" t="s">
        <v>166</v>
      </c>
      <c r="I30" s="92">
        <v>15246</v>
      </c>
      <c r="J30" s="94">
        <v>6333</v>
      </c>
      <c r="K30" s="92">
        <v>965.52918</v>
      </c>
      <c r="L30" s="93">
        <v>6.5580211132147497E-5</v>
      </c>
      <c r="M30" s="93">
        <f t="shared" si="0"/>
        <v>2.5557438081108528E-2</v>
      </c>
      <c r="N30" s="93">
        <f>K30/'סכום נכסי הקרן'!$C$42</f>
        <v>2.2085543868790424E-3</v>
      </c>
    </row>
    <row r="31" spans="2:14" s="138" customFormat="1">
      <c r="B31" s="106" t="s">
        <v>614</v>
      </c>
      <c r="C31" s="84" t="s">
        <v>615</v>
      </c>
      <c r="D31" s="95" t="s">
        <v>123</v>
      </c>
      <c r="E31" s="95" t="s">
        <v>301</v>
      </c>
      <c r="F31" s="84" t="s">
        <v>616</v>
      </c>
      <c r="G31" s="95" t="s">
        <v>617</v>
      </c>
      <c r="H31" s="95" t="s">
        <v>166</v>
      </c>
      <c r="I31" s="92">
        <v>10223</v>
      </c>
      <c r="J31" s="94">
        <v>11060</v>
      </c>
      <c r="K31" s="92">
        <v>1130.6638</v>
      </c>
      <c r="L31" s="93">
        <v>2.0789487107572323E-5</v>
      </c>
      <c r="M31" s="93">
        <f t="shared" si="0"/>
        <v>2.9928531066301774E-2</v>
      </c>
      <c r="N31" s="93">
        <f>K31/'סכום נכסי הקרן'!$C$42</f>
        <v>2.586283819589304E-3</v>
      </c>
    </row>
    <row r="32" spans="2:14" s="138" customFormat="1">
      <c r="B32" s="106" t="s">
        <v>618</v>
      </c>
      <c r="C32" s="84" t="s">
        <v>619</v>
      </c>
      <c r="D32" s="95" t="s">
        <v>123</v>
      </c>
      <c r="E32" s="95" t="s">
        <v>301</v>
      </c>
      <c r="F32" s="84" t="s">
        <v>408</v>
      </c>
      <c r="G32" s="95" t="s">
        <v>330</v>
      </c>
      <c r="H32" s="95" t="s">
        <v>166</v>
      </c>
      <c r="I32" s="92">
        <v>4024</v>
      </c>
      <c r="J32" s="94">
        <v>17090</v>
      </c>
      <c r="K32" s="92">
        <v>687.70159999999998</v>
      </c>
      <c r="L32" s="93">
        <v>9.0504706784542296E-5</v>
      </c>
      <c r="M32" s="93">
        <f t="shared" si="0"/>
        <v>1.8203376370540418E-2</v>
      </c>
      <c r="N32" s="93">
        <f>K32/'סכום נכסי הקרן'!$C$42</f>
        <v>1.5730507342551123E-3</v>
      </c>
    </row>
    <row r="33" spans="2:14" s="138" customFormat="1">
      <c r="B33" s="106" t="s">
        <v>620</v>
      </c>
      <c r="C33" s="84" t="s">
        <v>621</v>
      </c>
      <c r="D33" s="95" t="s">
        <v>123</v>
      </c>
      <c r="E33" s="95" t="s">
        <v>301</v>
      </c>
      <c r="F33" s="84" t="s">
        <v>622</v>
      </c>
      <c r="G33" s="95" t="s">
        <v>194</v>
      </c>
      <c r="H33" s="95" t="s">
        <v>166</v>
      </c>
      <c r="I33" s="92">
        <v>4328</v>
      </c>
      <c r="J33" s="94">
        <v>28180</v>
      </c>
      <c r="K33" s="92">
        <v>1219.6304</v>
      </c>
      <c r="L33" s="93">
        <v>7.1718972190239411E-5</v>
      </c>
      <c r="M33" s="93">
        <f t="shared" si="0"/>
        <v>3.2283465974417912E-2</v>
      </c>
      <c r="N33" s="93">
        <f>K33/'סכום נכסי הקרן'!$C$42</f>
        <v>2.7897862913796572E-3</v>
      </c>
    </row>
    <row r="34" spans="2:14" s="138" customFormat="1">
      <c r="B34" s="106" t="s">
        <v>623</v>
      </c>
      <c r="C34" s="84" t="s">
        <v>624</v>
      </c>
      <c r="D34" s="95" t="s">
        <v>123</v>
      </c>
      <c r="E34" s="95" t="s">
        <v>301</v>
      </c>
      <c r="F34" s="84" t="s">
        <v>625</v>
      </c>
      <c r="G34" s="95" t="s">
        <v>351</v>
      </c>
      <c r="H34" s="95" t="s">
        <v>166</v>
      </c>
      <c r="I34" s="92">
        <v>4536</v>
      </c>
      <c r="J34" s="94">
        <v>3289</v>
      </c>
      <c r="K34" s="92">
        <v>149.18904000000001</v>
      </c>
      <c r="L34" s="93">
        <v>4.5086683173998724E-5</v>
      </c>
      <c r="M34" s="93">
        <f t="shared" si="0"/>
        <v>3.9490154530389477E-3</v>
      </c>
      <c r="N34" s="93">
        <f>K34/'סכום נכסי הקרן'!$C$42</f>
        <v>3.4125546445553615E-4</v>
      </c>
    </row>
    <row r="35" spans="2:14" s="138" customFormat="1">
      <c r="B35" s="106" t="s">
        <v>626</v>
      </c>
      <c r="C35" s="84" t="s">
        <v>627</v>
      </c>
      <c r="D35" s="95" t="s">
        <v>123</v>
      </c>
      <c r="E35" s="95" t="s">
        <v>301</v>
      </c>
      <c r="F35" s="84" t="s">
        <v>319</v>
      </c>
      <c r="G35" s="95" t="s">
        <v>303</v>
      </c>
      <c r="H35" s="95" t="s">
        <v>166</v>
      </c>
      <c r="I35" s="92">
        <v>89619</v>
      </c>
      <c r="J35" s="94">
        <v>2473</v>
      </c>
      <c r="K35" s="92">
        <v>2216.2778699999999</v>
      </c>
      <c r="L35" s="93">
        <v>6.7227771572117123E-5</v>
      </c>
      <c r="M35" s="93">
        <f t="shared" si="0"/>
        <v>5.8664601346441018E-2</v>
      </c>
      <c r="N35" s="93">
        <f>K35/'סכום נכסי הקרן'!$C$42</f>
        <v>5.0695207495763516E-3</v>
      </c>
    </row>
    <row r="36" spans="2:14" s="138" customFormat="1">
      <c r="B36" s="106" t="s">
        <v>628</v>
      </c>
      <c r="C36" s="84" t="s">
        <v>629</v>
      </c>
      <c r="D36" s="95" t="s">
        <v>123</v>
      </c>
      <c r="E36" s="95" t="s">
        <v>301</v>
      </c>
      <c r="F36" s="84" t="s">
        <v>422</v>
      </c>
      <c r="G36" s="95" t="s">
        <v>423</v>
      </c>
      <c r="H36" s="95" t="s">
        <v>166</v>
      </c>
      <c r="I36" s="92">
        <v>1190</v>
      </c>
      <c r="J36" s="94">
        <v>58210</v>
      </c>
      <c r="K36" s="92">
        <v>692.69899999999996</v>
      </c>
      <c r="L36" s="93">
        <v>1.1714782263544011E-4</v>
      </c>
      <c r="M36" s="93">
        <f t="shared" si="0"/>
        <v>1.8335656930995908E-2</v>
      </c>
      <c r="N36" s="93">
        <f>K36/'סכום נכסי הקרן'!$C$42</f>
        <v>1.5844818022348385E-3</v>
      </c>
    </row>
    <row r="37" spans="2:14" s="138" customFormat="1">
      <c r="B37" s="106" t="s">
        <v>630</v>
      </c>
      <c r="C37" s="84" t="s">
        <v>631</v>
      </c>
      <c r="D37" s="95" t="s">
        <v>123</v>
      </c>
      <c r="E37" s="95" t="s">
        <v>301</v>
      </c>
      <c r="F37" s="84" t="s">
        <v>632</v>
      </c>
      <c r="G37" s="95" t="s">
        <v>500</v>
      </c>
      <c r="H37" s="95" t="s">
        <v>166</v>
      </c>
      <c r="I37" s="92">
        <v>3526</v>
      </c>
      <c r="J37" s="94">
        <v>27190</v>
      </c>
      <c r="K37" s="92">
        <v>958.71940000000006</v>
      </c>
      <c r="L37" s="93">
        <v>5.9276863619789925E-5</v>
      </c>
      <c r="M37" s="93">
        <f t="shared" si="0"/>
        <v>2.5377184046014561E-2</v>
      </c>
      <c r="N37" s="93">
        <f>K37/'סכום נכסי הקרן'!$C$42</f>
        <v>2.1929776753676607E-3</v>
      </c>
    </row>
    <row r="38" spans="2:14" s="138" customFormat="1">
      <c r="B38" s="106" t="s">
        <v>633</v>
      </c>
      <c r="C38" s="84" t="s">
        <v>634</v>
      </c>
      <c r="D38" s="95" t="s">
        <v>123</v>
      </c>
      <c r="E38" s="95" t="s">
        <v>301</v>
      </c>
      <c r="F38" s="84" t="s">
        <v>635</v>
      </c>
      <c r="G38" s="95" t="s">
        <v>351</v>
      </c>
      <c r="H38" s="95" t="s">
        <v>166</v>
      </c>
      <c r="I38" s="92">
        <v>8931</v>
      </c>
      <c r="J38" s="94">
        <v>1899</v>
      </c>
      <c r="K38" s="92">
        <v>169.59969000000001</v>
      </c>
      <c r="L38" s="93">
        <v>5.2704142067564549E-5</v>
      </c>
      <c r="M38" s="93">
        <f t="shared" si="0"/>
        <v>4.4892828363304379E-3</v>
      </c>
      <c r="N38" s="93">
        <f>K38/'סכום נכסי הקרן'!$C$42</f>
        <v>3.8794284742676104E-4</v>
      </c>
    </row>
    <row r="39" spans="2:14" s="138" customFormat="1">
      <c r="B39" s="106" t="s">
        <v>636</v>
      </c>
      <c r="C39" s="84" t="s">
        <v>637</v>
      </c>
      <c r="D39" s="95" t="s">
        <v>123</v>
      </c>
      <c r="E39" s="95" t="s">
        <v>301</v>
      </c>
      <c r="F39" s="84" t="s">
        <v>638</v>
      </c>
      <c r="G39" s="95" t="s">
        <v>384</v>
      </c>
      <c r="H39" s="95" t="s">
        <v>166</v>
      </c>
      <c r="I39" s="92">
        <v>3708</v>
      </c>
      <c r="J39" s="94">
        <v>29660</v>
      </c>
      <c r="K39" s="92">
        <v>1099.7927999999999</v>
      </c>
      <c r="L39" s="93">
        <v>2.6379241261595323E-5</v>
      </c>
      <c r="M39" s="93">
        <f t="shared" si="0"/>
        <v>2.9111379511128781E-2</v>
      </c>
      <c r="N39" s="93">
        <f>K39/'סכום נכסי הקרן'!$C$42</f>
        <v>2.5156694001707805E-3</v>
      </c>
    </row>
    <row r="40" spans="2:14" s="138" customFormat="1">
      <c r="B40" s="106" t="s">
        <v>1341</v>
      </c>
      <c r="C40" s="84" t="s">
        <v>639</v>
      </c>
      <c r="D40" s="95" t="s">
        <v>123</v>
      </c>
      <c r="E40" s="95" t="s">
        <v>301</v>
      </c>
      <c r="F40" s="84" t="s">
        <v>329</v>
      </c>
      <c r="G40" s="95" t="s">
        <v>330</v>
      </c>
      <c r="H40" s="95" t="s">
        <v>166</v>
      </c>
      <c r="I40" s="92">
        <v>7772</v>
      </c>
      <c r="J40" s="94">
        <v>19620</v>
      </c>
      <c r="K40" s="92">
        <v>1524.8663999999999</v>
      </c>
      <c r="L40" s="93">
        <v>6.4086939226912955E-5</v>
      </c>
      <c r="M40" s="93">
        <f t="shared" si="0"/>
        <v>4.0363025175440964E-2</v>
      </c>
      <c r="N40" s="93">
        <f>K40/'סכום נכסי הקרן'!$C$42</f>
        <v>3.4879840473847228E-3</v>
      </c>
    </row>
    <row r="41" spans="2:14" s="138" customFormat="1">
      <c r="B41" s="106" t="s">
        <v>640</v>
      </c>
      <c r="C41" s="84" t="s">
        <v>641</v>
      </c>
      <c r="D41" s="95" t="s">
        <v>123</v>
      </c>
      <c r="E41" s="95" t="s">
        <v>301</v>
      </c>
      <c r="F41" s="84" t="s">
        <v>642</v>
      </c>
      <c r="G41" s="95" t="s">
        <v>154</v>
      </c>
      <c r="H41" s="95" t="s">
        <v>166</v>
      </c>
      <c r="I41" s="92">
        <v>5994</v>
      </c>
      <c r="J41" s="94">
        <v>2076</v>
      </c>
      <c r="K41" s="92">
        <v>124.43544</v>
      </c>
      <c r="L41" s="93">
        <v>2.5802128512886186E-5</v>
      </c>
      <c r="M41" s="93">
        <f t="shared" si="0"/>
        <v>3.2937907199195112E-3</v>
      </c>
      <c r="N41" s="93">
        <f>K41/'סכום נכסי הקרן'!$C$42</f>
        <v>2.8463400442773143E-4</v>
      </c>
    </row>
    <row r="42" spans="2:14" s="138" customFormat="1">
      <c r="B42" s="106" t="s">
        <v>643</v>
      </c>
      <c r="C42" s="84" t="s">
        <v>644</v>
      </c>
      <c r="D42" s="95" t="s">
        <v>123</v>
      </c>
      <c r="E42" s="95" t="s">
        <v>301</v>
      </c>
      <c r="F42" s="84" t="s">
        <v>499</v>
      </c>
      <c r="G42" s="95" t="s">
        <v>500</v>
      </c>
      <c r="H42" s="95" t="s">
        <v>166</v>
      </c>
      <c r="I42" s="92">
        <v>11494</v>
      </c>
      <c r="J42" s="94">
        <v>6635</v>
      </c>
      <c r="K42" s="92">
        <v>762.62689999999998</v>
      </c>
      <c r="L42" s="93">
        <v>1.0023674412008896E-4</v>
      </c>
      <c r="M42" s="93">
        <f t="shared" si="0"/>
        <v>2.0186639802784359E-2</v>
      </c>
      <c r="N42" s="93">
        <f>K42/'סכום נכסי הקרן'!$C$42</f>
        <v>1.7444350936622805E-3</v>
      </c>
    </row>
    <row r="43" spans="2:14" s="138" customFormat="1">
      <c r="B43" s="107"/>
      <c r="C43" s="84"/>
      <c r="D43" s="84"/>
      <c r="E43" s="84"/>
      <c r="F43" s="84"/>
      <c r="G43" s="84"/>
      <c r="H43" s="84"/>
      <c r="I43" s="92"/>
      <c r="J43" s="94"/>
      <c r="K43" s="84"/>
      <c r="L43" s="84"/>
      <c r="M43" s="93"/>
      <c r="N43" s="84"/>
    </row>
    <row r="44" spans="2:14" s="138" customFormat="1">
      <c r="B44" s="105" t="s">
        <v>645</v>
      </c>
      <c r="C44" s="82"/>
      <c r="D44" s="82"/>
      <c r="E44" s="82"/>
      <c r="F44" s="82"/>
      <c r="G44" s="82"/>
      <c r="H44" s="82"/>
      <c r="I44" s="89"/>
      <c r="J44" s="91"/>
      <c r="K44" s="89">
        <v>5251.9839299999994</v>
      </c>
      <c r="L44" s="82"/>
      <c r="M44" s="90">
        <f t="shared" ref="M44:M81" si="1">K44/$K$11</f>
        <v>0.13901936562285153</v>
      </c>
      <c r="N44" s="90">
        <f>K44/'סכום נכסי הקרן'!$C$42</f>
        <v>1.2013404036550955E-2</v>
      </c>
    </row>
    <row r="45" spans="2:14" s="138" customFormat="1">
      <c r="B45" s="106" t="s">
        <v>646</v>
      </c>
      <c r="C45" s="84" t="s">
        <v>647</v>
      </c>
      <c r="D45" s="95" t="s">
        <v>123</v>
      </c>
      <c r="E45" s="95" t="s">
        <v>301</v>
      </c>
      <c r="F45" s="84" t="s">
        <v>648</v>
      </c>
      <c r="G45" s="95" t="s">
        <v>649</v>
      </c>
      <c r="H45" s="95" t="s">
        <v>166</v>
      </c>
      <c r="I45" s="92">
        <v>34897</v>
      </c>
      <c r="J45" s="94">
        <v>434.6</v>
      </c>
      <c r="K45" s="92">
        <v>151.66235999999998</v>
      </c>
      <c r="L45" s="93">
        <v>1.1875626280448899E-4</v>
      </c>
      <c r="M45" s="93">
        <f t="shared" si="1"/>
        <v>4.0144839278029795E-3</v>
      </c>
      <c r="N45" s="93">
        <f>K45/'סכום נכסי הקרן'!$C$42</f>
        <v>3.4691294415610367E-4</v>
      </c>
    </row>
    <row r="46" spans="2:14" s="138" customFormat="1">
      <c r="B46" s="106" t="s">
        <v>650</v>
      </c>
      <c r="C46" s="84" t="s">
        <v>651</v>
      </c>
      <c r="D46" s="95" t="s">
        <v>123</v>
      </c>
      <c r="E46" s="95" t="s">
        <v>301</v>
      </c>
      <c r="F46" s="84" t="s">
        <v>652</v>
      </c>
      <c r="G46" s="95" t="s">
        <v>396</v>
      </c>
      <c r="H46" s="95" t="s">
        <v>166</v>
      </c>
      <c r="I46" s="92">
        <v>937</v>
      </c>
      <c r="J46" s="94">
        <v>22480</v>
      </c>
      <c r="K46" s="92">
        <v>210.63759999999999</v>
      </c>
      <c r="L46" s="93">
        <v>6.3850463713140918E-5</v>
      </c>
      <c r="M46" s="93">
        <f t="shared" si="1"/>
        <v>5.5755512428462342E-3</v>
      </c>
      <c r="N46" s="93">
        <f>K46/'סכום נכסי הקרן'!$C$42</f>
        <v>4.8181308774290283E-4</v>
      </c>
    </row>
    <row r="47" spans="2:14" s="138" customFormat="1">
      <c r="B47" s="106" t="s">
        <v>653</v>
      </c>
      <c r="C47" s="84" t="s">
        <v>654</v>
      </c>
      <c r="D47" s="95" t="s">
        <v>123</v>
      </c>
      <c r="E47" s="95" t="s">
        <v>301</v>
      </c>
      <c r="F47" s="84" t="s">
        <v>655</v>
      </c>
      <c r="G47" s="95" t="s">
        <v>656</v>
      </c>
      <c r="H47" s="95" t="s">
        <v>166</v>
      </c>
      <c r="I47" s="92">
        <v>9595</v>
      </c>
      <c r="J47" s="94">
        <v>1532</v>
      </c>
      <c r="K47" s="92">
        <v>146.99539999999999</v>
      </c>
      <c r="L47" s="93">
        <v>8.8177294902552837E-5</v>
      </c>
      <c r="M47" s="93">
        <f t="shared" si="1"/>
        <v>3.8909500733139732E-3</v>
      </c>
      <c r="N47" s="93">
        <f>K47/'סכום נכסי הקרן'!$C$42</f>
        <v>3.3623772563874205E-4</v>
      </c>
    </row>
    <row r="48" spans="2:14" s="138" customFormat="1">
      <c r="B48" s="106" t="s">
        <v>657</v>
      </c>
      <c r="C48" s="84" t="s">
        <v>658</v>
      </c>
      <c r="D48" s="95" t="s">
        <v>123</v>
      </c>
      <c r="E48" s="95" t="s">
        <v>301</v>
      </c>
      <c r="F48" s="84" t="s">
        <v>659</v>
      </c>
      <c r="G48" s="95" t="s">
        <v>504</v>
      </c>
      <c r="H48" s="95" t="s">
        <v>166</v>
      </c>
      <c r="I48" s="92">
        <v>3135</v>
      </c>
      <c r="J48" s="94">
        <v>1597</v>
      </c>
      <c r="K48" s="92">
        <v>50.065949999999994</v>
      </c>
      <c r="L48" s="93">
        <v>5.772646127585607E-5</v>
      </c>
      <c r="M48" s="93">
        <f t="shared" si="1"/>
        <v>1.3252395096923692E-3</v>
      </c>
      <c r="N48" s="93">
        <f>K48/'סכום נכסי הקרן'!$C$42</f>
        <v>1.1452100650729871E-4</v>
      </c>
    </row>
    <row r="49" spans="2:14" s="138" customFormat="1">
      <c r="B49" s="106" t="s">
        <v>660</v>
      </c>
      <c r="C49" s="84" t="s">
        <v>661</v>
      </c>
      <c r="D49" s="95" t="s">
        <v>123</v>
      </c>
      <c r="E49" s="95" t="s">
        <v>301</v>
      </c>
      <c r="F49" s="84" t="s">
        <v>662</v>
      </c>
      <c r="G49" s="95" t="s">
        <v>423</v>
      </c>
      <c r="H49" s="95" t="s">
        <v>166</v>
      </c>
      <c r="I49" s="92">
        <v>472</v>
      </c>
      <c r="J49" s="94">
        <v>78990</v>
      </c>
      <c r="K49" s="92">
        <v>372.83279999999996</v>
      </c>
      <c r="L49" s="93">
        <v>1.3066347980654055E-4</v>
      </c>
      <c r="M49" s="93">
        <f t="shared" si="1"/>
        <v>9.8688381438728958E-3</v>
      </c>
      <c r="N49" s="93">
        <f>K49/'סכום נכסי הקרן'!$C$42</f>
        <v>8.528188821930753E-4</v>
      </c>
    </row>
    <row r="50" spans="2:14" s="138" customFormat="1">
      <c r="B50" s="106" t="s">
        <v>663</v>
      </c>
      <c r="C50" s="84" t="s">
        <v>664</v>
      </c>
      <c r="D50" s="95" t="s">
        <v>123</v>
      </c>
      <c r="E50" s="95" t="s">
        <v>301</v>
      </c>
      <c r="F50" s="84" t="s">
        <v>665</v>
      </c>
      <c r="G50" s="95" t="s">
        <v>192</v>
      </c>
      <c r="H50" s="95" t="s">
        <v>166</v>
      </c>
      <c r="I50" s="92">
        <v>15096</v>
      </c>
      <c r="J50" s="94">
        <v>313</v>
      </c>
      <c r="K50" s="92">
        <v>47.250480000000003</v>
      </c>
      <c r="L50" s="93">
        <v>4.2189806338001108E-5</v>
      </c>
      <c r="M50" s="93">
        <f t="shared" si="1"/>
        <v>1.2507143667088933E-3</v>
      </c>
      <c r="N50" s="93">
        <f>K50/'סכום נכסי הקרן'!$C$42</f>
        <v>1.0808089185470342E-4</v>
      </c>
    </row>
    <row r="51" spans="2:14" s="138" customFormat="1">
      <c r="B51" s="106" t="s">
        <v>666</v>
      </c>
      <c r="C51" s="84" t="s">
        <v>667</v>
      </c>
      <c r="D51" s="95" t="s">
        <v>123</v>
      </c>
      <c r="E51" s="95" t="s">
        <v>301</v>
      </c>
      <c r="F51" s="84" t="s">
        <v>668</v>
      </c>
      <c r="G51" s="95" t="s">
        <v>669</v>
      </c>
      <c r="H51" s="95" t="s">
        <v>166</v>
      </c>
      <c r="I51" s="92">
        <v>269</v>
      </c>
      <c r="J51" s="94">
        <v>15610</v>
      </c>
      <c r="K51" s="92">
        <v>41.990900000000003</v>
      </c>
      <c r="L51" s="93">
        <v>5.8733149972369221E-5</v>
      </c>
      <c r="M51" s="93">
        <f t="shared" si="1"/>
        <v>1.1114939340518121E-3</v>
      </c>
      <c r="N51" s="93">
        <f>K51/'סכום נכסי הקרן'!$C$42</f>
        <v>9.6050112544500415E-5</v>
      </c>
    </row>
    <row r="52" spans="2:14" s="138" customFormat="1">
      <c r="B52" s="106" t="s">
        <v>670</v>
      </c>
      <c r="C52" s="84" t="s">
        <v>671</v>
      </c>
      <c r="D52" s="95" t="s">
        <v>123</v>
      </c>
      <c r="E52" s="95" t="s">
        <v>301</v>
      </c>
      <c r="F52" s="84" t="s">
        <v>672</v>
      </c>
      <c r="G52" s="95" t="s">
        <v>673</v>
      </c>
      <c r="H52" s="95" t="s">
        <v>166</v>
      </c>
      <c r="I52" s="92">
        <v>2647</v>
      </c>
      <c r="J52" s="94">
        <v>3623</v>
      </c>
      <c r="K52" s="92">
        <v>95.900809999999993</v>
      </c>
      <c r="L52" s="93">
        <v>1.0703283785256948E-4</v>
      </c>
      <c r="M52" s="93">
        <f t="shared" si="1"/>
        <v>2.5384825899338985E-3</v>
      </c>
      <c r="N52" s="93">
        <f>K52/'סכום נכסי הקרן'!$C$42</f>
        <v>2.1936380486269047E-4</v>
      </c>
    </row>
    <row r="53" spans="2:14" s="138" customFormat="1">
      <c r="B53" s="106" t="s">
        <v>674</v>
      </c>
      <c r="C53" s="84" t="s">
        <v>675</v>
      </c>
      <c r="D53" s="95" t="s">
        <v>123</v>
      </c>
      <c r="E53" s="95" t="s">
        <v>301</v>
      </c>
      <c r="F53" s="84" t="s">
        <v>676</v>
      </c>
      <c r="G53" s="95" t="s">
        <v>351</v>
      </c>
      <c r="H53" s="95" t="s">
        <v>166</v>
      </c>
      <c r="I53" s="92">
        <v>538</v>
      </c>
      <c r="J53" s="94">
        <v>5043</v>
      </c>
      <c r="K53" s="92">
        <v>27.131340000000002</v>
      </c>
      <c r="L53" s="93">
        <v>1.7999905985621152E-5</v>
      </c>
      <c r="M53" s="93">
        <f t="shared" si="1"/>
        <v>7.1816321709459172E-4</v>
      </c>
      <c r="N53" s="93">
        <f>K53/'סכום נכסי הקרן'!$C$42</f>
        <v>6.2060309745280666E-5</v>
      </c>
    </row>
    <row r="54" spans="2:14" s="138" customFormat="1">
      <c r="B54" s="106" t="s">
        <v>677</v>
      </c>
      <c r="C54" s="84" t="s">
        <v>678</v>
      </c>
      <c r="D54" s="95" t="s">
        <v>123</v>
      </c>
      <c r="E54" s="95" t="s">
        <v>301</v>
      </c>
      <c r="F54" s="84" t="s">
        <v>387</v>
      </c>
      <c r="G54" s="95" t="s">
        <v>330</v>
      </c>
      <c r="H54" s="95" t="s">
        <v>166</v>
      </c>
      <c r="I54" s="92">
        <v>292</v>
      </c>
      <c r="J54" s="94">
        <v>162400</v>
      </c>
      <c r="K54" s="92">
        <v>474.20800000000003</v>
      </c>
      <c r="L54" s="93">
        <v>1.3665581688120538E-4</v>
      </c>
      <c r="M54" s="93">
        <f t="shared" si="1"/>
        <v>1.2552227160619127E-2</v>
      </c>
      <c r="N54" s="93">
        <f>K54/'סכום נכסי הקרן'!$C$42</f>
        <v>1.084704823414179E-3</v>
      </c>
    </row>
    <row r="55" spans="2:14" s="138" customFormat="1">
      <c r="B55" s="106" t="s">
        <v>679</v>
      </c>
      <c r="C55" s="84" t="s">
        <v>680</v>
      </c>
      <c r="D55" s="95" t="s">
        <v>123</v>
      </c>
      <c r="E55" s="95" t="s">
        <v>301</v>
      </c>
      <c r="F55" s="84" t="s">
        <v>681</v>
      </c>
      <c r="G55" s="95" t="s">
        <v>189</v>
      </c>
      <c r="H55" s="95" t="s">
        <v>166</v>
      </c>
      <c r="I55" s="92">
        <v>1087</v>
      </c>
      <c r="J55" s="94">
        <v>11150</v>
      </c>
      <c r="K55" s="92">
        <v>121.20050000000001</v>
      </c>
      <c r="L55" s="93">
        <v>4.2796380882907843E-5</v>
      </c>
      <c r="M55" s="93">
        <f t="shared" si="1"/>
        <v>3.2081622578712683E-3</v>
      </c>
      <c r="N55" s="93">
        <f>K55/'סכום נכסי הקרן'!$C$42</f>
        <v>2.7723439281962813E-4</v>
      </c>
    </row>
    <row r="56" spans="2:14" s="138" customFormat="1">
      <c r="B56" s="106" t="s">
        <v>682</v>
      </c>
      <c r="C56" s="84" t="s">
        <v>683</v>
      </c>
      <c r="D56" s="95" t="s">
        <v>123</v>
      </c>
      <c r="E56" s="95" t="s">
        <v>301</v>
      </c>
      <c r="F56" s="84" t="s">
        <v>684</v>
      </c>
      <c r="G56" s="95" t="s">
        <v>330</v>
      </c>
      <c r="H56" s="95" t="s">
        <v>166</v>
      </c>
      <c r="I56" s="92">
        <v>1034</v>
      </c>
      <c r="J56" s="94">
        <v>5664</v>
      </c>
      <c r="K56" s="92">
        <v>58.565760000000004</v>
      </c>
      <c r="L56" s="93">
        <v>5.7651975541957844E-5</v>
      </c>
      <c r="M56" s="93">
        <f t="shared" si="1"/>
        <v>1.5502284300439918E-3</v>
      </c>
      <c r="N56" s="93">
        <f>K56/'סכום נכסי הקרן'!$C$42</f>
        <v>1.3396349778771593E-4</v>
      </c>
    </row>
    <row r="57" spans="2:14" s="138" customFormat="1">
      <c r="B57" s="106" t="s">
        <v>685</v>
      </c>
      <c r="C57" s="84" t="s">
        <v>686</v>
      </c>
      <c r="D57" s="95" t="s">
        <v>123</v>
      </c>
      <c r="E57" s="95" t="s">
        <v>301</v>
      </c>
      <c r="F57" s="84" t="s">
        <v>426</v>
      </c>
      <c r="G57" s="95" t="s">
        <v>396</v>
      </c>
      <c r="H57" s="95" t="s">
        <v>166</v>
      </c>
      <c r="I57" s="92">
        <v>10431</v>
      </c>
      <c r="J57" s="94">
        <v>1622</v>
      </c>
      <c r="K57" s="92">
        <v>169.19082</v>
      </c>
      <c r="L57" s="93">
        <v>4.1728019409741627E-5</v>
      </c>
      <c r="M57" s="93">
        <f t="shared" si="1"/>
        <v>4.4784600979557955E-3</v>
      </c>
      <c r="N57" s="93">
        <f>K57/'סכום נכסי הקרן'!$C$42</f>
        <v>3.8700759694353565E-4</v>
      </c>
    </row>
    <row r="58" spans="2:14" s="138" customFormat="1">
      <c r="B58" s="106" t="s">
        <v>687</v>
      </c>
      <c r="C58" s="84" t="s">
        <v>688</v>
      </c>
      <c r="D58" s="95" t="s">
        <v>123</v>
      </c>
      <c r="E58" s="95" t="s">
        <v>301</v>
      </c>
      <c r="F58" s="84" t="s">
        <v>689</v>
      </c>
      <c r="G58" s="95" t="s">
        <v>690</v>
      </c>
      <c r="H58" s="95" t="s">
        <v>166</v>
      </c>
      <c r="I58" s="92">
        <v>70</v>
      </c>
      <c r="J58" s="94">
        <v>13870</v>
      </c>
      <c r="K58" s="92">
        <v>9.7089999999999996</v>
      </c>
      <c r="L58" s="93">
        <v>1.0305763159428978E-5</v>
      </c>
      <c r="M58" s="93">
        <f t="shared" si="1"/>
        <v>2.5699603022819332E-4</v>
      </c>
      <c r="N58" s="93">
        <f>K58/'סכום נכסי הקרן'!$C$42</f>
        <v>2.22083961690403E-5</v>
      </c>
    </row>
    <row r="59" spans="2:14" s="138" customFormat="1">
      <c r="B59" s="106" t="s">
        <v>691</v>
      </c>
      <c r="C59" s="84" t="s">
        <v>692</v>
      </c>
      <c r="D59" s="95" t="s">
        <v>123</v>
      </c>
      <c r="E59" s="95" t="s">
        <v>301</v>
      </c>
      <c r="F59" s="84" t="s">
        <v>693</v>
      </c>
      <c r="G59" s="95" t="s">
        <v>690</v>
      </c>
      <c r="H59" s="95" t="s">
        <v>166</v>
      </c>
      <c r="I59" s="92">
        <v>2962</v>
      </c>
      <c r="J59" s="94">
        <v>6871</v>
      </c>
      <c r="K59" s="92">
        <v>203.51901999999998</v>
      </c>
      <c r="L59" s="93">
        <v>1.3174587705903527E-4</v>
      </c>
      <c r="M59" s="93">
        <f t="shared" si="1"/>
        <v>5.3871233099116568E-3</v>
      </c>
      <c r="N59" s="93">
        <f>K59/'סכום נכסי הקרן'!$C$42</f>
        <v>4.6553002617106149E-4</v>
      </c>
    </row>
    <row r="60" spans="2:14" s="138" customFormat="1">
      <c r="B60" s="106" t="s">
        <v>1342</v>
      </c>
      <c r="C60" s="84" t="s">
        <v>694</v>
      </c>
      <c r="D60" s="95" t="s">
        <v>123</v>
      </c>
      <c r="E60" s="95" t="s">
        <v>301</v>
      </c>
      <c r="F60" s="84" t="s">
        <v>695</v>
      </c>
      <c r="G60" s="95" t="s">
        <v>423</v>
      </c>
      <c r="H60" s="95" t="s">
        <v>166</v>
      </c>
      <c r="I60" s="92">
        <v>697</v>
      </c>
      <c r="J60" s="94">
        <v>18900</v>
      </c>
      <c r="K60" s="92">
        <v>131.733</v>
      </c>
      <c r="L60" s="93">
        <v>4.0353489621568798E-5</v>
      </c>
      <c r="M60" s="93">
        <f t="shared" si="1"/>
        <v>3.4869562313369646E-3</v>
      </c>
      <c r="N60" s="93">
        <f>K60/'סכום נכסי הקרן'!$C$42</f>
        <v>3.0132646539666146E-4</v>
      </c>
    </row>
    <row r="61" spans="2:14" s="138" customFormat="1">
      <c r="B61" s="106" t="s">
        <v>696</v>
      </c>
      <c r="C61" s="84" t="s">
        <v>697</v>
      </c>
      <c r="D61" s="95" t="s">
        <v>123</v>
      </c>
      <c r="E61" s="95" t="s">
        <v>301</v>
      </c>
      <c r="F61" s="84" t="s">
        <v>444</v>
      </c>
      <c r="G61" s="95" t="s">
        <v>330</v>
      </c>
      <c r="H61" s="95" t="s">
        <v>166</v>
      </c>
      <c r="I61" s="92">
        <v>126</v>
      </c>
      <c r="J61" s="94">
        <v>42020</v>
      </c>
      <c r="K61" s="92">
        <v>52.9452</v>
      </c>
      <c r="L61" s="93">
        <v>2.4116789572972045E-5</v>
      </c>
      <c r="M61" s="93">
        <f t="shared" si="1"/>
        <v>1.4014529013943496E-3</v>
      </c>
      <c r="N61" s="93">
        <f>K61/'סכום נכסי הקרן'!$C$42</f>
        <v>1.2110701172613787E-4</v>
      </c>
    </row>
    <row r="62" spans="2:14" s="138" customFormat="1">
      <c r="B62" s="106" t="s">
        <v>698</v>
      </c>
      <c r="C62" s="84" t="s">
        <v>699</v>
      </c>
      <c r="D62" s="95" t="s">
        <v>123</v>
      </c>
      <c r="E62" s="95" t="s">
        <v>301</v>
      </c>
      <c r="F62" s="84" t="s">
        <v>700</v>
      </c>
      <c r="G62" s="95" t="s">
        <v>396</v>
      </c>
      <c r="H62" s="95" t="s">
        <v>166</v>
      </c>
      <c r="I62" s="92">
        <v>2570</v>
      </c>
      <c r="J62" s="94">
        <v>5962</v>
      </c>
      <c r="K62" s="92">
        <v>153.2234</v>
      </c>
      <c r="L62" s="93">
        <v>4.6365696168299177E-5</v>
      </c>
      <c r="M62" s="93">
        <f t="shared" si="1"/>
        <v>4.0558044637003356E-3</v>
      </c>
      <c r="N62" s="93">
        <f>K62/'סכום נכסי הקרן'!$C$42</f>
        <v>3.5048367180629621E-4</v>
      </c>
    </row>
    <row r="63" spans="2:14" s="138" customFormat="1">
      <c r="B63" s="106" t="s">
        <v>1343</v>
      </c>
      <c r="C63" s="84" t="s">
        <v>701</v>
      </c>
      <c r="D63" s="95" t="s">
        <v>123</v>
      </c>
      <c r="E63" s="95" t="s">
        <v>301</v>
      </c>
      <c r="F63" s="84" t="s">
        <v>702</v>
      </c>
      <c r="G63" s="95" t="s">
        <v>703</v>
      </c>
      <c r="H63" s="95" t="s">
        <v>166</v>
      </c>
      <c r="I63" s="92">
        <v>3521</v>
      </c>
      <c r="J63" s="94">
        <v>8430</v>
      </c>
      <c r="K63" s="92">
        <v>296.82029999999997</v>
      </c>
      <c r="L63" s="93">
        <v>6.879818999602022E-5</v>
      </c>
      <c r="M63" s="93">
        <f t="shared" si="1"/>
        <v>7.8567966619776906E-3</v>
      </c>
      <c r="N63" s="93">
        <f>K63/'סכום נכסי הקרן'!$C$42</f>
        <v>6.7894765819480818E-4</v>
      </c>
    </row>
    <row r="64" spans="2:14" s="138" customFormat="1">
      <c r="B64" s="106" t="s">
        <v>704</v>
      </c>
      <c r="C64" s="84" t="s">
        <v>705</v>
      </c>
      <c r="D64" s="95" t="s">
        <v>123</v>
      </c>
      <c r="E64" s="95" t="s">
        <v>301</v>
      </c>
      <c r="F64" s="84" t="s">
        <v>706</v>
      </c>
      <c r="G64" s="95" t="s">
        <v>690</v>
      </c>
      <c r="H64" s="95" t="s">
        <v>166</v>
      </c>
      <c r="I64" s="92">
        <v>7866</v>
      </c>
      <c r="J64" s="94">
        <v>3716</v>
      </c>
      <c r="K64" s="92">
        <v>292.30056000000002</v>
      </c>
      <c r="L64" s="93">
        <v>1.2836063430975644E-4</v>
      </c>
      <c r="M64" s="93">
        <f t="shared" si="1"/>
        <v>7.7371597026962445E-3</v>
      </c>
      <c r="N64" s="93">
        <f>K64/'סכום נכסי הקרן'!$C$42</f>
        <v>6.6860919115380938E-4</v>
      </c>
    </row>
    <row r="65" spans="2:14" s="138" customFormat="1">
      <c r="B65" s="106" t="s">
        <v>707</v>
      </c>
      <c r="C65" s="84" t="s">
        <v>708</v>
      </c>
      <c r="D65" s="95" t="s">
        <v>123</v>
      </c>
      <c r="E65" s="95" t="s">
        <v>301</v>
      </c>
      <c r="F65" s="84" t="s">
        <v>709</v>
      </c>
      <c r="G65" s="95" t="s">
        <v>673</v>
      </c>
      <c r="H65" s="95" t="s">
        <v>166</v>
      </c>
      <c r="I65" s="92">
        <v>15329</v>
      </c>
      <c r="J65" s="94">
        <v>1654</v>
      </c>
      <c r="K65" s="92">
        <v>253.54166000000001</v>
      </c>
      <c r="L65" s="93">
        <v>1.4237835759798079E-4</v>
      </c>
      <c r="M65" s="93">
        <f t="shared" si="1"/>
        <v>6.7112164092559806E-3</v>
      </c>
      <c r="N65" s="93">
        <f>K65/'סכום נכסי הקרן'!$C$42</f>
        <v>5.7995196525245847E-4</v>
      </c>
    </row>
    <row r="66" spans="2:14" s="138" customFormat="1">
      <c r="B66" s="106" t="s">
        <v>710</v>
      </c>
      <c r="C66" s="84" t="s">
        <v>711</v>
      </c>
      <c r="D66" s="95" t="s">
        <v>123</v>
      </c>
      <c r="E66" s="95" t="s">
        <v>301</v>
      </c>
      <c r="F66" s="84" t="s">
        <v>712</v>
      </c>
      <c r="G66" s="95" t="s">
        <v>396</v>
      </c>
      <c r="H66" s="95" t="s">
        <v>166</v>
      </c>
      <c r="I66" s="92">
        <v>3303</v>
      </c>
      <c r="J66" s="94">
        <v>4190</v>
      </c>
      <c r="K66" s="92">
        <v>138.39570000000001</v>
      </c>
      <c r="L66" s="93">
        <v>5.2203243172711136E-5</v>
      </c>
      <c r="M66" s="93">
        <f t="shared" si="1"/>
        <v>3.6633170770060744E-3</v>
      </c>
      <c r="N66" s="93">
        <f>K66/'סכום נכסי הקרן'!$C$42</f>
        <v>3.1656674566810702E-4</v>
      </c>
    </row>
    <row r="67" spans="2:14" s="138" customFormat="1">
      <c r="B67" s="106" t="s">
        <v>713</v>
      </c>
      <c r="C67" s="84" t="s">
        <v>714</v>
      </c>
      <c r="D67" s="95" t="s">
        <v>123</v>
      </c>
      <c r="E67" s="95" t="s">
        <v>301</v>
      </c>
      <c r="F67" s="84" t="s">
        <v>715</v>
      </c>
      <c r="G67" s="95" t="s">
        <v>601</v>
      </c>
      <c r="H67" s="95" t="s">
        <v>166</v>
      </c>
      <c r="I67" s="92">
        <v>1677</v>
      </c>
      <c r="J67" s="94">
        <v>9444</v>
      </c>
      <c r="K67" s="92">
        <v>158.37588</v>
      </c>
      <c r="L67" s="93">
        <v>6.0480208527969066E-5</v>
      </c>
      <c r="M67" s="93">
        <f t="shared" si="1"/>
        <v>4.1921899725921022E-3</v>
      </c>
      <c r="N67" s="93">
        <f>K67/'סכום נכסי הקרן'!$C$42</f>
        <v>3.6226947025032303E-4</v>
      </c>
    </row>
    <row r="68" spans="2:14" s="138" customFormat="1">
      <c r="B68" s="106" t="s">
        <v>716</v>
      </c>
      <c r="C68" s="84" t="s">
        <v>717</v>
      </c>
      <c r="D68" s="95" t="s">
        <v>123</v>
      </c>
      <c r="E68" s="95" t="s">
        <v>301</v>
      </c>
      <c r="F68" s="84" t="s">
        <v>718</v>
      </c>
      <c r="G68" s="95" t="s">
        <v>569</v>
      </c>
      <c r="H68" s="95" t="s">
        <v>166</v>
      </c>
      <c r="I68" s="92">
        <v>8969</v>
      </c>
      <c r="J68" s="94">
        <v>2086</v>
      </c>
      <c r="K68" s="92">
        <v>187.09333999999998</v>
      </c>
      <c r="L68" s="93">
        <v>9.1614322191912236E-5</v>
      </c>
      <c r="M68" s="93">
        <f t="shared" si="1"/>
        <v>4.9523375900848328E-3</v>
      </c>
      <c r="N68" s="93">
        <f>K68/'סכום נכסי הקרן'!$C$42</f>
        <v>4.2795787571417801E-4</v>
      </c>
    </row>
    <row r="69" spans="2:14" s="138" customFormat="1">
      <c r="B69" s="106" t="s">
        <v>719</v>
      </c>
      <c r="C69" s="84" t="s">
        <v>720</v>
      </c>
      <c r="D69" s="95" t="s">
        <v>123</v>
      </c>
      <c r="E69" s="95" t="s">
        <v>301</v>
      </c>
      <c r="F69" s="84" t="s">
        <v>721</v>
      </c>
      <c r="G69" s="95" t="s">
        <v>194</v>
      </c>
      <c r="H69" s="95" t="s">
        <v>166</v>
      </c>
      <c r="I69" s="92">
        <v>1726</v>
      </c>
      <c r="J69" s="94">
        <v>4604</v>
      </c>
      <c r="K69" s="92">
        <v>79.465039999999988</v>
      </c>
      <c r="L69" s="93">
        <v>3.5098321358725568E-5</v>
      </c>
      <c r="M69" s="93">
        <f t="shared" si="1"/>
        <v>2.1034297890539281E-3</v>
      </c>
      <c r="N69" s="93">
        <f>K69/'סכום נכסי הקרן'!$C$42</f>
        <v>1.8176857450907756E-4</v>
      </c>
    </row>
    <row r="70" spans="2:14" s="138" customFormat="1">
      <c r="B70" s="106" t="s">
        <v>722</v>
      </c>
      <c r="C70" s="84" t="s">
        <v>723</v>
      </c>
      <c r="D70" s="95" t="s">
        <v>123</v>
      </c>
      <c r="E70" s="95" t="s">
        <v>301</v>
      </c>
      <c r="F70" s="84" t="s">
        <v>724</v>
      </c>
      <c r="G70" s="95" t="s">
        <v>649</v>
      </c>
      <c r="H70" s="95" t="s">
        <v>166</v>
      </c>
      <c r="I70" s="92">
        <v>1792</v>
      </c>
      <c r="J70" s="94">
        <v>968.7</v>
      </c>
      <c r="K70" s="92">
        <v>17.359099999999998</v>
      </c>
      <c r="L70" s="93">
        <v>2.7044083758062783E-5</v>
      </c>
      <c r="M70" s="93">
        <f t="shared" si="1"/>
        <v>4.5949323188116493E-4</v>
      </c>
      <c r="N70" s="93">
        <f>K70/'סכום נכסי הקרן'!$C$42</f>
        <v>3.9707258207641105E-5</v>
      </c>
    </row>
    <row r="71" spans="2:14" s="138" customFormat="1">
      <c r="B71" s="106" t="s">
        <v>725</v>
      </c>
      <c r="C71" s="84" t="s">
        <v>726</v>
      </c>
      <c r="D71" s="95" t="s">
        <v>123</v>
      </c>
      <c r="E71" s="95" t="s">
        <v>301</v>
      </c>
      <c r="F71" s="84" t="s">
        <v>727</v>
      </c>
      <c r="G71" s="95" t="s">
        <v>189</v>
      </c>
      <c r="H71" s="95" t="s">
        <v>166</v>
      </c>
      <c r="I71" s="92">
        <v>1099</v>
      </c>
      <c r="J71" s="94">
        <v>7101</v>
      </c>
      <c r="K71" s="92">
        <v>78.039990000000003</v>
      </c>
      <c r="L71" s="93">
        <v>8.1551112549365693E-5</v>
      </c>
      <c r="M71" s="93">
        <f t="shared" si="1"/>
        <v>2.0657088916518594E-3</v>
      </c>
      <c r="N71" s="93">
        <f>K71/'סכום נכסי הקרן'!$C$42</f>
        <v>1.7850891079904661E-4</v>
      </c>
    </row>
    <row r="72" spans="2:14" s="138" customFormat="1">
      <c r="B72" s="106" t="s">
        <v>728</v>
      </c>
      <c r="C72" s="84" t="s">
        <v>729</v>
      </c>
      <c r="D72" s="95" t="s">
        <v>123</v>
      </c>
      <c r="E72" s="95" t="s">
        <v>301</v>
      </c>
      <c r="F72" s="84" t="s">
        <v>730</v>
      </c>
      <c r="G72" s="95" t="s">
        <v>690</v>
      </c>
      <c r="H72" s="95" t="s">
        <v>166</v>
      </c>
      <c r="I72" s="92">
        <v>1040</v>
      </c>
      <c r="J72" s="94">
        <v>14200</v>
      </c>
      <c r="K72" s="92">
        <v>147.68</v>
      </c>
      <c r="L72" s="93">
        <v>7.0610047728318602E-5</v>
      </c>
      <c r="M72" s="93">
        <f t="shared" si="1"/>
        <v>3.9090713507157889E-3</v>
      </c>
      <c r="N72" s="93">
        <f>K72/'סכום נכסי הקרן'!$C$42</f>
        <v>3.378036817637112E-4</v>
      </c>
    </row>
    <row r="73" spans="2:14" s="138" customFormat="1">
      <c r="B73" s="106" t="s">
        <v>731</v>
      </c>
      <c r="C73" s="84" t="s">
        <v>732</v>
      </c>
      <c r="D73" s="95" t="s">
        <v>123</v>
      </c>
      <c r="E73" s="95" t="s">
        <v>301</v>
      </c>
      <c r="F73" s="84" t="s">
        <v>733</v>
      </c>
      <c r="G73" s="95" t="s">
        <v>384</v>
      </c>
      <c r="H73" s="95" t="s">
        <v>166</v>
      </c>
      <c r="I73" s="92">
        <v>597</v>
      </c>
      <c r="J73" s="94">
        <v>15910</v>
      </c>
      <c r="K73" s="92">
        <v>94.982699999999994</v>
      </c>
      <c r="L73" s="93">
        <v>6.2526478183024526E-5</v>
      </c>
      <c r="M73" s="93">
        <f t="shared" si="1"/>
        <v>2.5141803316876521E-3</v>
      </c>
      <c r="N73" s="93">
        <f>K73/'סכום נכסי הקרן'!$C$42</f>
        <v>2.172637172525599E-4</v>
      </c>
    </row>
    <row r="74" spans="2:14" s="138" customFormat="1">
      <c r="B74" s="106" t="s">
        <v>734</v>
      </c>
      <c r="C74" s="84" t="s">
        <v>735</v>
      </c>
      <c r="D74" s="95" t="s">
        <v>123</v>
      </c>
      <c r="E74" s="95" t="s">
        <v>301</v>
      </c>
      <c r="F74" s="84" t="s">
        <v>736</v>
      </c>
      <c r="G74" s="95" t="s">
        <v>384</v>
      </c>
      <c r="H74" s="95" t="s">
        <v>166</v>
      </c>
      <c r="I74" s="92">
        <v>2005</v>
      </c>
      <c r="J74" s="94">
        <v>2509</v>
      </c>
      <c r="K74" s="92">
        <v>50.30545</v>
      </c>
      <c r="L74" s="93">
        <v>7.7938271878001759E-5</v>
      </c>
      <c r="M74" s="93">
        <f t="shared" si="1"/>
        <v>1.3315790450965977E-3</v>
      </c>
      <c r="N74" s="93">
        <f>K74/'סכום נכסי הקרן'!$C$42</f>
        <v>1.150688395367029E-4</v>
      </c>
    </row>
    <row r="75" spans="2:14" s="138" customFormat="1">
      <c r="B75" s="106" t="s">
        <v>737</v>
      </c>
      <c r="C75" s="84" t="s">
        <v>738</v>
      </c>
      <c r="D75" s="95" t="s">
        <v>123</v>
      </c>
      <c r="E75" s="95" t="s">
        <v>301</v>
      </c>
      <c r="F75" s="84" t="s">
        <v>739</v>
      </c>
      <c r="G75" s="95" t="s">
        <v>656</v>
      </c>
      <c r="H75" s="95" t="s">
        <v>166</v>
      </c>
      <c r="I75" s="92">
        <v>205</v>
      </c>
      <c r="J75" s="94">
        <v>31400</v>
      </c>
      <c r="K75" s="92">
        <v>64.37</v>
      </c>
      <c r="L75" s="93">
        <v>8.5827242739119932E-5</v>
      </c>
      <c r="M75" s="93">
        <f t="shared" si="1"/>
        <v>1.7038659455957158E-3</v>
      </c>
      <c r="N75" s="93">
        <f>K75/'סכום נכסי הקרן'!$C$42</f>
        <v>1.4724013404069671E-4</v>
      </c>
    </row>
    <row r="76" spans="2:14" s="138" customFormat="1">
      <c r="B76" s="106" t="s">
        <v>1344</v>
      </c>
      <c r="C76" s="84" t="s">
        <v>740</v>
      </c>
      <c r="D76" s="95" t="s">
        <v>123</v>
      </c>
      <c r="E76" s="95" t="s">
        <v>301</v>
      </c>
      <c r="F76" s="84" t="s">
        <v>741</v>
      </c>
      <c r="G76" s="95" t="s">
        <v>742</v>
      </c>
      <c r="H76" s="95" t="s">
        <v>166</v>
      </c>
      <c r="I76" s="92">
        <v>1975</v>
      </c>
      <c r="J76" s="94">
        <v>1702</v>
      </c>
      <c r="K76" s="92">
        <v>33.6145</v>
      </c>
      <c r="L76" s="93">
        <v>4.9062545181014705E-5</v>
      </c>
      <c r="M76" s="93">
        <f t="shared" si="1"/>
        <v>8.8977166115002614E-4</v>
      </c>
      <c r="N76" s="93">
        <f>K76/'סכום נכסי הקרן'!$C$42</f>
        <v>7.6889909673931941E-5</v>
      </c>
    </row>
    <row r="77" spans="2:14" s="138" customFormat="1">
      <c r="B77" s="106" t="s">
        <v>743</v>
      </c>
      <c r="C77" s="84" t="s">
        <v>744</v>
      </c>
      <c r="D77" s="95" t="s">
        <v>123</v>
      </c>
      <c r="E77" s="95" t="s">
        <v>301</v>
      </c>
      <c r="F77" s="84" t="s">
        <v>378</v>
      </c>
      <c r="G77" s="95" t="s">
        <v>330</v>
      </c>
      <c r="H77" s="95" t="s">
        <v>166</v>
      </c>
      <c r="I77" s="92">
        <v>11830</v>
      </c>
      <c r="J77" s="94">
        <v>1373</v>
      </c>
      <c r="K77" s="92">
        <v>162.42589999999998</v>
      </c>
      <c r="L77" s="93">
        <v>6.9161878755835674E-5</v>
      </c>
      <c r="M77" s="93">
        <f t="shared" si="1"/>
        <v>4.2993935015183333E-3</v>
      </c>
      <c r="N77" s="93">
        <f>K77/'סכום נכסי הקרן'!$C$42</f>
        <v>3.7153349833277609E-4</v>
      </c>
    </row>
    <row r="78" spans="2:14" s="138" customFormat="1">
      <c r="B78" s="106" t="s">
        <v>745</v>
      </c>
      <c r="C78" s="84" t="s">
        <v>746</v>
      </c>
      <c r="D78" s="95" t="s">
        <v>123</v>
      </c>
      <c r="E78" s="95" t="s">
        <v>301</v>
      </c>
      <c r="F78" s="84" t="s">
        <v>747</v>
      </c>
      <c r="G78" s="95" t="s">
        <v>154</v>
      </c>
      <c r="H78" s="95" t="s">
        <v>166</v>
      </c>
      <c r="I78" s="92">
        <v>414</v>
      </c>
      <c r="J78" s="94">
        <v>18050</v>
      </c>
      <c r="K78" s="92">
        <v>74.727000000000004</v>
      </c>
      <c r="L78" s="93">
        <v>3.0714971077848427E-5</v>
      </c>
      <c r="M78" s="93">
        <f t="shared" si="1"/>
        <v>1.9780144557485016E-3</v>
      </c>
      <c r="N78" s="93">
        <f>K78/'סכום נכסי הקרן'!$C$42</f>
        <v>1.7093076738323976E-4</v>
      </c>
    </row>
    <row r="79" spans="2:14" s="138" customFormat="1">
      <c r="B79" s="106" t="s">
        <v>748</v>
      </c>
      <c r="C79" s="84" t="s">
        <v>749</v>
      </c>
      <c r="D79" s="95" t="s">
        <v>123</v>
      </c>
      <c r="E79" s="95" t="s">
        <v>301</v>
      </c>
      <c r="F79" s="84" t="s">
        <v>750</v>
      </c>
      <c r="G79" s="95" t="s">
        <v>569</v>
      </c>
      <c r="H79" s="95" t="s">
        <v>166</v>
      </c>
      <c r="I79" s="92">
        <v>38760.129999999997</v>
      </c>
      <c r="J79" s="94">
        <v>224.8</v>
      </c>
      <c r="K79" s="92">
        <v>87.13275999999999</v>
      </c>
      <c r="L79" s="93">
        <v>3.7109307038902685E-5</v>
      </c>
      <c r="M79" s="93">
        <f t="shared" si="1"/>
        <v>2.3063933899295408E-3</v>
      </c>
      <c r="N79" s="93">
        <f>K79/'סכום נכסי הקרן'!$C$42</f>
        <v>1.9930774058934061E-4</v>
      </c>
    </row>
    <row r="80" spans="2:14" s="138" customFormat="1">
      <c r="B80" s="106" t="s">
        <v>751</v>
      </c>
      <c r="C80" s="84" t="s">
        <v>752</v>
      </c>
      <c r="D80" s="95" t="s">
        <v>123</v>
      </c>
      <c r="E80" s="95" t="s">
        <v>301</v>
      </c>
      <c r="F80" s="84" t="s">
        <v>753</v>
      </c>
      <c r="G80" s="95" t="s">
        <v>330</v>
      </c>
      <c r="H80" s="95" t="s">
        <v>166</v>
      </c>
      <c r="I80" s="92">
        <v>37471</v>
      </c>
      <c r="J80" s="94">
        <v>865</v>
      </c>
      <c r="K80" s="92">
        <v>324.12415000000004</v>
      </c>
      <c r="L80" s="93">
        <v>9.247151197054593E-5</v>
      </c>
      <c r="M80" s="93">
        <f t="shared" si="1"/>
        <v>8.5795261974546781E-3</v>
      </c>
      <c r="N80" s="93">
        <f>K80/'סכום נכסי הקרן'!$C$42</f>
        <v>7.414025678394732E-4</v>
      </c>
    </row>
    <row r="81" spans="2:14" s="138" customFormat="1">
      <c r="B81" s="106" t="s">
        <v>754</v>
      </c>
      <c r="C81" s="84" t="s">
        <v>755</v>
      </c>
      <c r="D81" s="95" t="s">
        <v>123</v>
      </c>
      <c r="E81" s="95" t="s">
        <v>301</v>
      </c>
      <c r="F81" s="84" t="s">
        <v>756</v>
      </c>
      <c r="G81" s="95" t="s">
        <v>330</v>
      </c>
      <c r="H81" s="95" t="s">
        <v>166</v>
      </c>
      <c r="I81" s="92">
        <v>15854</v>
      </c>
      <c r="J81" s="94">
        <v>1214</v>
      </c>
      <c r="K81" s="92">
        <v>192.46755999999999</v>
      </c>
      <c r="L81" s="93">
        <v>4.5284204512996289E-5</v>
      </c>
      <c r="M81" s="93">
        <f t="shared" si="1"/>
        <v>5.0945925293754872E-3</v>
      </c>
      <c r="N81" s="93">
        <f>K81/'סכום נכסי הקרן'!$C$42</f>
        <v>4.402508829095205E-4</v>
      </c>
    </row>
    <row r="82" spans="2:14" s="138" customFormat="1">
      <c r="B82" s="107"/>
      <c r="C82" s="84"/>
      <c r="D82" s="84"/>
      <c r="E82" s="84"/>
      <c r="F82" s="84"/>
      <c r="G82" s="84"/>
      <c r="H82" s="84"/>
      <c r="I82" s="92"/>
      <c r="J82" s="94"/>
      <c r="K82" s="84"/>
      <c r="L82" s="84"/>
      <c r="M82" s="93"/>
      <c r="N82" s="84"/>
    </row>
    <row r="83" spans="2:14" s="138" customFormat="1">
      <c r="B83" s="105" t="s">
        <v>27</v>
      </c>
      <c r="C83" s="82"/>
      <c r="D83" s="82"/>
      <c r="E83" s="82"/>
      <c r="F83" s="82"/>
      <c r="G83" s="82"/>
      <c r="H83" s="82"/>
      <c r="I83" s="89"/>
      <c r="J83" s="91"/>
      <c r="K83" s="89">
        <v>379.79677000000004</v>
      </c>
      <c r="L83" s="82"/>
      <c r="M83" s="90">
        <f t="shared" ref="M83:M91" si="2">K83/$K$11</f>
        <v>1.0053173569213121E-2</v>
      </c>
      <c r="N83" s="90">
        <f>K83/'סכום נכסי הקרן'!$C$42</f>
        <v>8.6874828838004751E-4</v>
      </c>
    </row>
    <row r="84" spans="2:14" s="138" customFormat="1">
      <c r="B84" s="106" t="s">
        <v>757</v>
      </c>
      <c r="C84" s="84" t="s">
        <v>758</v>
      </c>
      <c r="D84" s="95" t="s">
        <v>123</v>
      </c>
      <c r="E84" s="95" t="s">
        <v>301</v>
      </c>
      <c r="F84" s="84" t="s">
        <v>550</v>
      </c>
      <c r="G84" s="95" t="s">
        <v>551</v>
      </c>
      <c r="H84" s="95" t="s">
        <v>166</v>
      </c>
      <c r="I84" s="92">
        <v>13671</v>
      </c>
      <c r="J84" s="94">
        <v>1403</v>
      </c>
      <c r="K84" s="92">
        <v>191.80413000000001</v>
      </c>
      <c r="L84" s="93">
        <v>1.0365713770380264E-4</v>
      </c>
      <c r="M84" s="93">
        <f t="shared" si="2"/>
        <v>5.0770316192576296E-3</v>
      </c>
      <c r="N84" s="93">
        <f>K84/'סכום נכסי הקרן'!$C$42</f>
        <v>4.3873335110702525E-4</v>
      </c>
    </row>
    <row r="85" spans="2:14" s="138" customFormat="1">
      <c r="B85" s="106" t="s">
        <v>759</v>
      </c>
      <c r="C85" s="84" t="s">
        <v>760</v>
      </c>
      <c r="D85" s="95" t="s">
        <v>123</v>
      </c>
      <c r="E85" s="95" t="s">
        <v>301</v>
      </c>
      <c r="F85" s="84" t="s">
        <v>761</v>
      </c>
      <c r="G85" s="95" t="s">
        <v>154</v>
      </c>
      <c r="H85" s="95" t="s">
        <v>166</v>
      </c>
      <c r="I85" s="92">
        <v>4138</v>
      </c>
      <c r="J85" s="94">
        <v>680.2</v>
      </c>
      <c r="K85" s="92">
        <v>28.14668</v>
      </c>
      <c r="L85" s="93">
        <v>7.5259831020036251E-5</v>
      </c>
      <c r="M85" s="93">
        <f t="shared" si="2"/>
        <v>7.4503914142581981E-4</v>
      </c>
      <c r="N85" s="93">
        <f>K85/'סכום נכסי הקרן'!$C$42</f>
        <v>6.4382801553528E-5</v>
      </c>
    </row>
    <row r="86" spans="2:14" s="138" customFormat="1">
      <c r="B86" s="106" t="s">
        <v>762</v>
      </c>
      <c r="C86" s="84" t="s">
        <v>763</v>
      </c>
      <c r="D86" s="95" t="s">
        <v>123</v>
      </c>
      <c r="E86" s="95" t="s">
        <v>301</v>
      </c>
      <c r="F86" s="84" t="s">
        <v>764</v>
      </c>
      <c r="G86" s="95" t="s">
        <v>742</v>
      </c>
      <c r="H86" s="95" t="s">
        <v>166</v>
      </c>
      <c r="I86" s="92">
        <v>84</v>
      </c>
      <c r="J86" s="94">
        <v>3243</v>
      </c>
      <c r="K86" s="92">
        <v>2.7241200000000001</v>
      </c>
      <c r="L86" s="93">
        <v>3.2348260759175939E-6</v>
      </c>
      <c r="M86" s="93">
        <f t="shared" si="2"/>
        <v>7.2107119771884433E-5</v>
      </c>
      <c r="N86" s="93">
        <f>K86/'סכום נכסי הקרן'!$C$42</f>
        <v>6.231160384386247E-6</v>
      </c>
    </row>
    <row r="87" spans="2:14" s="138" customFormat="1">
      <c r="B87" s="106" t="s">
        <v>765</v>
      </c>
      <c r="C87" s="84" t="s">
        <v>766</v>
      </c>
      <c r="D87" s="95" t="s">
        <v>123</v>
      </c>
      <c r="E87" s="95" t="s">
        <v>301</v>
      </c>
      <c r="F87" s="84" t="s">
        <v>767</v>
      </c>
      <c r="G87" s="95" t="s">
        <v>194</v>
      </c>
      <c r="H87" s="95" t="s">
        <v>166</v>
      </c>
      <c r="I87" s="92">
        <v>10</v>
      </c>
      <c r="J87" s="94">
        <v>1893</v>
      </c>
      <c r="K87" s="92">
        <v>0.18930000000000002</v>
      </c>
      <c r="L87" s="93">
        <v>3.0071691514003216E-7</v>
      </c>
      <c r="M87" s="93">
        <f t="shared" si="2"/>
        <v>5.0107476076008858E-6</v>
      </c>
      <c r="N87" s="93">
        <f>K87/'סכום נכסי הקרן'!$C$42</f>
        <v>4.3300539651862495E-7</v>
      </c>
    </row>
    <row r="88" spans="2:14" s="138" customFormat="1">
      <c r="B88" s="106" t="s">
        <v>768</v>
      </c>
      <c r="C88" s="84" t="s">
        <v>769</v>
      </c>
      <c r="D88" s="95" t="s">
        <v>123</v>
      </c>
      <c r="E88" s="95" t="s">
        <v>301</v>
      </c>
      <c r="F88" s="84" t="s">
        <v>770</v>
      </c>
      <c r="G88" s="95" t="s">
        <v>423</v>
      </c>
      <c r="H88" s="95" t="s">
        <v>166</v>
      </c>
      <c r="I88" s="92">
        <v>1604</v>
      </c>
      <c r="J88" s="94">
        <v>2983</v>
      </c>
      <c r="K88" s="92">
        <v>47.847319999999996</v>
      </c>
      <c r="L88" s="93">
        <v>5.7298455006459653E-5</v>
      </c>
      <c r="M88" s="93">
        <f t="shared" si="2"/>
        <v>1.2665126477554886E-3</v>
      </c>
      <c r="N88" s="93">
        <f>K88/'סכום נכסי הקרן'!$C$42</f>
        <v>1.0944610548839689E-4</v>
      </c>
    </row>
    <row r="89" spans="2:14" s="138" customFormat="1">
      <c r="B89" s="106" t="s">
        <v>771</v>
      </c>
      <c r="C89" s="84" t="s">
        <v>772</v>
      </c>
      <c r="D89" s="95" t="s">
        <v>123</v>
      </c>
      <c r="E89" s="95" t="s">
        <v>301</v>
      </c>
      <c r="F89" s="84" t="s">
        <v>773</v>
      </c>
      <c r="G89" s="95" t="s">
        <v>551</v>
      </c>
      <c r="H89" s="95" t="s">
        <v>166</v>
      </c>
      <c r="I89" s="92">
        <v>1900</v>
      </c>
      <c r="J89" s="94">
        <v>1742</v>
      </c>
      <c r="K89" s="92">
        <v>33.097999999999999</v>
      </c>
      <c r="L89" s="93">
        <v>1.630509265540534E-4</v>
      </c>
      <c r="M89" s="93">
        <f t="shared" si="2"/>
        <v>8.7609996997556306E-4</v>
      </c>
      <c r="N89" s="93">
        <f>K89/'סכום נכסי הקרן'!$C$42</f>
        <v>7.5708466000916255E-5</v>
      </c>
    </row>
    <row r="90" spans="2:14" s="138" customFormat="1">
      <c r="B90" s="106" t="s">
        <v>774</v>
      </c>
      <c r="C90" s="84" t="s">
        <v>775</v>
      </c>
      <c r="D90" s="95" t="s">
        <v>123</v>
      </c>
      <c r="E90" s="95" t="s">
        <v>301</v>
      </c>
      <c r="F90" s="84" t="s">
        <v>776</v>
      </c>
      <c r="G90" s="95" t="s">
        <v>384</v>
      </c>
      <c r="H90" s="95" t="s">
        <v>166</v>
      </c>
      <c r="I90" s="92">
        <v>6925</v>
      </c>
      <c r="J90" s="94">
        <v>810.7</v>
      </c>
      <c r="K90" s="92">
        <v>56.140980000000006</v>
      </c>
      <c r="L90" s="93">
        <v>8.8864799220925831E-5</v>
      </c>
      <c r="M90" s="93">
        <f t="shared" si="2"/>
        <v>1.4860448030817178E-3</v>
      </c>
      <c r="N90" s="93">
        <f>K90/'סכום נכסי הקרן'!$C$42</f>
        <v>1.2841704863097831E-4</v>
      </c>
    </row>
    <row r="91" spans="2:14" s="138" customFormat="1">
      <c r="B91" s="106" t="s">
        <v>1345</v>
      </c>
      <c r="C91" s="84" t="s">
        <v>777</v>
      </c>
      <c r="D91" s="95" t="s">
        <v>123</v>
      </c>
      <c r="E91" s="95" t="s">
        <v>301</v>
      </c>
      <c r="F91" s="84" t="s">
        <v>778</v>
      </c>
      <c r="G91" s="95" t="s">
        <v>742</v>
      </c>
      <c r="H91" s="95" t="s">
        <v>166</v>
      </c>
      <c r="I91" s="92">
        <v>5967</v>
      </c>
      <c r="J91" s="94">
        <v>332.6</v>
      </c>
      <c r="K91" s="92">
        <v>19.846240000000002</v>
      </c>
      <c r="L91" s="93">
        <v>3.472813440531815E-5</v>
      </c>
      <c r="M91" s="93">
        <f t="shared" si="2"/>
        <v>5.2532752033741684E-4</v>
      </c>
      <c r="N91" s="93">
        <f>K91/'סכום נכסי הקרן'!$C$42</f>
        <v>4.5396349818297915E-5</v>
      </c>
    </row>
    <row r="92" spans="2:14" s="138" customFormat="1">
      <c r="B92" s="107"/>
      <c r="C92" s="84"/>
      <c r="D92" s="84"/>
      <c r="E92" s="84"/>
      <c r="F92" s="84"/>
      <c r="G92" s="84"/>
      <c r="H92" s="84"/>
      <c r="I92" s="92"/>
      <c r="J92" s="94"/>
      <c r="K92" s="84"/>
      <c r="L92" s="84"/>
      <c r="M92" s="93"/>
      <c r="N92" s="84"/>
    </row>
    <row r="93" spans="2:14" s="138" customFormat="1">
      <c r="B93" s="104" t="s">
        <v>232</v>
      </c>
      <c r="C93" s="82"/>
      <c r="D93" s="82"/>
      <c r="E93" s="82"/>
      <c r="F93" s="82"/>
      <c r="G93" s="82"/>
      <c r="H93" s="82"/>
      <c r="I93" s="89"/>
      <c r="J93" s="91"/>
      <c r="K93" s="89">
        <v>8721.4590799999987</v>
      </c>
      <c r="L93" s="82"/>
      <c r="M93" s="90">
        <f t="shared" ref="M93:M111" si="3">K93/$K$11</f>
        <v>0.23085594410934501</v>
      </c>
      <c r="N93" s="90">
        <f>K93/'סכום נכסי הקרן'!$C$42</f>
        <v>1.9949492061047867E-2</v>
      </c>
    </row>
    <row r="94" spans="2:14" s="138" customFormat="1">
      <c r="B94" s="105" t="s">
        <v>60</v>
      </c>
      <c r="C94" s="82"/>
      <c r="D94" s="82"/>
      <c r="E94" s="82"/>
      <c r="F94" s="82"/>
      <c r="G94" s="82"/>
      <c r="H94" s="82"/>
      <c r="I94" s="89"/>
      <c r="J94" s="91"/>
      <c r="K94" s="89">
        <f>SUM(K95:K111)</f>
        <v>1726.8779000000002</v>
      </c>
      <c r="L94" s="82"/>
      <c r="M94" s="90">
        <f t="shared" si="3"/>
        <v>4.5710244617241637E-2</v>
      </c>
      <c r="N94" s="90">
        <f>K94/'סכום נכסי הקרן'!$C$42</f>
        <v>3.9500657677165891E-3</v>
      </c>
    </row>
    <row r="95" spans="2:14" s="138" customFormat="1">
      <c r="B95" s="106" t="s">
        <v>779</v>
      </c>
      <c r="C95" s="84" t="s">
        <v>780</v>
      </c>
      <c r="D95" s="95" t="s">
        <v>781</v>
      </c>
      <c r="E95" s="95" t="s">
        <v>782</v>
      </c>
      <c r="F95" s="84" t="s">
        <v>783</v>
      </c>
      <c r="G95" s="95" t="s">
        <v>784</v>
      </c>
      <c r="H95" s="95" t="s">
        <v>165</v>
      </c>
      <c r="I95" s="92">
        <v>884</v>
      </c>
      <c r="J95" s="94">
        <v>6432</v>
      </c>
      <c r="K95" s="92">
        <v>201.34130999999999</v>
      </c>
      <c r="L95" s="93">
        <v>6.022341360424023E-6</v>
      </c>
      <c r="M95" s="93">
        <f t="shared" si="3"/>
        <v>5.3294795953181626E-3</v>
      </c>
      <c r="N95" s="93">
        <f>K95/'סכום נכסי הקרן'!$C$42</f>
        <v>4.6054872568478274E-4</v>
      </c>
    </row>
    <row r="96" spans="2:14" s="138" customFormat="1">
      <c r="B96" s="106" t="s">
        <v>785</v>
      </c>
      <c r="C96" s="84" t="s">
        <v>786</v>
      </c>
      <c r="D96" s="95" t="s">
        <v>787</v>
      </c>
      <c r="E96" s="95" t="s">
        <v>782</v>
      </c>
      <c r="F96" s="84" t="s">
        <v>788</v>
      </c>
      <c r="G96" s="95" t="s">
        <v>789</v>
      </c>
      <c r="H96" s="95" t="s">
        <v>165</v>
      </c>
      <c r="I96" s="92">
        <v>910</v>
      </c>
      <c r="J96" s="94">
        <v>2980</v>
      </c>
      <c r="K96" s="92">
        <v>95.699420000000003</v>
      </c>
      <c r="L96" s="93">
        <v>2.6513936293071417E-5</v>
      </c>
      <c r="M96" s="93">
        <f t="shared" si="3"/>
        <v>2.5331518215202975E-3</v>
      </c>
      <c r="N96" s="93">
        <f>K96/'סכום נכסי הקרן'!$C$42</f>
        <v>2.1890314476335143E-4</v>
      </c>
    </row>
    <row r="97" spans="2:14" s="138" customFormat="1">
      <c r="B97" s="106" t="s">
        <v>790</v>
      </c>
      <c r="C97" s="84" t="s">
        <v>791</v>
      </c>
      <c r="D97" s="95" t="s">
        <v>787</v>
      </c>
      <c r="E97" s="95" t="s">
        <v>782</v>
      </c>
      <c r="F97" s="84" t="s">
        <v>792</v>
      </c>
      <c r="G97" s="95" t="s">
        <v>784</v>
      </c>
      <c r="H97" s="95" t="s">
        <v>165</v>
      </c>
      <c r="I97" s="92">
        <v>542</v>
      </c>
      <c r="J97" s="94">
        <v>11402</v>
      </c>
      <c r="K97" s="92">
        <v>218.08810999999997</v>
      </c>
      <c r="L97" s="93">
        <v>3.316141789436976E-6</v>
      </c>
      <c r="M97" s="93">
        <f t="shared" si="3"/>
        <v>5.7727653218631724E-3</v>
      </c>
      <c r="N97" s="93">
        <f>K97/'סכום נכסי הקרן'!$C$42</f>
        <v>4.9885540700764642E-4</v>
      </c>
    </row>
    <row r="98" spans="2:14" s="138" customFormat="1">
      <c r="B98" s="106" t="s">
        <v>793</v>
      </c>
      <c r="C98" s="84" t="s">
        <v>794</v>
      </c>
      <c r="D98" s="95" t="s">
        <v>787</v>
      </c>
      <c r="E98" s="95" t="s">
        <v>782</v>
      </c>
      <c r="F98" s="84" t="s">
        <v>764</v>
      </c>
      <c r="G98" s="95" t="s">
        <v>742</v>
      </c>
      <c r="H98" s="95" t="s">
        <v>165</v>
      </c>
      <c r="I98" s="92">
        <v>658</v>
      </c>
      <c r="J98" s="94">
        <v>895</v>
      </c>
      <c r="K98" s="92">
        <v>20.782640000000001</v>
      </c>
      <c r="L98" s="93">
        <v>2.5339470928021154E-5</v>
      </c>
      <c r="M98" s="93">
        <f t="shared" si="3"/>
        <v>5.5011391262351015E-4</v>
      </c>
      <c r="N98" s="93">
        <f>K98/'סכום נכסי הקרן'!$C$42</f>
        <v>4.7538274030131192E-5</v>
      </c>
    </row>
    <row r="99" spans="2:14" s="138" customFormat="1">
      <c r="B99" s="106" t="s">
        <v>795</v>
      </c>
      <c r="C99" s="84" t="s">
        <v>796</v>
      </c>
      <c r="D99" s="95" t="s">
        <v>787</v>
      </c>
      <c r="E99" s="95" t="s">
        <v>782</v>
      </c>
      <c r="F99" s="84" t="s">
        <v>797</v>
      </c>
      <c r="G99" s="95" t="s">
        <v>369</v>
      </c>
      <c r="H99" s="95" t="s">
        <v>165</v>
      </c>
      <c r="I99" s="92">
        <v>638</v>
      </c>
      <c r="J99" s="94">
        <v>3605</v>
      </c>
      <c r="K99" s="92">
        <v>81.707009999999997</v>
      </c>
      <c r="L99" s="93">
        <v>2.7177349800308247E-5</v>
      </c>
      <c r="M99" s="93">
        <f t="shared" si="3"/>
        <v>2.1627744579066116E-3</v>
      </c>
      <c r="N99" s="93">
        <f>K99/'סכום נכסי הקרן'!$C$42</f>
        <v>1.8689686351506206E-4</v>
      </c>
    </row>
    <row r="100" spans="2:14" s="138" customFormat="1">
      <c r="B100" s="106" t="s">
        <v>798</v>
      </c>
      <c r="C100" s="84" t="s">
        <v>799</v>
      </c>
      <c r="D100" s="95" t="s">
        <v>787</v>
      </c>
      <c r="E100" s="95" t="s">
        <v>782</v>
      </c>
      <c r="F100" s="84" t="s">
        <v>800</v>
      </c>
      <c r="G100" s="95" t="s">
        <v>26</v>
      </c>
      <c r="H100" s="95" t="s">
        <v>165</v>
      </c>
      <c r="I100" s="92">
        <v>1224</v>
      </c>
      <c r="J100" s="94">
        <v>1530</v>
      </c>
      <c r="K100" s="92">
        <v>66.088290000000001</v>
      </c>
      <c r="L100" s="93">
        <v>3.6284479927345668E-5</v>
      </c>
      <c r="M100" s="93">
        <f t="shared" si="3"/>
        <v>1.7493488695611912E-3</v>
      </c>
      <c r="N100" s="93">
        <f>K100/'סכום נכסי הקרן'!$C$42</f>
        <v>1.5117055581979858E-4</v>
      </c>
    </row>
    <row r="101" spans="2:14" s="138" customFormat="1">
      <c r="B101" s="106" t="s">
        <v>801</v>
      </c>
      <c r="C101" s="84" t="s">
        <v>802</v>
      </c>
      <c r="D101" s="95" t="s">
        <v>787</v>
      </c>
      <c r="E101" s="95" t="s">
        <v>782</v>
      </c>
      <c r="F101" s="84" t="s">
        <v>803</v>
      </c>
      <c r="G101" s="95" t="s">
        <v>804</v>
      </c>
      <c r="H101" s="95" t="s">
        <v>165</v>
      </c>
      <c r="I101" s="92">
        <v>2866</v>
      </c>
      <c r="J101" s="94">
        <v>535</v>
      </c>
      <c r="K101" s="92">
        <v>54.110510000000005</v>
      </c>
      <c r="L101" s="93">
        <v>1.0874977299528369E-4</v>
      </c>
      <c r="M101" s="93">
        <f t="shared" si="3"/>
        <v>1.4322985130933111E-3</v>
      </c>
      <c r="N101" s="93">
        <f>K101/'סכום נכסי הקרן'!$C$42</f>
        <v>1.237725453691232E-4</v>
      </c>
    </row>
    <row r="102" spans="2:14" s="138" customFormat="1">
      <c r="B102" s="106" t="s">
        <v>805</v>
      </c>
      <c r="C102" s="84" t="s">
        <v>806</v>
      </c>
      <c r="D102" s="95" t="s">
        <v>787</v>
      </c>
      <c r="E102" s="95" t="s">
        <v>782</v>
      </c>
      <c r="F102" s="84" t="s">
        <v>807</v>
      </c>
      <c r="G102" s="95" t="s">
        <v>601</v>
      </c>
      <c r="H102" s="95" t="s">
        <v>165</v>
      </c>
      <c r="I102" s="92">
        <v>548</v>
      </c>
      <c r="J102" s="94">
        <v>4715</v>
      </c>
      <c r="K102" s="92">
        <v>91.183009999999996</v>
      </c>
      <c r="L102" s="93">
        <v>1.0897363480345859E-5</v>
      </c>
      <c r="M102" s="93">
        <f t="shared" si="3"/>
        <v>2.4136030069273513E-3</v>
      </c>
      <c r="N102" s="93">
        <f>K102/'סכום נכסי הקרן'!$C$42</f>
        <v>2.0857229477449412E-4</v>
      </c>
    </row>
    <row r="103" spans="2:14" s="138" customFormat="1">
      <c r="B103" s="106" t="s">
        <v>810</v>
      </c>
      <c r="C103" s="84" t="s">
        <v>811</v>
      </c>
      <c r="D103" s="95" t="s">
        <v>787</v>
      </c>
      <c r="E103" s="95" t="s">
        <v>782</v>
      </c>
      <c r="F103" s="84" t="s">
        <v>812</v>
      </c>
      <c r="G103" s="95" t="s">
        <v>813</v>
      </c>
      <c r="H103" s="95" t="s">
        <v>165</v>
      </c>
      <c r="I103" s="92">
        <v>656</v>
      </c>
      <c r="J103" s="94">
        <v>4221</v>
      </c>
      <c r="K103" s="92">
        <v>97.717160000000007</v>
      </c>
      <c r="L103" s="93">
        <v>1.3713662817740445E-5</v>
      </c>
      <c r="M103" s="93">
        <f t="shared" si="3"/>
        <v>2.5865611499817907E-3</v>
      </c>
      <c r="N103" s="93">
        <f>K103/'סכום נכסי הקרן'!$C$42</f>
        <v>2.2351852938443695E-4</v>
      </c>
    </row>
    <row r="104" spans="2:14" s="138" customFormat="1">
      <c r="B104" s="106" t="s">
        <v>814</v>
      </c>
      <c r="C104" s="84" t="s">
        <v>815</v>
      </c>
      <c r="D104" s="95" t="s">
        <v>787</v>
      </c>
      <c r="E104" s="95" t="s">
        <v>782</v>
      </c>
      <c r="F104" s="84" t="s">
        <v>638</v>
      </c>
      <c r="G104" s="95" t="s">
        <v>384</v>
      </c>
      <c r="H104" s="95" t="s">
        <v>165</v>
      </c>
      <c r="I104" s="92">
        <v>180</v>
      </c>
      <c r="J104" s="94">
        <v>8465</v>
      </c>
      <c r="K104" s="92">
        <v>53.771370000000005</v>
      </c>
      <c r="L104" s="93">
        <v>1.2621739482136199E-6</v>
      </c>
      <c r="M104" s="93">
        <f t="shared" si="3"/>
        <v>1.4233215192019125E-3</v>
      </c>
      <c r="N104" s="93">
        <f>K104/'סכום נכסי הקרן'!$C$42</f>
        <v>1.229967955002625E-4</v>
      </c>
    </row>
    <row r="105" spans="2:14" s="138" customFormat="1">
      <c r="B105" s="106" t="s">
        <v>816</v>
      </c>
      <c r="C105" s="84" t="s">
        <v>817</v>
      </c>
      <c r="D105" s="95" t="s">
        <v>787</v>
      </c>
      <c r="E105" s="95" t="s">
        <v>782</v>
      </c>
      <c r="F105" s="84" t="s">
        <v>778</v>
      </c>
      <c r="G105" s="95" t="s">
        <v>742</v>
      </c>
      <c r="H105" s="95" t="s">
        <v>165</v>
      </c>
      <c r="I105" s="92">
        <v>563</v>
      </c>
      <c r="J105" s="94">
        <v>1081</v>
      </c>
      <c r="K105" s="92">
        <v>21.477599999999999</v>
      </c>
      <c r="L105" s="93">
        <v>3.2766784188647284E-5</v>
      </c>
      <c r="M105" s="93">
        <f t="shared" si="3"/>
        <v>5.6850941794510705E-4</v>
      </c>
      <c r="N105" s="93">
        <f>K105/'סכום נכסי הקרן'!$C$42</f>
        <v>4.9127927650651972E-5</v>
      </c>
    </row>
    <row r="106" spans="2:14" s="138" customFormat="1">
      <c r="B106" s="106" t="s">
        <v>818</v>
      </c>
      <c r="C106" s="84" t="s">
        <v>819</v>
      </c>
      <c r="D106" s="95" t="s">
        <v>787</v>
      </c>
      <c r="E106" s="95" t="s">
        <v>782</v>
      </c>
      <c r="F106" s="84" t="s">
        <v>721</v>
      </c>
      <c r="G106" s="95" t="s">
        <v>194</v>
      </c>
      <c r="H106" s="95" t="s">
        <v>165</v>
      </c>
      <c r="I106" s="92">
        <v>1563</v>
      </c>
      <c r="J106" s="94">
        <v>1320</v>
      </c>
      <c r="K106" s="92">
        <v>72.808909999999997</v>
      </c>
      <c r="L106" s="93">
        <v>3.178370584222947E-5</v>
      </c>
      <c r="M106" s="93">
        <f t="shared" si="3"/>
        <v>1.9272428504729432E-3</v>
      </c>
      <c r="N106" s="93">
        <f>K106/'סכום נכסי הקרן'!$C$42</f>
        <v>1.6654332247564117E-4</v>
      </c>
    </row>
    <row r="107" spans="2:14" s="138" customFormat="1">
      <c r="B107" s="106" t="s">
        <v>820</v>
      </c>
      <c r="C107" s="84" t="s">
        <v>821</v>
      </c>
      <c r="D107" s="95" t="s">
        <v>787</v>
      </c>
      <c r="E107" s="95" t="s">
        <v>782</v>
      </c>
      <c r="F107" s="84" t="s">
        <v>822</v>
      </c>
      <c r="G107" s="95" t="s">
        <v>823</v>
      </c>
      <c r="H107" s="95" t="s">
        <v>165</v>
      </c>
      <c r="I107" s="92">
        <v>495</v>
      </c>
      <c r="J107" s="94">
        <v>2855</v>
      </c>
      <c r="K107" s="92">
        <v>49.872709999999998</v>
      </c>
      <c r="L107" s="93">
        <v>1.1762106617532269E-5</v>
      </c>
      <c r="M107" s="93">
        <f t="shared" si="3"/>
        <v>1.3201244707716467E-3</v>
      </c>
      <c r="N107" s="93">
        <f>K107/'סכום נכסי הקרן'!$C$42</f>
        <v>1.1407898874278071E-4</v>
      </c>
    </row>
    <row r="108" spans="2:14" s="138" customFormat="1">
      <c r="B108" s="106" t="s">
        <v>824</v>
      </c>
      <c r="C108" s="84" t="s">
        <v>825</v>
      </c>
      <c r="D108" s="95" t="s">
        <v>787</v>
      </c>
      <c r="E108" s="95" t="s">
        <v>782</v>
      </c>
      <c r="F108" s="84" t="s">
        <v>604</v>
      </c>
      <c r="G108" s="95" t="s">
        <v>384</v>
      </c>
      <c r="H108" s="95" t="s">
        <v>165</v>
      </c>
      <c r="I108" s="92">
        <v>3954</v>
      </c>
      <c r="J108" s="94">
        <v>1760</v>
      </c>
      <c r="K108" s="92">
        <v>245.58452</v>
      </c>
      <c r="L108" s="93">
        <v>3.8955665024630545E-6</v>
      </c>
      <c r="M108" s="93">
        <f t="shared" si="3"/>
        <v>6.5005918967449118E-3</v>
      </c>
      <c r="N108" s="93">
        <f>K108/'סכום נכסי הקרן'!$C$42</f>
        <v>5.6175077898275836E-4</v>
      </c>
    </row>
    <row r="109" spans="2:14" s="138" customFormat="1">
      <c r="B109" s="106" t="s">
        <v>826</v>
      </c>
      <c r="C109" s="84" t="s">
        <v>827</v>
      </c>
      <c r="D109" s="95" t="s">
        <v>787</v>
      </c>
      <c r="E109" s="95" t="s">
        <v>782</v>
      </c>
      <c r="F109" s="84" t="s">
        <v>600</v>
      </c>
      <c r="G109" s="95" t="s">
        <v>601</v>
      </c>
      <c r="H109" s="95" t="s">
        <v>165</v>
      </c>
      <c r="I109" s="92">
        <v>1394</v>
      </c>
      <c r="J109" s="94">
        <v>3075</v>
      </c>
      <c r="K109" s="92">
        <v>151.27235000000002</v>
      </c>
      <c r="L109" s="93">
        <v>1.4226148448695662E-5</v>
      </c>
      <c r="M109" s="93">
        <f t="shared" si="3"/>
        <v>4.004160411297749E-3</v>
      </c>
      <c r="N109" s="93">
        <f>K109/'סכום נכסי הקרן'!$C$42</f>
        <v>3.4602083409431705E-4</v>
      </c>
    </row>
    <row r="110" spans="2:14" s="138" customFormat="1">
      <c r="B110" s="106" t="s">
        <v>828</v>
      </c>
      <c r="C110" s="84" t="s">
        <v>829</v>
      </c>
      <c r="D110" s="95" t="s">
        <v>787</v>
      </c>
      <c r="E110" s="95" t="s">
        <v>782</v>
      </c>
      <c r="F110" s="84" t="s">
        <v>830</v>
      </c>
      <c r="G110" s="95" t="s">
        <v>784</v>
      </c>
      <c r="H110" s="95" t="s">
        <v>165</v>
      </c>
      <c r="I110" s="92">
        <v>618</v>
      </c>
      <c r="J110" s="94">
        <v>4185</v>
      </c>
      <c r="K110" s="92">
        <v>91.27158</v>
      </c>
      <c r="L110" s="93">
        <v>9.6964385561714299E-6</v>
      </c>
      <c r="M110" s="93">
        <f t="shared" si="3"/>
        <v>2.4159474438824767E-3</v>
      </c>
      <c r="N110" s="93">
        <f>K110/'סכום נכסי הקרן'!$C$42</f>
        <v>2.0877489006223665E-4</v>
      </c>
    </row>
    <row r="111" spans="2:14" s="138" customFormat="1">
      <c r="B111" s="106" t="s">
        <v>831</v>
      </c>
      <c r="C111" s="84" t="s">
        <v>832</v>
      </c>
      <c r="D111" s="95" t="s">
        <v>787</v>
      </c>
      <c r="E111" s="95" t="s">
        <v>782</v>
      </c>
      <c r="F111" s="84" t="s">
        <v>833</v>
      </c>
      <c r="G111" s="95" t="s">
        <v>784</v>
      </c>
      <c r="H111" s="95" t="s">
        <v>165</v>
      </c>
      <c r="I111" s="92">
        <v>450</v>
      </c>
      <c r="J111" s="94">
        <v>7185</v>
      </c>
      <c r="K111" s="92">
        <v>114.1014</v>
      </c>
      <c r="L111" s="93">
        <v>1.0035829696162802E-5</v>
      </c>
      <c r="M111" s="93">
        <f t="shared" si="3"/>
        <v>3.0202499581294855E-3</v>
      </c>
      <c r="N111" s="93">
        <f>K111/'סכום נכסי הקרן'!$C$42</f>
        <v>2.6099588985911373E-4</v>
      </c>
    </row>
    <row r="112" spans="2:14" s="138" customFormat="1">
      <c r="B112" s="107"/>
      <c r="C112" s="84"/>
      <c r="D112" s="84"/>
      <c r="E112" s="84"/>
      <c r="F112" s="84"/>
      <c r="G112" s="84"/>
      <c r="H112" s="84"/>
      <c r="I112" s="92"/>
      <c r="J112" s="94"/>
      <c r="K112" s="84"/>
      <c r="L112" s="84"/>
      <c r="M112" s="93"/>
      <c r="N112" s="84"/>
    </row>
    <row r="113" spans="2:14" s="138" customFormat="1">
      <c r="B113" s="105" t="s">
        <v>59</v>
      </c>
      <c r="C113" s="82"/>
      <c r="D113" s="82"/>
      <c r="E113" s="82"/>
      <c r="F113" s="82"/>
      <c r="G113" s="82"/>
      <c r="H113" s="82"/>
      <c r="I113" s="89"/>
      <c r="J113" s="91"/>
      <c r="K113" s="89">
        <f>SUM(K114:K189)</f>
        <v>6994.5811799999974</v>
      </c>
      <c r="L113" s="82"/>
      <c r="M113" s="90">
        <f t="shared" ref="M113:M176" si="4">K113/$K$11</f>
        <v>0.18514569949210335</v>
      </c>
      <c r="N113" s="90">
        <f>K113/'סכום נכסי הקרן'!$C$42</f>
        <v>1.5999426293331273E-2</v>
      </c>
    </row>
    <row r="114" spans="2:14" s="138" customFormat="1">
      <c r="B114" s="106" t="s">
        <v>834</v>
      </c>
      <c r="C114" s="84" t="s">
        <v>835</v>
      </c>
      <c r="D114" s="95" t="s">
        <v>26</v>
      </c>
      <c r="E114" s="95" t="s">
        <v>782</v>
      </c>
      <c r="F114" s="84"/>
      <c r="G114" s="95" t="s">
        <v>836</v>
      </c>
      <c r="H114" s="95" t="s">
        <v>837</v>
      </c>
      <c r="I114" s="92">
        <v>537</v>
      </c>
      <c r="J114" s="94">
        <v>2394</v>
      </c>
      <c r="K114" s="92">
        <v>46.631769999999996</v>
      </c>
      <c r="L114" s="93">
        <v>2.4767678895228913E-7</v>
      </c>
      <c r="M114" s="93">
        <f t="shared" si="4"/>
        <v>1.2343371894648428E-3</v>
      </c>
      <c r="N114" s="93">
        <f>K114/'סכום נכסי הקרן'!$C$42</f>
        <v>1.066656527164042E-4</v>
      </c>
    </row>
    <row r="115" spans="2:14" s="138" customFormat="1">
      <c r="B115" s="106" t="s">
        <v>838</v>
      </c>
      <c r="C115" s="84" t="s">
        <v>839</v>
      </c>
      <c r="D115" s="95" t="s">
        <v>26</v>
      </c>
      <c r="E115" s="95" t="s">
        <v>782</v>
      </c>
      <c r="F115" s="84"/>
      <c r="G115" s="95" t="s">
        <v>840</v>
      </c>
      <c r="H115" s="95" t="s">
        <v>167</v>
      </c>
      <c r="I115" s="92">
        <v>75</v>
      </c>
      <c r="J115" s="94">
        <v>19137.3</v>
      </c>
      <c r="K115" s="92">
        <v>59.663910000000001</v>
      </c>
      <c r="L115" s="93">
        <v>3.5848086820586627E-7</v>
      </c>
      <c r="M115" s="93">
        <f t="shared" si="4"/>
        <v>1.5792963248421265E-3</v>
      </c>
      <c r="N115" s="93">
        <f>K115/'סכום נכסי הקרן'!$C$42</f>
        <v>1.3647540944216349E-4</v>
      </c>
    </row>
    <row r="116" spans="2:14" s="138" customFormat="1">
      <c r="B116" s="106" t="s">
        <v>841</v>
      </c>
      <c r="C116" s="84" t="s">
        <v>842</v>
      </c>
      <c r="D116" s="95" t="s">
        <v>781</v>
      </c>
      <c r="E116" s="95" t="s">
        <v>782</v>
      </c>
      <c r="F116" s="84"/>
      <c r="G116" s="95" t="s">
        <v>536</v>
      </c>
      <c r="H116" s="95" t="s">
        <v>165</v>
      </c>
      <c r="I116" s="92">
        <v>128</v>
      </c>
      <c r="J116" s="94">
        <v>11897</v>
      </c>
      <c r="K116" s="92">
        <v>54.128639999999997</v>
      </c>
      <c r="L116" s="93">
        <v>1.3671394156440268E-6</v>
      </c>
      <c r="M116" s="93">
        <f t="shared" si="4"/>
        <v>1.4327784119529297E-3</v>
      </c>
      <c r="N116" s="93">
        <f>K116/'סכום נכסי הקרן'!$C$42</f>
        <v>1.2381401598633861E-4</v>
      </c>
    </row>
    <row r="117" spans="2:14" s="138" customFormat="1">
      <c r="B117" s="106" t="s">
        <v>843</v>
      </c>
      <c r="C117" s="84" t="s">
        <v>844</v>
      </c>
      <c r="D117" s="95" t="s">
        <v>787</v>
      </c>
      <c r="E117" s="95" t="s">
        <v>782</v>
      </c>
      <c r="F117" s="84"/>
      <c r="G117" s="95" t="s">
        <v>784</v>
      </c>
      <c r="H117" s="95" t="s">
        <v>165</v>
      </c>
      <c r="I117" s="92">
        <v>77</v>
      </c>
      <c r="J117" s="94">
        <v>95911</v>
      </c>
      <c r="K117" s="92">
        <v>260.62182999999999</v>
      </c>
      <c r="L117" s="93">
        <v>2.2143384615533271E-7</v>
      </c>
      <c r="M117" s="93">
        <f t="shared" si="4"/>
        <v>6.8986276342370024E-3</v>
      </c>
      <c r="N117" s="93">
        <f>K117/'סכום נכסי הקרן'!$C$42</f>
        <v>5.9614716767332086E-4</v>
      </c>
    </row>
    <row r="118" spans="2:14" s="138" customFormat="1">
      <c r="B118" s="106" t="s">
        <v>845</v>
      </c>
      <c r="C118" s="84" t="s">
        <v>846</v>
      </c>
      <c r="D118" s="95" t="s">
        <v>787</v>
      </c>
      <c r="E118" s="95" t="s">
        <v>782</v>
      </c>
      <c r="F118" s="84"/>
      <c r="G118" s="95" t="s">
        <v>847</v>
      </c>
      <c r="H118" s="95" t="s">
        <v>165</v>
      </c>
      <c r="I118" s="92">
        <v>43</v>
      </c>
      <c r="J118" s="94">
        <v>96135</v>
      </c>
      <c r="K118" s="92">
        <v>145.88198</v>
      </c>
      <c r="L118" s="93">
        <v>8.9512559295903539E-8</v>
      </c>
      <c r="M118" s="93">
        <f t="shared" si="4"/>
        <v>3.8614779835028008E-3</v>
      </c>
      <c r="N118" s="93">
        <f>K118/'סכום נכסי הקרן'!$C$42</f>
        <v>3.3369088533978926E-4</v>
      </c>
    </row>
    <row r="119" spans="2:14" s="138" customFormat="1">
      <c r="B119" s="106" t="s">
        <v>848</v>
      </c>
      <c r="C119" s="84" t="s">
        <v>849</v>
      </c>
      <c r="D119" s="95" t="s">
        <v>781</v>
      </c>
      <c r="E119" s="95" t="s">
        <v>782</v>
      </c>
      <c r="F119" s="84"/>
      <c r="G119" s="95" t="s">
        <v>850</v>
      </c>
      <c r="H119" s="95" t="s">
        <v>165</v>
      </c>
      <c r="I119" s="92">
        <v>179</v>
      </c>
      <c r="J119" s="94">
        <v>9046</v>
      </c>
      <c r="K119" s="92">
        <v>57.142760000000003</v>
      </c>
      <c r="L119" s="93">
        <v>2.0249335062742688E-7</v>
      </c>
      <c r="M119" s="93">
        <f t="shared" si="4"/>
        <v>1.5125617958885978E-3</v>
      </c>
      <c r="N119" s="93">
        <f>K119/'סכום נכסי הקרן'!$C$42</f>
        <v>1.3070852325392825E-4</v>
      </c>
    </row>
    <row r="120" spans="2:14" s="138" customFormat="1">
      <c r="B120" s="106" t="s">
        <v>851</v>
      </c>
      <c r="C120" s="84" t="s">
        <v>852</v>
      </c>
      <c r="D120" s="95" t="s">
        <v>26</v>
      </c>
      <c r="E120" s="95" t="s">
        <v>782</v>
      </c>
      <c r="F120" s="84"/>
      <c r="G120" s="95" t="s">
        <v>853</v>
      </c>
      <c r="H120" s="95" t="s">
        <v>167</v>
      </c>
      <c r="I120" s="92">
        <v>64</v>
      </c>
      <c r="J120" s="94">
        <v>10130</v>
      </c>
      <c r="K120" s="92">
        <v>26.950020000000002</v>
      </c>
      <c r="L120" s="93">
        <v>3.1695062234128787E-8</v>
      </c>
      <c r="M120" s="93">
        <f t="shared" si="4"/>
        <v>7.1336369910087708E-4</v>
      </c>
      <c r="N120" s="93">
        <f>K120/'סכום נכסי הקרן'!$C$42</f>
        <v>6.1645557825065365E-5</v>
      </c>
    </row>
    <row r="121" spans="2:14" s="138" customFormat="1">
      <c r="B121" s="106" t="s">
        <v>854</v>
      </c>
      <c r="C121" s="84" t="s">
        <v>855</v>
      </c>
      <c r="D121" s="95" t="s">
        <v>26</v>
      </c>
      <c r="E121" s="95" t="s">
        <v>782</v>
      </c>
      <c r="F121" s="84"/>
      <c r="G121" s="95" t="s">
        <v>856</v>
      </c>
      <c r="H121" s="95" t="s">
        <v>173</v>
      </c>
      <c r="I121" s="92">
        <v>7</v>
      </c>
      <c r="J121" s="94">
        <v>1196000</v>
      </c>
      <c r="K121" s="92">
        <v>46.774370000000005</v>
      </c>
      <c r="L121" s="93">
        <v>6.9579157424235254E-7</v>
      </c>
      <c r="M121" s="93">
        <f t="shared" si="4"/>
        <v>1.2381117938433104E-3</v>
      </c>
      <c r="N121" s="93">
        <f>K121/'סכום נכסי הקרן'!$C$42</f>
        <v>1.0699183639069664E-4</v>
      </c>
    </row>
    <row r="122" spans="2:14" s="138" customFormat="1">
      <c r="B122" s="106" t="s">
        <v>857</v>
      </c>
      <c r="C122" s="84" t="s">
        <v>858</v>
      </c>
      <c r="D122" s="95" t="s">
        <v>787</v>
      </c>
      <c r="E122" s="95" t="s">
        <v>782</v>
      </c>
      <c r="F122" s="84"/>
      <c r="G122" s="95" t="s">
        <v>813</v>
      </c>
      <c r="H122" s="95" t="s">
        <v>165</v>
      </c>
      <c r="I122" s="92">
        <v>277</v>
      </c>
      <c r="J122" s="94">
        <v>15412</v>
      </c>
      <c r="K122" s="92">
        <v>150.65739000000002</v>
      </c>
      <c r="L122" s="93">
        <v>5.3627835983232489E-8</v>
      </c>
      <c r="M122" s="93">
        <f t="shared" si="4"/>
        <v>3.9878824960902989E-3</v>
      </c>
      <c r="N122" s="93">
        <f>K122/'סכום נכסי הקרן'!$C$42</f>
        <v>3.4461417271743858E-4</v>
      </c>
    </row>
    <row r="123" spans="2:14" s="138" customFormat="1">
      <c r="B123" s="106" t="s">
        <v>859</v>
      </c>
      <c r="C123" s="84" t="s">
        <v>860</v>
      </c>
      <c r="D123" s="95" t="s">
        <v>26</v>
      </c>
      <c r="E123" s="95" t="s">
        <v>782</v>
      </c>
      <c r="F123" s="84"/>
      <c r="G123" s="95" t="s">
        <v>154</v>
      </c>
      <c r="H123" s="95" t="s">
        <v>167</v>
      </c>
      <c r="I123" s="92">
        <v>56</v>
      </c>
      <c r="J123" s="94">
        <v>14405</v>
      </c>
      <c r="K123" s="92">
        <v>33.532879999999999</v>
      </c>
      <c r="L123" s="93">
        <v>1.297904559278904E-7</v>
      </c>
      <c r="M123" s="93">
        <f t="shared" si="4"/>
        <v>8.8761118983606739E-4</v>
      </c>
      <c r="N123" s="93">
        <f>K123/'סכום נכסי הקרן'!$C$42</f>
        <v>7.6703211837355871E-5</v>
      </c>
    </row>
    <row r="124" spans="2:14" s="138" customFormat="1">
      <c r="B124" s="106" t="s">
        <v>861</v>
      </c>
      <c r="C124" s="84" t="s">
        <v>862</v>
      </c>
      <c r="D124" s="95" t="s">
        <v>126</v>
      </c>
      <c r="E124" s="95" t="s">
        <v>782</v>
      </c>
      <c r="F124" s="84"/>
      <c r="G124" s="95" t="s">
        <v>847</v>
      </c>
      <c r="H124" s="95" t="s">
        <v>168</v>
      </c>
      <c r="I124" s="92">
        <v>197</v>
      </c>
      <c r="J124" s="94">
        <v>5955</v>
      </c>
      <c r="K124" s="92">
        <v>55.556150000000002</v>
      </c>
      <c r="L124" s="93">
        <v>2.3612645034079758E-6</v>
      </c>
      <c r="M124" s="93">
        <f t="shared" si="4"/>
        <v>1.4705644252510086E-3</v>
      </c>
      <c r="N124" s="93">
        <f>K124/'סכום נכסי הקרן'!$C$42</f>
        <v>1.270793067078616E-4</v>
      </c>
    </row>
    <row r="125" spans="2:14" s="138" customFormat="1">
      <c r="B125" s="106" t="s">
        <v>863</v>
      </c>
      <c r="C125" s="84" t="s">
        <v>864</v>
      </c>
      <c r="D125" s="95" t="s">
        <v>26</v>
      </c>
      <c r="E125" s="95" t="s">
        <v>782</v>
      </c>
      <c r="F125" s="84"/>
      <c r="G125" s="95" t="s">
        <v>865</v>
      </c>
      <c r="H125" s="95" t="s">
        <v>167</v>
      </c>
      <c r="I125" s="92">
        <v>228</v>
      </c>
      <c r="J125" s="94">
        <v>5437</v>
      </c>
      <c r="K125" s="92">
        <v>51.530430000000003</v>
      </c>
      <c r="L125" s="93">
        <v>2.1131594866064198E-6</v>
      </c>
      <c r="M125" s="93">
        <f t="shared" si="4"/>
        <v>1.3640041143219487E-3</v>
      </c>
      <c r="N125" s="93">
        <f>K125/'סכום נכסי הקרן'!$C$42</f>
        <v>1.1787086251941492E-4</v>
      </c>
    </row>
    <row r="126" spans="2:14" s="138" customFormat="1">
      <c r="B126" s="106" t="s">
        <v>866</v>
      </c>
      <c r="C126" s="84" t="s">
        <v>867</v>
      </c>
      <c r="D126" s="95" t="s">
        <v>126</v>
      </c>
      <c r="E126" s="95" t="s">
        <v>782</v>
      </c>
      <c r="F126" s="84"/>
      <c r="G126" s="95" t="s">
        <v>836</v>
      </c>
      <c r="H126" s="95" t="s">
        <v>168</v>
      </c>
      <c r="I126" s="92">
        <v>1569</v>
      </c>
      <c r="J126" s="94">
        <v>631.5</v>
      </c>
      <c r="K126" s="92">
        <v>46.922449999999998</v>
      </c>
      <c r="L126" s="93">
        <v>4.9256112620004681E-7</v>
      </c>
      <c r="M126" s="93">
        <f t="shared" si="4"/>
        <v>1.2420314531445967E-3</v>
      </c>
      <c r="N126" s="93">
        <f>K126/'סכום נכסי הקרן'!$C$42</f>
        <v>1.0733055503367855E-4</v>
      </c>
    </row>
    <row r="127" spans="2:14" s="138" customFormat="1">
      <c r="B127" s="106" t="s">
        <v>868</v>
      </c>
      <c r="C127" s="84" t="s">
        <v>869</v>
      </c>
      <c r="D127" s="95" t="s">
        <v>781</v>
      </c>
      <c r="E127" s="95" t="s">
        <v>782</v>
      </c>
      <c r="F127" s="84"/>
      <c r="G127" s="95" t="s">
        <v>870</v>
      </c>
      <c r="H127" s="95" t="s">
        <v>165</v>
      </c>
      <c r="I127" s="92">
        <v>699</v>
      </c>
      <c r="J127" s="94">
        <v>1107</v>
      </c>
      <c r="K127" s="92">
        <v>27.321939999999998</v>
      </c>
      <c r="L127" s="93">
        <v>2.2884413010614075E-7</v>
      </c>
      <c r="M127" s="93">
        <f t="shared" si="4"/>
        <v>7.2320837554154744E-4</v>
      </c>
      <c r="N127" s="93">
        <f>K127/'סכום נכסי הקרן'!$C$42</f>
        <v>6.2496288765758463E-5</v>
      </c>
    </row>
    <row r="128" spans="2:14" s="138" customFormat="1">
      <c r="B128" s="106" t="s">
        <v>871</v>
      </c>
      <c r="C128" s="84" t="s">
        <v>872</v>
      </c>
      <c r="D128" s="95" t="s">
        <v>781</v>
      </c>
      <c r="E128" s="95" t="s">
        <v>782</v>
      </c>
      <c r="F128" s="84"/>
      <c r="G128" s="95" t="s">
        <v>870</v>
      </c>
      <c r="H128" s="95" t="s">
        <v>165</v>
      </c>
      <c r="I128" s="92">
        <v>4809</v>
      </c>
      <c r="J128" s="94">
        <v>2534</v>
      </c>
      <c r="K128" s="92">
        <v>430.04415</v>
      </c>
      <c r="L128" s="93">
        <v>4.5580431058797878E-7</v>
      </c>
      <c r="M128" s="93">
        <f t="shared" si="4"/>
        <v>1.1383215508585611E-2</v>
      </c>
      <c r="N128" s="93">
        <f>K128/'סכום נכסי הקרן'!$C$42</f>
        <v>9.8368429842189643E-4</v>
      </c>
    </row>
    <row r="129" spans="2:14" s="138" customFormat="1">
      <c r="B129" s="106" t="s">
        <v>873</v>
      </c>
      <c r="C129" s="84" t="s">
        <v>874</v>
      </c>
      <c r="D129" s="95" t="s">
        <v>126</v>
      </c>
      <c r="E129" s="95" t="s">
        <v>782</v>
      </c>
      <c r="F129" s="84"/>
      <c r="G129" s="95" t="s">
        <v>551</v>
      </c>
      <c r="H129" s="95" t="s">
        <v>168</v>
      </c>
      <c r="I129" s="92">
        <v>1692</v>
      </c>
      <c r="J129" s="94">
        <v>1314.5</v>
      </c>
      <c r="K129" s="92">
        <v>105.32831</v>
      </c>
      <c r="L129" s="93">
        <v>8.0110913047768383E-7</v>
      </c>
      <c r="M129" s="93">
        <f t="shared" si="4"/>
        <v>2.7880273499479367E-3</v>
      </c>
      <c r="N129" s="93">
        <f>K129/'סכום נכסי הקרן'!$C$42</f>
        <v>2.4092829707441439E-4</v>
      </c>
    </row>
    <row r="130" spans="2:14" s="138" customFormat="1">
      <c r="B130" s="106" t="s">
        <v>875</v>
      </c>
      <c r="C130" s="84" t="s">
        <v>876</v>
      </c>
      <c r="D130" s="95" t="s">
        <v>781</v>
      </c>
      <c r="E130" s="95" t="s">
        <v>782</v>
      </c>
      <c r="F130" s="84"/>
      <c r="G130" s="95" t="s">
        <v>850</v>
      </c>
      <c r="H130" s="95" t="s">
        <v>165</v>
      </c>
      <c r="I130" s="92">
        <v>66</v>
      </c>
      <c r="J130" s="94">
        <v>44709</v>
      </c>
      <c r="K130" s="92">
        <v>104.13352</v>
      </c>
      <c r="L130" s="93">
        <v>4.0999341811475411E-7</v>
      </c>
      <c r="M130" s="93">
        <f t="shared" si="4"/>
        <v>2.7564014062919119E-3</v>
      </c>
      <c r="N130" s="93">
        <f>K130/'סכום נכסי הקרן'!$C$42</f>
        <v>2.3819533078964691E-4</v>
      </c>
    </row>
    <row r="131" spans="2:14" s="138" customFormat="1">
      <c r="B131" s="106" t="s">
        <v>877</v>
      </c>
      <c r="C131" s="84" t="s">
        <v>878</v>
      </c>
      <c r="D131" s="95" t="s">
        <v>26</v>
      </c>
      <c r="E131" s="95" t="s">
        <v>782</v>
      </c>
      <c r="F131" s="84"/>
      <c r="G131" s="95" t="s">
        <v>870</v>
      </c>
      <c r="H131" s="95" t="s">
        <v>167</v>
      </c>
      <c r="I131" s="92">
        <v>198</v>
      </c>
      <c r="J131" s="94">
        <v>6825</v>
      </c>
      <c r="K131" s="92">
        <v>56.17427</v>
      </c>
      <c r="L131" s="93">
        <v>1.5858255668700882E-7</v>
      </c>
      <c r="M131" s="93">
        <f t="shared" si="4"/>
        <v>1.4869259852679671E-3</v>
      </c>
      <c r="N131" s="93">
        <f>K131/'סכום נכסי הקרן'!$C$42</f>
        <v>1.2849319627836395E-4</v>
      </c>
    </row>
    <row r="132" spans="2:14" s="138" customFormat="1">
      <c r="B132" s="106" t="s">
        <v>879</v>
      </c>
      <c r="C132" s="84" t="s">
        <v>880</v>
      </c>
      <c r="D132" s="95" t="s">
        <v>781</v>
      </c>
      <c r="E132" s="95" t="s">
        <v>782</v>
      </c>
      <c r="F132" s="84"/>
      <c r="G132" s="95" t="s">
        <v>536</v>
      </c>
      <c r="H132" s="95" t="s">
        <v>165</v>
      </c>
      <c r="I132" s="92">
        <v>111</v>
      </c>
      <c r="J132" s="94">
        <v>12288</v>
      </c>
      <c r="K132" s="92">
        <v>48.428220000000003</v>
      </c>
      <c r="L132" s="93">
        <v>7.1929524928945939E-7</v>
      </c>
      <c r="M132" s="93">
        <f t="shared" si="4"/>
        <v>1.2818889989718403E-3</v>
      </c>
      <c r="N132" s="93">
        <f>K132/'סכום נכסי הקרן'!$C$42</f>
        <v>1.1077485791754466E-4</v>
      </c>
    </row>
    <row r="133" spans="2:14" s="138" customFormat="1">
      <c r="B133" s="106" t="s">
        <v>881</v>
      </c>
      <c r="C133" s="84" t="s">
        <v>882</v>
      </c>
      <c r="D133" s="95" t="s">
        <v>781</v>
      </c>
      <c r="E133" s="95" t="s">
        <v>782</v>
      </c>
      <c r="F133" s="84"/>
      <c r="G133" s="95" t="s">
        <v>551</v>
      </c>
      <c r="H133" s="95" t="s">
        <v>165</v>
      </c>
      <c r="I133" s="92">
        <v>407</v>
      </c>
      <c r="J133" s="94">
        <v>11750</v>
      </c>
      <c r="K133" s="92">
        <v>168.76560999999998</v>
      </c>
      <c r="L133" s="93">
        <v>2.1477542082791208E-7</v>
      </c>
      <c r="M133" s="93">
        <f t="shared" si="4"/>
        <v>4.4672048418003376E-3</v>
      </c>
      <c r="N133" s="93">
        <f>K133/'סכום נכסי הקרן'!$C$42</f>
        <v>3.860349702945462E-4</v>
      </c>
    </row>
    <row r="134" spans="2:14" s="138" customFormat="1">
      <c r="B134" s="106" t="s">
        <v>883</v>
      </c>
      <c r="C134" s="84" t="s">
        <v>884</v>
      </c>
      <c r="D134" s="95" t="s">
        <v>885</v>
      </c>
      <c r="E134" s="95" t="s">
        <v>782</v>
      </c>
      <c r="F134" s="84"/>
      <c r="G134" s="95" t="s">
        <v>886</v>
      </c>
      <c r="H134" s="95" t="s">
        <v>170</v>
      </c>
      <c r="I134" s="92">
        <v>13145</v>
      </c>
      <c r="J134" s="94">
        <v>648</v>
      </c>
      <c r="K134" s="92">
        <v>38.482440000000004</v>
      </c>
      <c r="L134" s="153">
        <v>5.4675761324355047E-8</v>
      </c>
      <c r="M134" s="93">
        <f t="shared" si="4"/>
        <v>1.0186254314032996E-3</v>
      </c>
      <c r="N134" s="93">
        <f>K134/'סכום נכסי הקרן'!$C$42</f>
        <v>8.8024850455384009E-5</v>
      </c>
    </row>
    <row r="135" spans="2:14" s="138" customFormat="1">
      <c r="B135" s="106" t="s">
        <v>887</v>
      </c>
      <c r="C135" s="84" t="s">
        <v>888</v>
      </c>
      <c r="D135" s="95" t="s">
        <v>787</v>
      </c>
      <c r="E135" s="95" t="s">
        <v>782</v>
      </c>
      <c r="F135" s="84"/>
      <c r="G135" s="95" t="s">
        <v>813</v>
      </c>
      <c r="H135" s="95" t="s">
        <v>165</v>
      </c>
      <c r="I135" s="92">
        <v>470</v>
      </c>
      <c r="J135" s="94">
        <v>3363</v>
      </c>
      <c r="K135" s="92">
        <v>55.779730000000001</v>
      </c>
      <c r="L135" s="93">
        <v>9.4911993188527323E-8</v>
      </c>
      <c r="M135" s="93">
        <f t="shared" si="4"/>
        <v>1.4764825602225215E-3</v>
      </c>
      <c r="N135" s="93">
        <f>K135/'סכום נכסי הקרן'!$C$42</f>
        <v>1.2759072428078096E-4</v>
      </c>
    </row>
    <row r="136" spans="2:14" s="138" customFormat="1">
      <c r="B136" s="106" t="s">
        <v>889</v>
      </c>
      <c r="C136" s="84" t="s">
        <v>890</v>
      </c>
      <c r="D136" s="95" t="s">
        <v>781</v>
      </c>
      <c r="E136" s="95" t="s">
        <v>782</v>
      </c>
      <c r="F136" s="84"/>
      <c r="G136" s="95" t="s">
        <v>870</v>
      </c>
      <c r="H136" s="95" t="s">
        <v>165</v>
      </c>
      <c r="I136" s="92">
        <v>444</v>
      </c>
      <c r="J136" s="94">
        <v>7274</v>
      </c>
      <c r="K136" s="92">
        <v>113.97456</v>
      </c>
      <c r="L136" s="93">
        <v>1.6296232652901206E-7</v>
      </c>
      <c r="M136" s="93">
        <f t="shared" si="4"/>
        <v>3.0168925190035053E-3</v>
      </c>
      <c r="N136" s="93">
        <f>K136/'סכום נכסי הקרן'!$C$42</f>
        <v>2.6070575565681882E-4</v>
      </c>
    </row>
    <row r="137" spans="2:14" s="138" customFormat="1">
      <c r="B137" s="106" t="s">
        <v>891</v>
      </c>
      <c r="C137" s="84" t="s">
        <v>892</v>
      </c>
      <c r="D137" s="95" t="s">
        <v>787</v>
      </c>
      <c r="E137" s="95" t="s">
        <v>782</v>
      </c>
      <c r="F137" s="84"/>
      <c r="G137" s="95" t="s">
        <v>784</v>
      </c>
      <c r="H137" s="95" t="s">
        <v>165</v>
      </c>
      <c r="I137" s="92">
        <v>186</v>
      </c>
      <c r="J137" s="94">
        <v>7254</v>
      </c>
      <c r="K137" s="92">
        <v>47.614820000000002</v>
      </c>
      <c r="L137" s="93">
        <v>3.1492186608184346E-7</v>
      </c>
      <c r="M137" s="93">
        <f t="shared" si="4"/>
        <v>1.2603584014862482E-3</v>
      </c>
      <c r="N137" s="93">
        <f>K137/'סכום נכסי הקרן'!$C$42</f>
        <v>1.0891428428031142E-4</v>
      </c>
    </row>
    <row r="138" spans="2:14" s="138" customFormat="1">
      <c r="B138" s="106" t="s">
        <v>893</v>
      </c>
      <c r="C138" s="84" t="s">
        <v>894</v>
      </c>
      <c r="D138" s="95" t="s">
        <v>26</v>
      </c>
      <c r="E138" s="95" t="s">
        <v>782</v>
      </c>
      <c r="F138" s="84"/>
      <c r="G138" s="95" t="s">
        <v>836</v>
      </c>
      <c r="H138" s="95" t="s">
        <v>167</v>
      </c>
      <c r="I138" s="92">
        <v>377</v>
      </c>
      <c r="J138" s="94">
        <v>5042</v>
      </c>
      <c r="K138" s="92">
        <v>79.01576</v>
      </c>
      <c r="L138" s="93">
        <v>6.7278556512693655E-7</v>
      </c>
      <c r="M138" s="93">
        <f t="shared" si="4"/>
        <v>2.0915374029728774E-3</v>
      </c>
      <c r="N138" s="93">
        <f>K138/'סכום נכסי הקרן'!$C$42</f>
        <v>1.8074089006878236E-4</v>
      </c>
    </row>
    <row r="139" spans="2:14" s="138" customFormat="1">
      <c r="B139" s="106" t="s">
        <v>895</v>
      </c>
      <c r="C139" s="84" t="s">
        <v>896</v>
      </c>
      <c r="D139" s="95" t="s">
        <v>26</v>
      </c>
      <c r="E139" s="95" t="s">
        <v>782</v>
      </c>
      <c r="F139" s="84"/>
      <c r="G139" s="95" t="s">
        <v>853</v>
      </c>
      <c r="H139" s="95" t="s">
        <v>167</v>
      </c>
      <c r="I139" s="92">
        <v>188</v>
      </c>
      <c r="J139" s="94">
        <v>6637</v>
      </c>
      <c r="K139" s="92">
        <v>51.86797</v>
      </c>
      <c r="L139" s="93">
        <v>2.8029981345152843E-7</v>
      </c>
      <c r="M139" s="93">
        <f t="shared" si="4"/>
        <v>1.3729387564110644E-3</v>
      </c>
      <c r="N139" s="93">
        <f>K139/'סכום נכסי הקרן'!$C$42</f>
        <v>1.1864295254340275E-4</v>
      </c>
    </row>
    <row r="140" spans="2:14" s="138" customFormat="1">
      <c r="B140" s="106" t="s">
        <v>897</v>
      </c>
      <c r="C140" s="84" t="s">
        <v>898</v>
      </c>
      <c r="D140" s="95" t="s">
        <v>781</v>
      </c>
      <c r="E140" s="95" t="s">
        <v>782</v>
      </c>
      <c r="F140" s="84"/>
      <c r="G140" s="95" t="s">
        <v>545</v>
      </c>
      <c r="H140" s="95" t="s">
        <v>165</v>
      </c>
      <c r="I140" s="92">
        <v>166</v>
      </c>
      <c r="J140" s="94">
        <v>9840</v>
      </c>
      <c r="K140" s="92">
        <v>57.644089999999998</v>
      </c>
      <c r="L140" s="93">
        <v>6.2208593027352095E-7</v>
      </c>
      <c r="M140" s="93">
        <f t="shared" si="4"/>
        <v>1.5258319390376656E-3</v>
      </c>
      <c r="N140" s="93">
        <f>K140/'סכום נכסי הקרן'!$C$42</f>
        <v>1.3185526702274328E-4</v>
      </c>
    </row>
    <row r="141" spans="2:14" s="138" customFormat="1">
      <c r="B141" s="106" t="s">
        <v>899</v>
      </c>
      <c r="C141" s="84" t="s">
        <v>900</v>
      </c>
      <c r="D141" s="95" t="s">
        <v>781</v>
      </c>
      <c r="E141" s="95" t="s">
        <v>782</v>
      </c>
      <c r="F141" s="84"/>
      <c r="G141" s="95" t="s">
        <v>856</v>
      </c>
      <c r="H141" s="95" t="s">
        <v>165</v>
      </c>
      <c r="I141" s="92">
        <v>258</v>
      </c>
      <c r="J141" s="94">
        <v>4822</v>
      </c>
      <c r="K141" s="92">
        <v>43.903449999999999</v>
      </c>
      <c r="L141" s="93">
        <v>3.5633871844835072E-7</v>
      </c>
      <c r="M141" s="93">
        <f t="shared" si="4"/>
        <v>1.1621188962119655E-3</v>
      </c>
      <c r="N141" s="93">
        <f>K141/'סכום נכסי הקרן'!$C$42</f>
        <v>1.0042488523922674E-4</v>
      </c>
    </row>
    <row r="142" spans="2:14" s="138" customFormat="1">
      <c r="B142" s="106" t="s">
        <v>901</v>
      </c>
      <c r="C142" s="84" t="s">
        <v>902</v>
      </c>
      <c r="D142" s="95" t="s">
        <v>126</v>
      </c>
      <c r="E142" s="95" t="s">
        <v>782</v>
      </c>
      <c r="F142" s="84"/>
      <c r="G142" s="95" t="s">
        <v>856</v>
      </c>
      <c r="H142" s="95" t="s">
        <v>168</v>
      </c>
      <c r="I142" s="92">
        <v>786</v>
      </c>
      <c r="J142" s="94">
        <v>1217</v>
      </c>
      <c r="K142" s="92">
        <v>45.299910000000004</v>
      </c>
      <c r="L142" s="93">
        <v>1.9788114459378403E-6</v>
      </c>
      <c r="M142" s="93">
        <f t="shared" si="4"/>
        <v>1.1990830198469913E-3</v>
      </c>
      <c r="N142" s="93">
        <f>K142/'סכום נכסי הקרן'!$C$42</f>
        <v>1.0361915209618607E-4</v>
      </c>
    </row>
    <row r="143" spans="2:14" s="138" customFormat="1">
      <c r="B143" s="106" t="s">
        <v>903</v>
      </c>
      <c r="C143" s="84" t="s">
        <v>904</v>
      </c>
      <c r="D143" s="95" t="s">
        <v>26</v>
      </c>
      <c r="E143" s="95" t="s">
        <v>782</v>
      </c>
      <c r="F143" s="84"/>
      <c r="G143" s="95" t="s">
        <v>836</v>
      </c>
      <c r="H143" s="95" t="s">
        <v>167</v>
      </c>
      <c r="I143" s="92">
        <v>153</v>
      </c>
      <c r="J143" s="94">
        <v>8760</v>
      </c>
      <c r="K143" s="92">
        <v>55.714100000000002</v>
      </c>
      <c r="L143" s="93">
        <v>1.5611644964745537E-6</v>
      </c>
      <c r="M143" s="93">
        <f t="shared" si="4"/>
        <v>1.474745342232628E-3</v>
      </c>
      <c r="N143" s="93">
        <f>K143/'סכום נכסי הקרן'!$C$42</f>
        <v>1.2744060201890292E-4</v>
      </c>
    </row>
    <row r="144" spans="2:14" s="138" customFormat="1">
      <c r="B144" s="106" t="s">
        <v>905</v>
      </c>
      <c r="C144" s="84" t="s">
        <v>906</v>
      </c>
      <c r="D144" s="95" t="s">
        <v>26</v>
      </c>
      <c r="E144" s="95" t="s">
        <v>782</v>
      </c>
      <c r="F144" s="84"/>
      <c r="G144" s="95" t="s">
        <v>551</v>
      </c>
      <c r="H144" s="95" t="s">
        <v>167</v>
      </c>
      <c r="I144" s="92">
        <v>955</v>
      </c>
      <c r="J144" s="94">
        <v>1400</v>
      </c>
      <c r="K144" s="92">
        <v>55.577760000000005</v>
      </c>
      <c r="L144" s="93">
        <v>2.6278241566728244E-7</v>
      </c>
      <c r="M144" s="93">
        <f t="shared" si="4"/>
        <v>1.4711364392805926E-3</v>
      </c>
      <c r="N144" s="93">
        <f>K144/'סכום נכסי הקרן'!$C$42</f>
        <v>1.2712873748767551E-4</v>
      </c>
    </row>
    <row r="145" spans="2:14" s="138" customFormat="1">
      <c r="B145" s="106" t="s">
        <v>907</v>
      </c>
      <c r="C145" s="84" t="s">
        <v>908</v>
      </c>
      <c r="D145" s="95" t="s">
        <v>787</v>
      </c>
      <c r="E145" s="95" t="s">
        <v>782</v>
      </c>
      <c r="F145" s="84"/>
      <c r="G145" s="95" t="s">
        <v>847</v>
      </c>
      <c r="H145" s="95" t="s">
        <v>165</v>
      </c>
      <c r="I145" s="92">
        <v>69</v>
      </c>
      <c r="J145" s="94">
        <v>14394</v>
      </c>
      <c r="K145" s="92">
        <v>35.049529999999997</v>
      </c>
      <c r="L145" s="93">
        <v>4.9698714866141768E-7</v>
      </c>
      <c r="M145" s="93">
        <f t="shared" si="4"/>
        <v>9.2775672791883487E-4</v>
      </c>
      <c r="N145" s="93">
        <f>K145/'סכום נכסי הקרן'!$C$42</f>
        <v>8.0172401666357311E-5</v>
      </c>
    </row>
    <row r="146" spans="2:14" s="138" customFormat="1">
      <c r="B146" s="106" t="s">
        <v>909</v>
      </c>
      <c r="C146" s="84" t="s">
        <v>910</v>
      </c>
      <c r="D146" s="95" t="s">
        <v>781</v>
      </c>
      <c r="E146" s="95" t="s">
        <v>782</v>
      </c>
      <c r="F146" s="84"/>
      <c r="G146" s="95" t="s">
        <v>551</v>
      </c>
      <c r="H146" s="95" t="s">
        <v>165</v>
      </c>
      <c r="I146" s="92">
        <v>553</v>
      </c>
      <c r="J146" s="94">
        <v>8198</v>
      </c>
      <c r="K146" s="92">
        <v>159.98701</v>
      </c>
      <c r="L146" s="93">
        <v>1.305136152950485E-7</v>
      </c>
      <c r="M146" s="93">
        <f t="shared" si="4"/>
        <v>4.2348363845996773E-3</v>
      </c>
      <c r="N146" s="93">
        <f>K146/'סכום נכסי הקרן'!$C$42</f>
        <v>3.6595477391906608E-4</v>
      </c>
    </row>
    <row r="147" spans="2:14" s="138" customFormat="1">
      <c r="B147" s="106" t="s">
        <v>911</v>
      </c>
      <c r="C147" s="84" t="s">
        <v>912</v>
      </c>
      <c r="D147" s="95" t="s">
        <v>787</v>
      </c>
      <c r="E147" s="95" t="s">
        <v>782</v>
      </c>
      <c r="F147" s="84"/>
      <c r="G147" s="95" t="s">
        <v>813</v>
      </c>
      <c r="H147" s="95" t="s">
        <v>165</v>
      </c>
      <c r="I147" s="92">
        <v>972</v>
      </c>
      <c r="J147" s="94">
        <v>17087</v>
      </c>
      <c r="K147" s="92">
        <v>586.11622999999997</v>
      </c>
      <c r="L147" s="93">
        <v>4.1006894803947085E-7</v>
      </c>
      <c r="M147" s="93">
        <f t="shared" si="4"/>
        <v>1.5514424179865557E-2</v>
      </c>
      <c r="N147" s="93">
        <f>K147/'סכום נכסי הקרן'!$C$42</f>
        <v>1.34068404953593E-3</v>
      </c>
    </row>
    <row r="148" spans="2:14" s="138" customFormat="1">
      <c r="B148" s="106" t="s">
        <v>913</v>
      </c>
      <c r="C148" s="84" t="s">
        <v>914</v>
      </c>
      <c r="D148" s="95" t="s">
        <v>781</v>
      </c>
      <c r="E148" s="95" t="s">
        <v>782</v>
      </c>
      <c r="F148" s="84"/>
      <c r="G148" s="95" t="s">
        <v>850</v>
      </c>
      <c r="H148" s="95" t="s">
        <v>165</v>
      </c>
      <c r="I148" s="92">
        <v>457</v>
      </c>
      <c r="J148" s="94">
        <v>23719</v>
      </c>
      <c r="K148" s="92">
        <v>382.52888000000002</v>
      </c>
      <c r="L148" s="93">
        <v>1.1812596999967406E-6</v>
      </c>
      <c r="M148" s="93">
        <f t="shared" si="4"/>
        <v>1.0125492183297656E-2</v>
      </c>
      <c r="N148" s="93">
        <f>K148/'סכום נכסי הקרן'!$C$42</f>
        <v>8.7499772511476746E-4</v>
      </c>
    </row>
    <row r="149" spans="2:14" s="138" customFormat="1">
      <c r="B149" s="106" t="s">
        <v>915</v>
      </c>
      <c r="C149" s="84" t="s">
        <v>916</v>
      </c>
      <c r="D149" s="95" t="s">
        <v>885</v>
      </c>
      <c r="E149" s="95" t="s">
        <v>782</v>
      </c>
      <c r="F149" s="84"/>
      <c r="G149" s="95" t="s">
        <v>870</v>
      </c>
      <c r="H149" s="95" t="s">
        <v>170</v>
      </c>
      <c r="I149" s="92">
        <v>15858</v>
      </c>
      <c r="J149" s="94">
        <v>580</v>
      </c>
      <c r="K149" s="92">
        <v>41.553100000000001</v>
      </c>
      <c r="L149" s="93">
        <v>1.827083883717918E-7</v>
      </c>
      <c r="M149" s="93">
        <f t="shared" si="4"/>
        <v>1.0999054221521413E-3</v>
      </c>
      <c r="N149" s="93">
        <f>K149/'סכום נכסי הקרן'!$C$42</f>
        <v>9.5048687491167838E-5</v>
      </c>
    </row>
    <row r="150" spans="2:14" s="138" customFormat="1">
      <c r="B150" s="106" t="s">
        <v>917</v>
      </c>
      <c r="C150" s="84" t="s">
        <v>918</v>
      </c>
      <c r="D150" s="95" t="s">
        <v>919</v>
      </c>
      <c r="E150" s="95" t="s">
        <v>782</v>
      </c>
      <c r="F150" s="84"/>
      <c r="G150" s="95" t="s">
        <v>189</v>
      </c>
      <c r="H150" s="95" t="s">
        <v>167</v>
      </c>
      <c r="I150" s="92">
        <v>484</v>
      </c>
      <c r="J150" s="94">
        <v>3188.5</v>
      </c>
      <c r="K150" s="92">
        <v>64.150689999999997</v>
      </c>
      <c r="L150" s="93">
        <v>1.5529484844634562E-7</v>
      </c>
      <c r="M150" s="93">
        <f t="shared" si="4"/>
        <v>1.6980608369965454E-3</v>
      </c>
      <c r="N150" s="93">
        <f>K150/'סכום נכסי הקרן'!$C$42</f>
        <v>1.4673848367878175E-4</v>
      </c>
    </row>
    <row r="151" spans="2:14" s="138" customFormat="1">
      <c r="B151" s="106" t="s">
        <v>920</v>
      </c>
      <c r="C151" s="84" t="s">
        <v>921</v>
      </c>
      <c r="D151" s="95" t="s">
        <v>26</v>
      </c>
      <c r="E151" s="95" t="s">
        <v>782</v>
      </c>
      <c r="F151" s="84"/>
      <c r="G151" s="95" t="s">
        <v>813</v>
      </c>
      <c r="H151" s="95" t="s">
        <v>167</v>
      </c>
      <c r="I151" s="92">
        <v>93</v>
      </c>
      <c r="J151" s="94">
        <v>8020</v>
      </c>
      <c r="K151" s="92">
        <v>31.004650000000002</v>
      </c>
      <c r="L151" s="93">
        <v>1.491266135299145E-6</v>
      </c>
      <c r="M151" s="93">
        <f t="shared" si="4"/>
        <v>8.2068925415743684E-4</v>
      </c>
      <c r="N151" s="93">
        <f>K151/'סכום נכסי הקרן'!$C$42</f>
        <v>7.0920130835558294E-5</v>
      </c>
    </row>
    <row r="152" spans="2:14" s="138" customFormat="1">
      <c r="B152" s="106" t="s">
        <v>922</v>
      </c>
      <c r="C152" s="84" t="s">
        <v>923</v>
      </c>
      <c r="D152" s="95" t="s">
        <v>26</v>
      </c>
      <c r="E152" s="95" t="s">
        <v>782</v>
      </c>
      <c r="F152" s="84"/>
      <c r="G152" s="95" t="s">
        <v>870</v>
      </c>
      <c r="H152" s="95" t="s">
        <v>167</v>
      </c>
      <c r="I152" s="92">
        <v>5690</v>
      </c>
      <c r="J152" s="94">
        <v>299.2</v>
      </c>
      <c r="K152" s="92">
        <v>70.769070000000013</v>
      </c>
      <c r="L152" s="93">
        <v>3.5876901429313904E-7</v>
      </c>
      <c r="M152" s="93">
        <f t="shared" si="4"/>
        <v>1.8732485377424175E-3</v>
      </c>
      <c r="N152" s="93">
        <f>K152/'סכום נכסי הקרן'!$C$42</f>
        <v>1.6187738624724948E-4</v>
      </c>
    </row>
    <row r="153" spans="2:14" s="138" customFormat="1">
      <c r="B153" s="106" t="s">
        <v>924</v>
      </c>
      <c r="C153" s="84" t="s">
        <v>925</v>
      </c>
      <c r="D153" s="95" t="s">
        <v>781</v>
      </c>
      <c r="E153" s="95" t="s">
        <v>782</v>
      </c>
      <c r="F153" s="84"/>
      <c r="G153" s="95" t="s">
        <v>303</v>
      </c>
      <c r="H153" s="95" t="s">
        <v>165</v>
      </c>
      <c r="I153" s="92">
        <v>582</v>
      </c>
      <c r="J153" s="94">
        <v>1370</v>
      </c>
      <c r="K153" s="92">
        <v>28.151949999999999</v>
      </c>
      <c r="L153" s="93">
        <v>1.8015433881638758E-7</v>
      </c>
      <c r="M153" s="93">
        <f t="shared" si="4"/>
        <v>7.4517863767458923E-4</v>
      </c>
      <c r="N153" s="93">
        <f>K153/'סכום נכסי הקרן'!$C$42</f>
        <v>6.4394856167577935E-5</v>
      </c>
    </row>
    <row r="154" spans="2:14" s="138" customFormat="1">
      <c r="B154" s="106" t="s">
        <v>926</v>
      </c>
      <c r="C154" s="84" t="s">
        <v>927</v>
      </c>
      <c r="D154" s="95" t="s">
        <v>781</v>
      </c>
      <c r="E154" s="95" t="s">
        <v>782</v>
      </c>
      <c r="F154" s="84"/>
      <c r="G154" s="95" t="s">
        <v>303</v>
      </c>
      <c r="H154" s="95" t="s">
        <v>165</v>
      </c>
      <c r="I154" s="92">
        <v>161</v>
      </c>
      <c r="J154" s="94">
        <v>9551</v>
      </c>
      <c r="K154" s="92">
        <v>54.265819999999998</v>
      </c>
      <c r="L154" s="93">
        <v>4.5752096708474526E-8</v>
      </c>
      <c r="M154" s="93">
        <f t="shared" si="4"/>
        <v>1.4364095496011637E-3</v>
      </c>
      <c r="N154" s="93">
        <f>K154/'סכום נכסי הקרן'!$C$42</f>
        <v>1.2412780193612428E-4</v>
      </c>
    </row>
    <row r="155" spans="2:14" s="138" customFormat="1">
      <c r="B155" s="106" t="s">
        <v>928</v>
      </c>
      <c r="C155" s="84" t="s">
        <v>929</v>
      </c>
      <c r="D155" s="95" t="s">
        <v>26</v>
      </c>
      <c r="E155" s="95" t="s">
        <v>782</v>
      </c>
      <c r="F155" s="84"/>
      <c r="G155" s="95" t="s">
        <v>423</v>
      </c>
      <c r="H155" s="95" t="s">
        <v>167</v>
      </c>
      <c r="I155" s="92">
        <v>586</v>
      </c>
      <c r="J155" s="94">
        <v>3493</v>
      </c>
      <c r="K155" s="92">
        <v>85.087500000000006</v>
      </c>
      <c r="L155" s="93">
        <v>6.2280197466954477E-7</v>
      </c>
      <c r="M155" s="93">
        <f t="shared" si="4"/>
        <v>2.2522556104687817E-3</v>
      </c>
      <c r="N155" s="93">
        <f>K155/'סכום נכסי הקרן'!$C$42</f>
        <v>1.9462940663644214E-4</v>
      </c>
    </row>
    <row r="156" spans="2:14" s="138" customFormat="1">
      <c r="B156" s="106" t="s">
        <v>930</v>
      </c>
      <c r="C156" s="84" t="s">
        <v>931</v>
      </c>
      <c r="D156" s="95" t="s">
        <v>885</v>
      </c>
      <c r="E156" s="95" t="s">
        <v>782</v>
      </c>
      <c r="F156" s="84"/>
      <c r="G156" s="95" t="s">
        <v>813</v>
      </c>
      <c r="H156" s="95" t="s">
        <v>170</v>
      </c>
      <c r="I156" s="92">
        <v>26046</v>
      </c>
      <c r="J156" s="94">
        <v>431</v>
      </c>
      <c r="K156" s="92">
        <v>50.716029999999996</v>
      </c>
      <c r="L156" s="93">
        <v>2.3446583449684685E-6</v>
      </c>
      <c r="M156" s="93">
        <f t="shared" si="4"/>
        <v>1.3424470469599297E-3</v>
      </c>
      <c r="N156" s="93">
        <f>K156/'סכום נכסי הקרן'!$C$42</f>
        <v>1.1600800147913615E-4</v>
      </c>
    </row>
    <row r="157" spans="2:14" s="138" customFormat="1">
      <c r="B157" s="106" t="s">
        <v>932</v>
      </c>
      <c r="C157" s="84" t="s">
        <v>933</v>
      </c>
      <c r="D157" s="95" t="s">
        <v>781</v>
      </c>
      <c r="E157" s="95" t="s">
        <v>782</v>
      </c>
      <c r="F157" s="84"/>
      <c r="G157" s="95" t="s">
        <v>784</v>
      </c>
      <c r="H157" s="95" t="s">
        <v>165</v>
      </c>
      <c r="I157" s="92">
        <v>285</v>
      </c>
      <c r="J157" s="94">
        <v>14120</v>
      </c>
      <c r="K157" s="92">
        <v>142.01401999999999</v>
      </c>
      <c r="L157" s="93">
        <v>2.71640866009114E-7</v>
      </c>
      <c r="M157" s="93">
        <f t="shared" si="4"/>
        <v>3.7590935602788388E-3</v>
      </c>
      <c r="N157" s="93">
        <f>K157/'סכום נכסי הקרן'!$C$42</f>
        <v>3.2484330185580517E-4</v>
      </c>
    </row>
    <row r="158" spans="2:14" s="138" customFormat="1">
      <c r="B158" s="106" t="s">
        <v>934</v>
      </c>
      <c r="C158" s="84" t="s">
        <v>935</v>
      </c>
      <c r="D158" s="95" t="s">
        <v>781</v>
      </c>
      <c r="E158" s="95" t="s">
        <v>782</v>
      </c>
      <c r="F158" s="84"/>
      <c r="G158" s="95" t="s">
        <v>804</v>
      </c>
      <c r="H158" s="95" t="s">
        <v>165</v>
      </c>
      <c r="I158" s="92">
        <v>219</v>
      </c>
      <c r="J158" s="94">
        <v>6403</v>
      </c>
      <c r="K158" s="92">
        <v>49.848889999999997</v>
      </c>
      <c r="L158" s="93">
        <v>8.029759712117201E-8</v>
      </c>
      <c r="M158" s="93">
        <f t="shared" si="4"/>
        <v>1.3194939583151594E-3</v>
      </c>
      <c r="N158" s="93">
        <f>K158/'סכום נכסי הקרן'!$C$42</f>
        <v>1.1402450280223621E-4</v>
      </c>
    </row>
    <row r="159" spans="2:14" s="138" customFormat="1">
      <c r="B159" s="106" t="s">
        <v>936</v>
      </c>
      <c r="C159" s="84" t="s">
        <v>937</v>
      </c>
      <c r="D159" s="95" t="s">
        <v>787</v>
      </c>
      <c r="E159" s="95" t="s">
        <v>782</v>
      </c>
      <c r="F159" s="84"/>
      <c r="G159" s="95" t="s">
        <v>938</v>
      </c>
      <c r="H159" s="95" t="s">
        <v>165</v>
      </c>
      <c r="I159" s="92">
        <v>616</v>
      </c>
      <c r="J159" s="94">
        <v>7449</v>
      </c>
      <c r="K159" s="92">
        <v>161.93111999999999</v>
      </c>
      <c r="L159" s="93">
        <v>7.9976692724809875E-8</v>
      </c>
      <c r="M159" s="93">
        <f t="shared" si="4"/>
        <v>4.2862967360598617E-3</v>
      </c>
      <c r="N159" s="93">
        <f>K159/'סכום נכסי הקרן'!$C$42</f>
        <v>3.704017370539093E-4</v>
      </c>
    </row>
    <row r="160" spans="2:14" s="138" customFormat="1">
      <c r="B160" s="106" t="s">
        <v>939</v>
      </c>
      <c r="C160" s="84" t="s">
        <v>940</v>
      </c>
      <c r="D160" s="95" t="s">
        <v>781</v>
      </c>
      <c r="E160" s="95" t="s">
        <v>782</v>
      </c>
      <c r="F160" s="84"/>
      <c r="G160" s="95" t="s">
        <v>850</v>
      </c>
      <c r="H160" s="95" t="s">
        <v>165</v>
      </c>
      <c r="I160" s="92">
        <v>116</v>
      </c>
      <c r="J160" s="94">
        <v>13921</v>
      </c>
      <c r="K160" s="92">
        <v>56.987559999999995</v>
      </c>
      <c r="L160" s="93">
        <v>6.0732984293193713E-7</v>
      </c>
      <c r="M160" s="93">
        <f t="shared" si="4"/>
        <v>1.508453671067152E-3</v>
      </c>
      <c r="N160" s="93">
        <f>K160/'סכום נכסי הקרן'!$C$42</f>
        <v>1.3035351830126214E-4</v>
      </c>
    </row>
    <row r="161" spans="2:14" s="138" customFormat="1">
      <c r="B161" s="106" t="s">
        <v>808</v>
      </c>
      <c r="C161" s="84" t="s">
        <v>809</v>
      </c>
      <c r="D161" s="95" t="s">
        <v>787</v>
      </c>
      <c r="E161" s="95" t="s">
        <v>782</v>
      </c>
      <c r="F161" s="84" t="s">
        <v>616</v>
      </c>
      <c r="G161" s="95" t="s">
        <v>617</v>
      </c>
      <c r="H161" s="95" t="s">
        <v>165</v>
      </c>
      <c r="I161" s="92">
        <v>1221</v>
      </c>
      <c r="J161" s="94">
        <v>3137</v>
      </c>
      <c r="K161" s="92">
        <v>135.17048</v>
      </c>
      <c r="L161" s="93">
        <v>2.2767925705360688E-6</v>
      </c>
      <c r="M161" s="93">
        <f t="shared" si="4"/>
        <v>3.5779459021566999E-3</v>
      </c>
      <c r="N161" s="93">
        <f>K161/'סכום נכסי הקרן'!$C$42</f>
        <v>3.0918936761760619E-4</v>
      </c>
    </row>
    <row r="162" spans="2:14" s="138" customFormat="1">
      <c r="B162" s="106" t="s">
        <v>941</v>
      </c>
      <c r="C162" s="84" t="s">
        <v>942</v>
      </c>
      <c r="D162" s="95" t="s">
        <v>787</v>
      </c>
      <c r="E162" s="95" t="s">
        <v>782</v>
      </c>
      <c r="F162" s="84"/>
      <c r="G162" s="95" t="s">
        <v>813</v>
      </c>
      <c r="H162" s="95" t="s">
        <v>165</v>
      </c>
      <c r="I162" s="92">
        <v>43</v>
      </c>
      <c r="J162" s="94">
        <v>26381</v>
      </c>
      <c r="K162" s="92">
        <v>40.03237</v>
      </c>
      <c r="L162" s="93">
        <v>3.2759610465985497E-7</v>
      </c>
      <c r="M162" s="93">
        <f t="shared" si="4"/>
        <v>1.0596518869735523E-3</v>
      </c>
      <c r="N162" s="93">
        <f>K162/'סכום נכסי הקרן'!$C$42</f>
        <v>9.1570165057740647E-5</v>
      </c>
    </row>
    <row r="163" spans="2:14" s="138" customFormat="1">
      <c r="B163" s="106" t="s">
        <v>943</v>
      </c>
      <c r="C163" s="84" t="s">
        <v>944</v>
      </c>
      <c r="D163" s="95" t="s">
        <v>781</v>
      </c>
      <c r="E163" s="95" t="s">
        <v>782</v>
      </c>
      <c r="F163" s="84"/>
      <c r="G163" s="95" t="s">
        <v>840</v>
      </c>
      <c r="H163" s="95" t="s">
        <v>165</v>
      </c>
      <c r="I163" s="92">
        <v>269</v>
      </c>
      <c r="J163" s="94">
        <v>5185</v>
      </c>
      <c r="K163" s="92">
        <v>49.392129999999995</v>
      </c>
      <c r="L163" s="93">
        <v>2.0500735306884656E-7</v>
      </c>
      <c r="M163" s="93">
        <f t="shared" si="4"/>
        <v>1.3074035775584357E-3</v>
      </c>
      <c r="N163" s="93">
        <f>K163/'סכום נכסי הקרן'!$C$42</f>
        <v>1.1297970858716041E-4</v>
      </c>
    </row>
    <row r="164" spans="2:14" s="138" customFormat="1">
      <c r="B164" s="106" t="s">
        <v>945</v>
      </c>
      <c r="C164" s="84" t="s">
        <v>946</v>
      </c>
      <c r="D164" s="95" t="s">
        <v>787</v>
      </c>
      <c r="E164" s="95" t="s">
        <v>782</v>
      </c>
      <c r="F164" s="84"/>
      <c r="G164" s="95" t="s">
        <v>784</v>
      </c>
      <c r="H164" s="95" t="s">
        <v>165</v>
      </c>
      <c r="I164" s="92">
        <v>560</v>
      </c>
      <c r="J164" s="94">
        <v>4835</v>
      </c>
      <c r="K164" s="92">
        <v>95.551199999999994</v>
      </c>
      <c r="L164" s="93">
        <v>1.3419431768539723E-7</v>
      </c>
      <c r="M164" s="93">
        <f t="shared" si="4"/>
        <v>2.5292284564363112E-3</v>
      </c>
      <c r="N164" s="93">
        <f>K164/'סכום נכסי הקרן'!$C$42</f>
        <v>2.1856410588394311E-4</v>
      </c>
    </row>
    <row r="165" spans="2:14" s="138" customFormat="1">
      <c r="B165" s="106" t="s">
        <v>947</v>
      </c>
      <c r="C165" s="84" t="s">
        <v>948</v>
      </c>
      <c r="D165" s="95" t="s">
        <v>26</v>
      </c>
      <c r="E165" s="95" t="s">
        <v>782</v>
      </c>
      <c r="F165" s="84"/>
      <c r="G165" s="95" t="s">
        <v>938</v>
      </c>
      <c r="H165" s="95" t="s">
        <v>167</v>
      </c>
      <c r="I165" s="92">
        <v>719</v>
      </c>
      <c r="J165" s="94">
        <v>1386</v>
      </c>
      <c r="K165" s="92">
        <v>41.42492</v>
      </c>
      <c r="L165" s="93">
        <v>2.7029500059145171E-7</v>
      </c>
      <c r="M165" s="93">
        <f t="shared" si="4"/>
        <v>1.0965125133917488E-3</v>
      </c>
      <c r="N165" s="93">
        <f>K165/'סכום נכסי הקרן'!$C$42</f>
        <v>9.475548816879194E-5</v>
      </c>
    </row>
    <row r="166" spans="2:14" s="138" customFormat="1">
      <c r="B166" s="106" t="s">
        <v>949</v>
      </c>
      <c r="C166" s="84" t="s">
        <v>950</v>
      </c>
      <c r="D166" s="95" t="s">
        <v>781</v>
      </c>
      <c r="E166" s="95" t="s">
        <v>782</v>
      </c>
      <c r="F166" s="84"/>
      <c r="G166" s="95" t="s">
        <v>804</v>
      </c>
      <c r="H166" s="95" t="s">
        <v>165</v>
      </c>
      <c r="I166" s="92">
        <v>1002</v>
      </c>
      <c r="J166" s="94">
        <v>3570</v>
      </c>
      <c r="K166" s="92">
        <v>126.23727000000001</v>
      </c>
      <c r="L166" s="93">
        <v>1.6847842474052979E-7</v>
      </c>
      <c r="M166" s="93">
        <f t="shared" si="4"/>
        <v>3.3414849373616853E-3</v>
      </c>
      <c r="N166" s="93">
        <f>K166/'סכום נכסי הקרן'!$C$42</f>
        <v>2.8875551585725684E-4</v>
      </c>
    </row>
    <row r="167" spans="2:14" s="138" customFormat="1">
      <c r="B167" s="106" t="s">
        <v>951</v>
      </c>
      <c r="C167" s="84" t="s">
        <v>952</v>
      </c>
      <c r="D167" s="95" t="s">
        <v>787</v>
      </c>
      <c r="E167" s="95" t="s">
        <v>782</v>
      </c>
      <c r="F167" s="84"/>
      <c r="G167" s="95" t="s">
        <v>847</v>
      </c>
      <c r="H167" s="95" t="s">
        <v>165</v>
      </c>
      <c r="I167" s="92">
        <v>6</v>
      </c>
      <c r="J167" s="94">
        <v>183082</v>
      </c>
      <c r="K167" s="92">
        <v>38.765779999999999</v>
      </c>
      <c r="L167" s="93">
        <v>1.2230167097307836E-7</v>
      </c>
      <c r="M167" s="93">
        <f t="shared" si="4"/>
        <v>1.0261254061900806E-3</v>
      </c>
      <c r="N167" s="93">
        <f>K167/'סכום נכסי הקרן'!$C$42</f>
        <v>8.8672963234304162E-5</v>
      </c>
    </row>
    <row r="168" spans="2:14" s="138" customFormat="1">
      <c r="B168" s="106" t="s">
        <v>953</v>
      </c>
      <c r="C168" s="84" t="s">
        <v>954</v>
      </c>
      <c r="D168" s="95" t="s">
        <v>781</v>
      </c>
      <c r="E168" s="95" t="s">
        <v>782</v>
      </c>
      <c r="F168" s="84"/>
      <c r="G168" s="95" t="s">
        <v>886</v>
      </c>
      <c r="H168" s="95" t="s">
        <v>165</v>
      </c>
      <c r="I168" s="92">
        <v>754</v>
      </c>
      <c r="J168" s="94">
        <v>6346</v>
      </c>
      <c r="K168" s="92">
        <v>168.85856000000001</v>
      </c>
      <c r="L168" s="93">
        <v>1.4238241135645436E-6</v>
      </c>
      <c r="M168" s="93">
        <f t="shared" si="4"/>
        <v>4.4696652168142136E-3</v>
      </c>
      <c r="N168" s="93">
        <f>K168/'סכום נכסי הקרן'!$C$42</f>
        <v>3.8624758440762818E-4</v>
      </c>
    </row>
    <row r="169" spans="2:14" s="138" customFormat="1">
      <c r="B169" s="106" t="s">
        <v>955</v>
      </c>
      <c r="C169" s="84" t="s">
        <v>956</v>
      </c>
      <c r="D169" s="95" t="s">
        <v>787</v>
      </c>
      <c r="E169" s="95" t="s">
        <v>782</v>
      </c>
      <c r="F169" s="84"/>
      <c r="G169" s="95" t="s">
        <v>813</v>
      </c>
      <c r="H169" s="95" t="s">
        <v>165</v>
      </c>
      <c r="I169" s="92">
        <v>146</v>
      </c>
      <c r="J169" s="94">
        <v>5184</v>
      </c>
      <c r="K169" s="92">
        <v>26.70973</v>
      </c>
      <c r="L169" s="93">
        <v>9.8911512944838302E-8</v>
      </c>
      <c r="M169" s="93">
        <f t="shared" si="4"/>
        <v>7.0700325249427147E-4</v>
      </c>
      <c r="N169" s="93">
        <f>K169/'סכום נכסי הקרן'!$C$42</f>
        <v>6.1095917747255209E-5</v>
      </c>
    </row>
    <row r="170" spans="2:14" s="138" customFormat="1">
      <c r="B170" s="106" t="s">
        <v>957</v>
      </c>
      <c r="C170" s="84" t="s">
        <v>958</v>
      </c>
      <c r="D170" s="95" t="s">
        <v>126</v>
      </c>
      <c r="E170" s="95" t="s">
        <v>782</v>
      </c>
      <c r="F170" s="84"/>
      <c r="G170" s="95" t="s">
        <v>865</v>
      </c>
      <c r="H170" s="95" t="s">
        <v>168</v>
      </c>
      <c r="I170" s="92">
        <v>682</v>
      </c>
      <c r="J170" s="94">
        <v>1637</v>
      </c>
      <c r="K170" s="92">
        <v>52.87097</v>
      </c>
      <c r="L170" s="93">
        <v>6.398001878121256E-7</v>
      </c>
      <c r="M170" s="93">
        <f t="shared" si="4"/>
        <v>1.3994880424671853E-3</v>
      </c>
      <c r="N170" s="93">
        <f>K170/'סכום נכסי הקרן'!$C$42</f>
        <v>1.2093721779806826E-4</v>
      </c>
    </row>
    <row r="171" spans="2:14" s="138" customFormat="1">
      <c r="B171" s="106" t="s">
        <v>959</v>
      </c>
      <c r="C171" s="84" t="s">
        <v>960</v>
      </c>
      <c r="D171" s="95" t="s">
        <v>126</v>
      </c>
      <c r="E171" s="95" t="s">
        <v>782</v>
      </c>
      <c r="F171" s="84"/>
      <c r="G171" s="95" t="s">
        <v>789</v>
      </c>
      <c r="H171" s="95" t="s">
        <v>168</v>
      </c>
      <c r="I171" s="92">
        <v>340</v>
      </c>
      <c r="J171" s="94">
        <v>3473</v>
      </c>
      <c r="K171" s="92">
        <v>55.920089999999995</v>
      </c>
      <c r="L171" s="93">
        <v>2.5058725694857438E-7</v>
      </c>
      <c r="M171" s="93">
        <f t="shared" si="4"/>
        <v>1.4801978720777927E-3</v>
      </c>
      <c r="N171" s="93">
        <f>K171/'סכום נכסי הקרן'!$C$42</f>
        <v>1.2791178417225139E-4</v>
      </c>
    </row>
    <row r="172" spans="2:14" s="138" customFormat="1">
      <c r="B172" s="106" t="s">
        <v>961</v>
      </c>
      <c r="C172" s="84" t="s">
        <v>962</v>
      </c>
      <c r="D172" s="95" t="s">
        <v>26</v>
      </c>
      <c r="E172" s="95" t="s">
        <v>782</v>
      </c>
      <c r="F172" s="84"/>
      <c r="G172" s="95" t="s">
        <v>804</v>
      </c>
      <c r="H172" s="95" t="s">
        <v>837</v>
      </c>
      <c r="I172" s="92">
        <v>69</v>
      </c>
      <c r="J172" s="94">
        <v>24720</v>
      </c>
      <c r="K172" s="92">
        <v>61.870129999999996</v>
      </c>
      <c r="L172" s="93">
        <v>9.8211874897429077E-8</v>
      </c>
      <c r="M172" s="93">
        <f t="shared" si="4"/>
        <v>1.6376946956125501E-3</v>
      </c>
      <c r="N172" s="93">
        <f>K172/'סכום נכסי הקרן'!$C$42</f>
        <v>1.4152192378927032E-4</v>
      </c>
    </row>
    <row r="173" spans="2:14" s="138" customFormat="1">
      <c r="B173" s="106" t="s">
        <v>963</v>
      </c>
      <c r="C173" s="84" t="s">
        <v>964</v>
      </c>
      <c r="D173" s="95" t="s">
        <v>126</v>
      </c>
      <c r="E173" s="95" t="s">
        <v>782</v>
      </c>
      <c r="F173" s="84"/>
      <c r="G173" s="95" t="s">
        <v>551</v>
      </c>
      <c r="H173" s="95" t="s">
        <v>168</v>
      </c>
      <c r="I173" s="92">
        <v>591</v>
      </c>
      <c r="J173" s="94">
        <v>2248.5</v>
      </c>
      <c r="K173" s="92">
        <v>62.931010000000001</v>
      </c>
      <c r="L173" s="93">
        <v>1.300497533365803E-7</v>
      </c>
      <c r="M173" s="93">
        <f t="shared" si="4"/>
        <v>1.6657760581162567E-3</v>
      </c>
      <c r="N173" s="93">
        <f>K173/'סכום נכסי הקרן'!$C$42</f>
        <v>1.4394858393221104E-4</v>
      </c>
    </row>
    <row r="174" spans="2:14" s="138" customFormat="1">
      <c r="B174" s="106" t="s">
        <v>965</v>
      </c>
      <c r="C174" s="84" t="s">
        <v>966</v>
      </c>
      <c r="D174" s="95" t="s">
        <v>781</v>
      </c>
      <c r="E174" s="95" t="s">
        <v>782</v>
      </c>
      <c r="F174" s="84"/>
      <c r="G174" s="95" t="s">
        <v>850</v>
      </c>
      <c r="H174" s="95" t="s">
        <v>165</v>
      </c>
      <c r="I174" s="92">
        <v>101</v>
      </c>
      <c r="J174" s="94">
        <v>15631</v>
      </c>
      <c r="K174" s="92">
        <v>55.713410000000003</v>
      </c>
      <c r="L174" s="93">
        <v>3.9299610894941636E-7</v>
      </c>
      <c r="M174" s="93">
        <f t="shared" si="4"/>
        <v>1.4747270780178935E-3</v>
      </c>
      <c r="N174" s="93">
        <f>K174/'סכום נכסי הקרן'!$C$42</f>
        <v>1.2743902371080149E-4</v>
      </c>
    </row>
    <row r="175" spans="2:14" s="138" customFormat="1">
      <c r="B175" s="106" t="s">
        <v>967</v>
      </c>
      <c r="C175" s="84" t="s">
        <v>968</v>
      </c>
      <c r="D175" s="95" t="s">
        <v>26</v>
      </c>
      <c r="E175" s="95" t="s">
        <v>782</v>
      </c>
      <c r="F175" s="84"/>
      <c r="G175" s="95" t="s">
        <v>784</v>
      </c>
      <c r="H175" s="95" t="s">
        <v>167</v>
      </c>
      <c r="I175" s="92">
        <v>68</v>
      </c>
      <c r="J175" s="94">
        <v>9243.4</v>
      </c>
      <c r="K175" s="92">
        <v>26.128240000000002</v>
      </c>
      <c r="L175" s="93">
        <v>5.5351864673104355E-8</v>
      </c>
      <c r="M175" s="93">
        <f t="shared" si="4"/>
        <v>6.9161128405082807E-4</v>
      </c>
      <c r="N175" s="93">
        <f>K175/'סכום נכסי הקרן'!$C$42</f>
        <v>5.9765815750310598E-5</v>
      </c>
    </row>
    <row r="176" spans="2:14" s="138" customFormat="1">
      <c r="B176" s="106" t="s">
        <v>969</v>
      </c>
      <c r="C176" s="84" t="s">
        <v>970</v>
      </c>
      <c r="D176" s="95" t="s">
        <v>26</v>
      </c>
      <c r="E176" s="95" t="s">
        <v>782</v>
      </c>
      <c r="F176" s="84"/>
      <c r="G176" s="95" t="s">
        <v>836</v>
      </c>
      <c r="H176" s="95" t="s">
        <v>167</v>
      </c>
      <c r="I176" s="92">
        <v>147</v>
      </c>
      <c r="J176" s="94">
        <v>11950</v>
      </c>
      <c r="K176" s="92">
        <v>73.022190000000009</v>
      </c>
      <c r="L176" s="93">
        <v>1.7294117647058823E-7</v>
      </c>
      <c r="M176" s="93">
        <f t="shared" si="4"/>
        <v>1.9328883457172602E-3</v>
      </c>
      <c r="N176" s="93">
        <f>K176/'סכום נכסי הקרן'!$C$42</f>
        <v>1.6703117979719161E-4</v>
      </c>
    </row>
    <row r="177" spans="2:14" s="138" customFormat="1">
      <c r="B177" s="106" t="s">
        <v>971</v>
      </c>
      <c r="C177" s="84" t="s">
        <v>972</v>
      </c>
      <c r="D177" s="95" t="s">
        <v>781</v>
      </c>
      <c r="E177" s="95" t="s">
        <v>782</v>
      </c>
      <c r="F177" s="84"/>
      <c r="G177" s="95" t="s">
        <v>536</v>
      </c>
      <c r="H177" s="95" t="s">
        <v>165</v>
      </c>
      <c r="I177" s="92">
        <v>196</v>
      </c>
      <c r="J177" s="94">
        <v>10132</v>
      </c>
      <c r="K177" s="92">
        <v>70.61748</v>
      </c>
      <c r="L177" s="93">
        <v>1.9804286963269344E-6</v>
      </c>
      <c r="M177" s="93">
        <f t="shared" ref="M177:M189" si="5">K177/$K$11</f>
        <v>1.8692359691748724E-3</v>
      </c>
      <c r="N177" s="93">
        <f>K177/'סכום נכסי הקרן'!$C$42</f>
        <v>1.6153063881957773E-4</v>
      </c>
    </row>
    <row r="178" spans="2:14" s="138" customFormat="1">
      <c r="B178" s="106" t="s">
        <v>973</v>
      </c>
      <c r="C178" s="84" t="s">
        <v>974</v>
      </c>
      <c r="D178" s="95" t="s">
        <v>781</v>
      </c>
      <c r="E178" s="95" t="s">
        <v>782</v>
      </c>
      <c r="F178" s="84"/>
      <c r="G178" s="95" t="s">
        <v>856</v>
      </c>
      <c r="H178" s="95" t="s">
        <v>165</v>
      </c>
      <c r="I178" s="92">
        <v>348</v>
      </c>
      <c r="J178" s="94">
        <v>5598</v>
      </c>
      <c r="K178" s="92">
        <v>68.748589999999993</v>
      </c>
      <c r="L178" s="93">
        <v>5.8139010470934356E-7</v>
      </c>
      <c r="M178" s="93">
        <f t="shared" si="5"/>
        <v>1.8197666818195145E-3</v>
      </c>
      <c r="N178" s="93">
        <f>K178/'סכום נכסי הקרן'!$C$42</f>
        <v>1.5725573414181917E-4</v>
      </c>
    </row>
    <row r="179" spans="2:14" s="138" customFormat="1">
      <c r="B179" s="106" t="s">
        <v>975</v>
      </c>
      <c r="C179" s="84" t="s">
        <v>976</v>
      </c>
      <c r="D179" s="95" t="s">
        <v>787</v>
      </c>
      <c r="E179" s="95" t="s">
        <v>782</v>
      </c>
      <c r="F179" s="84"/>
      <c r="G179" s="95" t="s">
        <v>977</v>
      </c>
      <c r="H179" s="95" t="s">
        <v>165</v>
      </c>
      <c r="I179" s="92">
        <v>254</v>
      </c>
      <c r="J179" s="94">
        <v>5371</v>
      </c>
      <c r="K179" s="92">
        <v>48.143819999999998</v>
      </c>
      <c r="L179" s="93">
        <v>1.7591245931158667E-7</v>
      </c>
      <c r="M179" s="93">
        <f t="shared" si="5"/>
        <v>1.2743609661160467E-3</v>
      </c>
      <c r="N179" s="93">
        <f>K179/'סכום נכסי הקרן'!$C$42</f>
        <v>1.1012432049139622E-4</v>
      </c>
    </row>
    <row r="180" spans="2:14" s="138" customFormat="1">
      <c r="B180" s="106" t="s">
        <v>978</v>
      </c>
      <c r="C180" s="84" t="s">
        <v>979</v>
      </c>
      <c r="D180" s="95" t="s">
        <v>787</v>
      </c>
      <c r="E180" s="95" t="s">
        <v>782</v>
      </c>
      <c r="F180" s="84"/>
      <c r="G180" s="95" t="s">
        <v>980</v>
      </c>
      <c r="H180" s="95" t="s">
        <v>165</v>
      </c>
      <c r="I180" s="92">
        <v>93</v>
      </c>
      <c r="J180" s="94">
        <v>7162</v>
      </c>
      <c r="K180" s="92">
        <v>23.505470000000003</v>
      </c>
      <c r="L180" s="93">
        <v>1.0897754049057587E-6</v>
      </c>
      <c r="M180" s="93">
        <f t="shared" si="5"/>
        <v>6.2218688625480397E-4</v>
      </c>
      <c r="N180" s="93">
        <f>K180/'סכום נכסי הקרן'!$C$42</f>
        <v>5.3766483664588713E-5</v>
      </c>
    </row>
    <row r="181" spans="2:14" s="138" customFormat="1">
      <c r="B181" s="106" t="s">
        <v>981</v>
      </c>
      <c r="C181" s="84" t="s">
        <v>982</v>
      </c>
      <c r="D181" s="95" t="s">
        <v>781</v>
      </c>
      <c r="E181" s="95" t="s">
        <v>782</v>
      </c>
      <c r="F181" s="84"/>
      <c r="G181" s="95" t="s">
        <v>850</v>
      </c>
      <c r="H181" s="95" t="s">
        <v>165</v>
      </c>
      <c r="I181" s="92">
        <v>529</v>
      </c>
      <c r="J181" s="94">
        <v>3105</v>
      </c>
      <c r="K181" s="92">
        <v>57.965420000000002</v>
      </c>
      <c r="L181" s="93">
        <v>6.651283367263177E-7</v>
      </c>
      <c r="M181" s="93">
        <f t="shared" si="5"/>
        <v>1.5343375044299023E-3</v>
      </c>
      <c r="N181" s="93">
        <f>K181/'סכום נכסי הקרן'!$C$42</f>
        <v>1.3259027824336309E-4</v>
      </c>
    </row>
    <row r="182" spans="2:14" s="138" customFormat="1">
      <c r="B182" s="106" t="s">
        <v>983</v>
      </c>
      <c r="C182" s="84" t="s">
        <v>984</v>
      </c>
      <c r="D182" s="95" t="s">
        <v>26</v>
      </c>
      <c r="E182" s="95" t="s">
        <v>782</v>
      </c>
      <c r="F182" s="84"/>
      <c r="G182" s="95" t="s">
        <v>836</v>
      </c>
      <c r="H182" s="95" t="s">
        <v>167</v>
      </c>
      <c r="I182" s="92">
        <v>119</v>
      </c>
      <c r="J182" s="94">
        <v>9578</v>
      </c>
      <c r="K182" s="92">
        <v>47.379599999999996</v>
      </c>
      <c r="L182" s="93">
        <v>5.5973678673934822E-7</v>
      </c>
      <c r="M182" s="93">
        <f t="shared" si="5"/>
        <v>1.2541321571531267E-3</v>
      </c>
      <c r="N182" s="93">
        <f>K182/'סכום נכסי הקרן'!$C$42</f>
        <v>1.083762413359421E-4</v>
      </c>
    </row>
    <row r="183" spans="2:14" s="138" customFormat="1">
      <c r="B183" s="106" t="s">
        <v>985</v>
      </c>
      <c r="C183" s="84" t="s">
        <v>986</v>
      </c>
      <c r="D183" s="95" t="s">
        <v>781</v>
      </c>
      <c r="E183" s="95" t="s">
        <v>782</v>
      </c>
      <c r="F183" s="84"/>
      <c r="G183" s="95" t="s">
        <v>856</v>
      </c>
      <c r="H183" s="95" t="s">
        <v>165</v>
      </c>
      <c r="I183" s="92">
        <v>251</v>
      </c>
      <c r="J183" s="94">
        <v>6088</v>
      </c>
      <c r="K183" s="92">
        <v>53.926220000000001</v>
      </c>
      <c r="L183" s="93">
        <v>8.2504619083553086E-7</v>
      </c>
      <c r="M183" s="93">
        <f t="shared" si="5"/>
        <v>1.4274203795666086E-3</v>
      </c>
      <c r="N183" s="93">
        <f>K183/'סכום נכסי הקרן'!$C$42</f>
        <v>1.2335099986186265E-4</v>
      </c>
    </row>
    <row r="184" spans="2:14" s="138" customFormat="1">
      <c r="B184" s="106" t="s">
        <v>987</v>
      </c>
      <c r="C184" s="84" t="s">
        <v>988</v>
      </c>
      <c r="D184" s="95" t="s">
        <v>781</v>
      </c>
      <c r="E184" s="95" t="s">
        <v>782</v>
      </c>
      <c r="F184" s="84"/>
      <c r="G184" s="95" t="s">
        <v>870</v>
      </c>
      <c r="H184" s="95" t="s">
        <v>165</v>
      </c>
      <c r="I184" s="92">
        <v>1375</v>
      </c>
      <c r="J184" s="94">
        <v>5359</v>
      </c>
      <c r="K184" s="92">
        <v>261.49448999999998</v>
      </c>
      <c r="L184" s="93">
        <v>8.2198981460882974E-7</v>
      </c>
      <c r="M184" s="93">
        <f t="shared" si="5"/>
        <v>6.9217268365996485E-3</v>
      </c>
      <c r="N184" s="93">
        <f>K184/'סכום נכסי הקרן'!$C$42</f>
        <v>5.9814329281503219E-4</v>
      </c>
    </row>
    <row r="185" spans="2:14" s="138" customFormat="1">
      <c r="B185" s="106" t="s">
        <v>989</v>
      </c>
      <c r="C185" s="84" t="s">
        <v>990</v>
      </c>
      <c r="D185" s="95" t="s">
        <v>26</v>
      </c>
      <c r="E185" s="95" t="s">
        <v>782</v>
      </c>
      <c r="F185" s="84"/>
      <c r="G185" s="95" t="s">
        <v>836</v>
      </c>
      <c r="H185" s="95" t="s">
        <v>167</v>
      </c>
      <c r="I185" s="92">
        <v>364</v>
      </c>
      <c r="J185" s="94">
        <v>8040</v>
      </c>
      <c r="K185" s="92">
        <v>121.65416999999999</v>
      </c>
      <c r="L185" s="93">
        <v>6.1012555589436149E-7</v>
      </c>
      <c r="M185" s="93">
        <f t="shared" si="5"/>
        <v>3.220170846709833E-3</v>
      </c>
      <c r="N185" s="93">
        <f>K185/'סכום נכסי הקרן'!$C$42</f>
        <v>2.7827211895929319E-4</v>
      </c>
    </row>
    <row r="186" spans="2:14" s="138" customFormat="1">
      <c r="B186" s="106" t="s">
        <v>991</v>
      </c>
      <c r="C186" s="84" t="s">
        <v>992</v>
      </c>
      <c r="D186" s="95" t="s">
        <v>781</v>
      </c>
      <c r="E186" s="95" t="s">
        <v>782</v>
      </c>
      <c r="F186" s="84"/>
      <c r="G186" s="95" t="s">
        <v>784</v>
      </c>
      <c r="H186" s="95" t="s">
        <v>165</v>
      </c>
      <c r="I186" s="92">
        <v>365</v>
      </c>
      <c r="J186" s="94">
        <v>10524</v>
      </c>
      <c r="K186" s="92">
        <v>135.55806000000001</v>
      </c>
      <c r="L186" s="93">
        <v>1.9952223607948185E-7</v>
      </c>
      <c r="M186" s="93">
        <f t="shared" si="5"/>
        <v>3.588205096862215E-3</v>
      </c>
      <c r="N186" s="93">
        <f>K186/'סכום נכסי הקרן'!$C$42</f>
        <v>3.1007591928999237E-4</v>
      </c>
    </row>
    <row r="187" spans="2:14" s="138" customFormat="1">
      <c r="B187" s="106" t="s">
        <v>993</v>
      </c>
      <c r="C187" s="84" t="s">
        <v>994</v>
      </c>
      <c r="D187" s="95" t="s">
        <v>126</v>
      </c>
      <c r="E187" s="95" t="s">
        <v>782</v>
      </c>
      <c r="F187" s="84"/>
      <c r="G187" s="95" t="s">
        <v>938</v>
      </c>
      <c r="H187" s="95" t="s">
        <v>168</v>
      </c>
      <c r="I187" s="92">
        <v>4382</v>
      </c>
      <c r="J187" s="94">
        <v>208.8</v>
      </c>
      <c r="K187" s="92">
        <v>43.329860000000004</v>
      </c>
      <c r="L187" s="93">
        <v>1.6137845350887615E-7</v>
      </c>
      <c r="M187" s="93">
        <f t="shared" si="5"/>
        <v>1.1469360397922943E-3</v>
      </c>
      <c r="N187" s="93">
        <f>K187/'סכום נכסי הקרן'!$C$42</f>
        <v>9.9112853726341814E-5</v>
      </c>
    </row>
    <row r="188" spans="2:14" s="138" customFormat="1">
      <c r="B188" s="106" t="s">
        <v>995</v>
      </c>
      <c r="C188" s="84" t="s">
        <v>996</v>
      </c>
      <c r="D188" s="95" t="s">
        <v>781</v>
      </c>
      <c r="E188" s="95" t="s">
        <v>782</v>
      </c>
      <c r="F188" s="84"/>
      <c r="G188" s="95" t="s">
        <v>870</v>
      </c>
      <c r="H188" s="95" t="s">
        <v>165</v>
      </c>
      <c r="I188" s="92">
        <v>1555</v>
      </c>
      <c r="J188" s="94">
        <v>5515</v>
      </c>
      <c r="K188" s="92">
        <v>302.64087000000001</v>
      </c>
      <c r="L188" s="93">
        <v>3.1325893265536922E-7</v>
      </c>
      <c r="M188" s="93">
        <f t="shared" si="5"/>
        <v>8.0108664306114668E-3</v>
      </c>
      <c r="N188" s="93">
        <f>K188/'סכום נכסי הקרן'!$C$42</f>
        <v>6.9226164773952251E-4</v>
      </c>
    </row>
    <row r="189" spans="2:14" s="138" customFormat="1">
      <c r="B189" s="106" t="s">
        <v>997</v>
      </c>
      <c r="C189" s="84" t="s">
        <v>998</v>
      </c>
      <c r="D189" s="95" t="s">
        <v>26</v>
      </c>
      <c r="E189" s="95" t="s">
        <v>782</v>
      </c>
      <c r="F189" s="84"/>
      <c r="G189" s="95" t="s">
        <v>847</v>
      </c>
      <c r="H189" s="95" t="s">
        <v>167</v>
      </c>
      <c r="I189" s="92">
        <v>158</v>
      </c>
      <c r="J189" s="94">
        <v>4231.3999999999996</v>
      </c>
      <c r="K189" s="92">
        <v>27.791409999999999</v>
      </c>
      <c r="L189" s="93">
        <v>6.3868086240252229E-7</v>
      </c>
      <c r="M189" s="93">
        <f t="shared" si="5"/>
        <v>7.3563518842765618E-4</v>
      </c>
      <c r="N189" s="93">
        <f>K189/'סכום נכסי הקרן'!$C$42</f>
        <v>6.3570155873542931E-5</v>
      </c>
    </row>
    <row r="190" spans="2:14" s="138" customFormat="1">
      <c r="B190" s="149"/>
      <c r="C190" s="149"/>
      <c r="D190" s="149"/>
    </row>
    <row r="191" spans="2:14" s="138" customFormat="1">
      <c r="B191" s="149"/>
      <c r="C191" s="149"/>
      <c r="D191" s="149"/>
    </row>
    <row r="192" spans="2:14" s="138" customFormat="1">
      <c r="B192" s="149"/>
      <c r="C192" s="149"/>
      <c r="D192" s="149"/>
    </row>
    <row r="193" spans="2:4" s="138" customFormat="1">
      <c r="B193" s="152" t="s">
        <v>250</v>
      </c>
      <c r="C193" s="149"/>
      <c r="D193" s="149"/>
    </row>
    <row r="194" spans="2:4" s="138" customFormat="1">
      <c r="B194" s="152" t="s">
        <v>114</v>
      </c>
      <c r="C194" s="149"/>
      <c r="D194" s="149"/>
    </row>
    <row r="195" spans="2:4" s="138" customFormat="1">
      <c r="B195" s="152" t="s">
        <v>235</v>
      </c>
      <c r="C195" s="149"/>
      <c r="D195" s="149"/>
    </row>
    <row r="196" spans="2:4" s="138" customFormat="1">
      <c r="B196" s="152" t="s">
        <v>245</v>
      </c>
      <c r="C196" s="149"/>
      <c r="D196" s="149"/>
    </row>
    <row r="197" spans="2:4" s="138" customFormat="1">
      <c r="B197" s="149"/>
      <c r="C197" s="149"/>
      <c r="D197" s="149"/>
    </row>
    <row r="198" spans="2:4" s="138" customFormat="1">
      <c r="B198" s="149"/>
      <c r="C198" s="149"/>
      <c r="D198" s="149"/>
    </row>
    <row r="199" spans="2:4" s="138" customFormat="1">
      <c r="B199" s="149"/>
      <c r="C199" s="149"/>
      <c r="D199" s="149"/>
    </row>
    <row r="200" spans="2:4" s="138" customFormat="1">
      <c r="B200" s="149"/>
      <c r="C200" s="149"/>
      <c r="D200" s="149"/>
    </row>
    <row r="201" spans="2:4" s="138" customFormat="1">
      <c r="B201" s="149"/>
      <c r="C201" s="149"/>
      <c r="D201" s="149"/>
    </row>
    <row r="202" spans="2:4" s="138" customFormat="1">
      <c r="B202" s="149"/>
      <c r="C202" s="149"/>
      <c r="D202" s="149"/>
    </row>
    <row r="203" spans="2:4" s="138" customFormat="1">
      <c r="B203" s="149"/>
      <c r="C203" s="149"/>
      <c r="D203" s="149"/>
    </row>
    <row r="204" spans="2:4" s="138" customFormat="1">
      <c r="B204" s="149"/>
      <c r="C204" s="149"/>
      <c r="D204" s="149"/>
    </row>
    <row r="205" spans="2:4" s="138" customFormat="1">
      <c r="B205" s="149"/>
      <c r="C205" s="149"/>
      <c r="D205" s="149"/>
    </row>
    <row r="206" spans="2:4" s="138" customFormat="1">
      <c r="B206" s="149"/>
      <c r="C206" s="149"/>
      <c r="D206" s="149"/>
    </row>
    <row r="207" spans="2:4" s="138" customFormat="1">
      <c r="B207" s="149"/>
      <c r="C207" s="149"/>
      <c r="D207" s="149"/>
    </row>
    <row r="208" spans="2:4" s="138" customFormat="1">
      <c r="B208" s="149"/>
      <c r="C208" s="149"/>
      <c r="D208" s="149"/>
    </row>
    <row r="209" spans="2:4" s="138" customFormat="1">
      <c r="B209" s="149"/>
      <c r="C209" s="149"/>
      <c r="D209" s="149"/>
    </row>
    <row r="210" spans="2:4" s="138" customFormat="1">
      <c r="B210" s="149"/>
      <c r="C210" s="149"/>
      <c r="D210" s="149"/>
    </row>
    <row r="211" spans="2:4" s="138" customFormat="1">
      <c r="B211" s="149"/>
      <c r="C211" s="149"/>
      <c r="D211" s="149"/>
    </row>
    <row r="212" spans="2:4" s="138" customFormat="1">
      <c r="B212" s="149"/>
      <c r="C212" s="149"/>
      <c r="D212" s="149"/>
    </row>
    <row r="213" spans="2:4" s="138" customFormat="1">
      <c r="B213" s="149"/>
      <c r="C213" s="149"/>
      <c r="D213" s="149"/>
    </row>
    <row r="214" spans="2:4" s="138" customFormat="1">
      <c r="B214" s="149"/>
      <c r="C214" s="149"/>
      <c r="D214" s="149"/>
    </row>
    <row r="215" spans="2:4" s="138" customFormat="1">
      <c r="B215" s="149"/>
      <c r="C215" s="149"/>
      <c r="D215" s="149"/>
    </row>
    <row r="216" spans="2:4" s="138" customFormat="1">
      <c r="B216" s="149"/>
      <c r="C216" s="149"/>
      <c r="D216" s="149"/>
    </row>
    <row r="217" spans="2:4" s="138" customFormat="1">
      <c r="B217" s="149"/>
      <c r="C217" s="149"/>
      <c r="D217" s="149"/>
    </row>
    <row r="218" spans="2:4" s="138" customFormat="1">
      <c r="B218" s="149"/>
      <c r="C218" s="149"/>
      <c r="D218" s="149"/>
    </row>
    <row r="219" spans="2:4" s="138" customFormat="1">
      <c r="B219" s="149"/>
      <c r="C219" s="149"/>
      <c r="D219" s="149"/>
    </row>
    <row r="220" spans="2:4" s="138" customFormat="1">
      <c r="B220" s="149"/>
      <c r="C220" s="149"/>
      <c r="D220" s="149"/>
    </row>
    <row r="221" spans="2:4" s="138" customFormat="1">
      <c r="B221" s="149"/>
      <c r="C221" s="149"/>
      <c r="D221" s="149"/>
    </row>
    <row r="222" spans="2:4" s="138" customFormat="1">
      <c r="B222" s="149"/>
      <c r="C222" s="149"/>
      <c r="D222" s="149"/>
    </row>
    <row r="223" spans="2:4" s="138" customFormat="1">
      <c r="B223" s="149"/>
      <c r="C223" s="149"/>
      <c r="D223" s="149"/>
    </row>
    <row r="224" spans="2:4" s="138" customFormat="1">
      <c r="B224" s="149"/>
      <c r="C224" s="149"/>
      <c r="D224" s="149"/>
    </row>
    <row r="225" spans="2:4" s="138" customFormat="1">
      <c r="B225" s="149"/>
      <c r="C225" s="149"/>
      <c r="D225" s="149"/>
    </row>
    <row r="226" spans="2:4" s="138" customFormat="1">
      <c r="B226" s="149"/>
      <c r="C226" s="149"/>
      <c r="D226" s="149"/>
    </row>
    <row r="227" spans="2:4" s="138" customFormat="1">
      <c r="B227" s="149"/>
      <c r="C227" s="149"/>
      <c r="D227" s="149"/>
    </row>
    <row r="228" spans="2:4" s="138" customFormat="1">
      <c r="B228" s="149"/>
      <c r="C228" s="149"/>
      <c r="D228" s="149"/>
    </row>
    <row r="229" spans="2:4" s="138" customFormat="1">
      <c r="B229" s="149"/>
      <c r="C229" s="149"/>
      <c r="D229" s="149"/>
    </row>
    <row r="230" spans="2:4" s="138" customFormat="1">
      <c r="B230" s="149"/>
      <c r="C230" s="149"/>
      <c r="D230" s="149"/>
    </row>
    <row r="231" spans="2:4" s="138" customFormat="1">
      <c r="B231" s="149"/>
      <c r="C231" s="149"/>
      <c r="D231" s="149"/>
    </row>
    <row r="232" spans="2:4" s="138" customFormat="1">
      <c r="B232" s="149"/>
      <c r="C232" s="149"/>
      <c r="D232" s="149"/>
    </row>
    <row r="233" spans="2:4" s="138" customFormat="1">
      <c r="B233" s="149"/>
      <c r="C233" s="149"/>
      <c r="D233" s="149"/>
    </row>
    <row r="234" spans="2:4" s="138" customFormat="1">
      <c r="B234" s="149"/>
      <c r="C234" s="149"/>
      <c r="D234" s="149"/>
    </row>
    <row r="235" spans="2:4" s="138" customFormat="1">
      <c r="B235" s="149"/>
      <c r="C235" s="149"/>
      <c r="D235" s="149"/>
    </row>
    <row r="236" spans="2:4" s="138" customFormat="1">
      <c r="B236" s="149"/>
      <c r="C236" s="149"/>
      <c r="D236" s="149"/>
    </row>
    <row r="237" spans="2:4" s="138" customFormat="1">
      <c r="B237" s="149"/>
      <c r="C237" s="149"/>
      <c r="D237" s="149"/>
    </row>
    <row r="238" spans="2:4" s="138" customFormat="1">
      <c r="B238" s="149"/>
      <c r="C238" s="149"/>
      <c r="D238" s="149"/>
    </row>
    <row r="239" spans="2:4" s="138" customFormat="1">
      <c r="B239" s="149"/>
      <c r="C239" s="149"/>
      <c r="D239" s="149"/>
    </row>
    <row r="240" spans="2:4" s="138" customFormat="1">
      <c r="B240" s="149"/>
      <c r="C240" s="149"/>
      <c r="D240" s="149"/>
    </row>
    <row r="241" spans="2:4" s="138" customFormat="1">
      <c r="B241" s="149"/>
      <c r="C241" s="149"/>
      <c r="D241" s="149"/>
    </row>
    <row r="242" spans="2:4" s="138" customFormat="1">
      <c r="B242" s="149"/>
      <c r="C242" s="149"/>
      <c r="D242" s="149"/>
    </row>
    <row r="243" spans="2:4" s="138" customFormat="1">
      <c r="B243" s="149"/>
      <c r="C243" s="149"/>
      <c r="D243" s="149"/>
    </row>
    <row r="244" spans="2:4" s="138" customFormat="1">
      <c r="B244" s="149"/>
      <c r="C244" s="149"/>
      <c r="D244" s="149"/>
    </row>
    <row r="245" spans="2:4" s="138" customFormat="1">
      <c r="B245" s="149"/>
      <c r="C245" s="149"/>
      <c r="D245" s="149"/>
    </row>
    <row r="246" spans="2:4" s="138" customFormat="1">
      <c r="B246" s="149"/>
      <c r="C246" s="149"/>
      <c r="D246" s="149"/>
    </row>
    <row r="247" spans="2:4" s="138" customFormat="1">
      <c r="B247" s="149"/>
      <c r="C247" s="149"/>
      <c r="D247" s="149"/>
    </row>
    <row r="248" spans="2:4" s="138" customFormat="1">
      <c r="B248" s="149"/>
      <c r="C248" s="149"/>
      <c r="D248" s="149"/>
    </row>
    <row r="249" spans="2:4" s="138" customFormat="1">
      <c r="B249" s="149"/>
      <c r="C249" s="149"/>
      <c r="D249" s="149"/>
    </row>
    <row r="250" spans="2:4" s="138" customFormat="1">
      <c r="B250" s="149"/>
      <c r="C250" s="149"/>
      <c r="D250" s="149"/>
    </row>
    <row r="251" spans="2:4" s="138" customFormat="1">
      <c r="B251" s="149"/>
      <c r="C251" s="149"/>
      <c r="D251" s="149"/>
    </row>
    <row r="252" spans="2:4" s="138" customFormat="1">
      <c r="B252" s="149"/>
      <c r="C252" s="149"/>
      <c r="D252" s="149"/>
    </row>
    <row r="253" spans="2:4" s="138" customFormat="1">
      <c r="B253" s="149"/>
      <c r="C253" s="149"/>
      <c r="D253" s="149"/>
    </row>
    <row r="254" spans="2:4" s="138" customFormat="1">
      <c r="B254" s="149"/>
      <c r="C254" s="149"/>
      <c r="D254" s="149"/>
    </row>
    <row r="255" spans="2:4" s="138" customFormat="1">
      <c r="B255" s="149"/>
      <c r="C255" s="149"/>
      <c r="D255" s="149"/>
    </row>
    <row r="256" spans="2:4" s="138" customFormat="1">
      <c r="B256" s="149"/>
      <c r="C256" s="149"/>
      <c r="D256" s="149"/>
    </row>
    <row r="257" spans="2:7" s="138" customFormat="1">
      <c r="B257" s="149"/>
      <c r="C257" s="149"/>
      <c r="D257" s="149"/>
    </row>
    <row r="258" spans="2:7" s="138" customFormat="1">
      <c r="B258" s="149"/>
      <c r="C258" s="149"/>
      <c r="D258" s="149"/>
    </row>
    <row r="259" spans="2:7" s="138" customFormat="1">
      <c r="B259" s="149"/>
      <c r="C259" s="149"/>
      <c r="D259" s="149"/>
    </row>
    <row r="260" spans="2:7" s="138" customFormat="1">
      <c r="B260" s="149"/>
      <c r="C260" s="149"/>
      <c r="D260" s="149"/>
    </row>
    <row r="261" spans="2:7" s="138" customFormat="1">
      <c r="B261" s="149"/>
      <c r="C261" s="149"/>
      <c r="D261" s="149"/>
    </row>
    <row r="262" spans="2:7" s="138" customFormat="1">
      <c r="B262" s="149"/>
      <c r="C262" s="149"/>
      <c r="D262" s="149"/>
    </row>
    <row r="263" spans="2:7" s="138" customFormat="1">
      <c r="B263" s="149"/>
      <c r="C263" s="149"/>
      <c r="D263" s="149"/>
    </row>
    <row r="264" spans="2:7" s="138" customFormat="1">
      <c r="B264" s="149"/>
      <c r="C264" s="149"/>
      <c r="D264" s="149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5" type="noConversion"/>
  <dataValidations count="4">
    <dataValidation allowBlank="1" showInputMessage="1" showErrorMessage="1" sqref="A1 B34 B195"/>
    <dataValidation type="list" allowBlank="1" showInputMessage="1" showErrorMessage="1" sqref="E12:E357">
      <formula1>$AP$6:$AP$23</formula1>
    </dataValidation>
    <dataValidation type="list" allowBlank="1" showInputMessage="1" showErrorMessage="1" sqref="H12:H357">
      <formula1>$AT$6:$AT$19</formula1>
    </dataValidation>
    <dataValidation type="list" allowBlank="1" showInputMessage="1" showErrorMessage="1" sqref="G12:G363">
      <formula1>$AR$6:$AR$29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181</v>
      </c>
      <c r="C1" s="78" t="s" vm="1">
        <v>251</v>
      </c>
    </row>
    <row r="2" spans="2:63">
      <c r="B2" s="57" t="s">
        <v>180</v>
      </c>
      <c r="C2" s="78" t="s">
        <v>252</v>
      </c>
    </row>
    <row r="3" spans="2:63">
      <c r="B3" s="57" t="s">
        <v>182</v>
      </c>
      <c r="C3" s="78" t="s">
        <v>253</v>
      </c>
    </row>
    <row r="4" spans="2:63">
      <c r="B4" s="57" t="s">
        <v>183</v>
      </c>
      <c r="C4" s="78">
        <v>8803</v>
      </c>
    </row>
    <row r="6" spans="2:63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BK6" s="3"/>
    </row>
    <row r="7" spans="2:63" ht="26.25" customHeight="1">
      <c r="B7" s="203" t="s">
        <v>91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BH7" s="3"/>
      <c r="BK7" s="3"/>
    </row>
    <row r="8" spans="2:63" s="3" customFormat="1" ht="63">
      <c r="B8" s="22" t="s">
        <v>117</v>
      </c>
      <c r="C8" s="30" t="s">
        <v>42</v>
      </c>
      <c r="D8" s="30" t="s">
        <v>122</v>
      </c>
      <c r="E8" s="30" t="s">
        <v>119</v>
      </c>
      <c r="F8" s="30" t="s">
        <v>61</v>
      </c>
      <c r="G8" s="30" t="s">
        <v>102</v>
      </c>
      <c r="H8" s="30" t="s">
        <v>237</v>
      </c>
      <c r="I8" s="30" t="s">
        <v>236</v>
      </c>
      <c r="J8" s="30" t="s">
        <v>244</v>
      </c>
      <c r="K8" s="30" t="s">
        <v>58</v>
      </c>
      <c r="L8" s="30" t="s">
        <v>55</v>
      </c>
      <c r="M8" s="30" t="s">
        <v>184</v>
      </c>
      <c r="N8" s="30" t="s">
        <v>186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246</v>
      </c>
      <c r="I9" s="32"/>
      <c r="J9" s="16" t="s">
        <v>240</v>
      </c>
      <c r="K9" s="32" t="s">
        <v>240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47" customFormat="1" ht="18" customHeight="1">
      <c r="B11" s="79" t="s">
        <v>29</v>
      </c>
      <c r="C11" s="80"/>
      <c r="D11" s="80"/>
      <c r="E11" s="80"/>
      <c r="F11" s="80"/>
      <c r="G11" s="80"/>
      <c r="H11" s="86"/>
      <c r="I11" s="88"/>
      <c r="J11" s="86">
        <f>J33</f>
        <v>4.03254</v>
      </c>
      <c r="K11" s="86">
        <v>95477.714510000093</v>
      </c>
      <c r="L11" s="80"/>
      <c r="M11" s="87">
        <v>1</v>
      </c>
      <c r="N11" s="87">
        <f>K11/'סכום נכסי הקרן'!$C$42</f>
        <v>0.21839601495031513</v>
      </c>
      <c r="O11" s="151"/>
      <c r="BH11" s="138"/>
      <c r="BI11" s="141"/>
      <c r="BK11" s="138"/>
    </row>
    <row r="12" spans="2:63" s="138" customFormat="1" ht="20.25">
      <c r="B12" s="81" t="s">
        <v>233</v>
      </c>
      <c r="C12" s="82"/>
      <c r="D12" s="82"/>
      <c r="E12" s="82"/>
      <c r="F12" s="82"/>
      <c r="G12" s="82"/>
      <c r="H12" s="89"/>
      <c r="I12" s="91"/>
      <c r="J12" s="82"/>
      <c r="K12" s="89">
        <v>39189.368100000007</v>
      </c>
      <c r="L12" s="82"/>
      <c r="M12" s="90">
        <v>0.41045565764873237</v>
      </c>
      <c r="N12" s="90">
        <f>K12/'סכום נכסי הקרן'!$C$42</f>
        <v>8.9641879944293998E-2</v>
      </c>
      <c r="BI12" s="147"/>
    </row>
    <row r="13" spans="2:63" s="138" customFormat="1">
      <c r="B13" s="100" t="s">
        <v>63</v>
      </c>
      <c r="C13" s="82"/>
      <c r="D13" s="82"/>
      <c r="E13" s="82"/>
      <c r="F13" s="82"/>
      <c r="G13" s="82"/>
      <c r="H13" s="89"/>
      <c r="I13" s="91"/>
      <c r="J13" s="82"/>
      <c r="K13" s="89">
        <v>3524.99791</v>
      </c>
      <c r="L13" s="82"/>
      <c r="M13" s="90">
        <v>3.6919588283931964E-2</v>
      </c>
      <c r="N13" s="90">
        <f>K13/'סכום נכסי הקרן'!$C$42</f>
        <v>8.063090954817085E-3</v>
      </c>
    </row>
    <row r="14" spans="2:63" s="138" customFormat="1">
      <c r="B14" s="85" t="s">
        <v>999</v>
      </c>
      <c r="C14" s="84" t="s">
        <v>1000</v>
      </c>
      <c r="D14" s="95" t="s">
        <v>123</v>
      </c>
      <c r="E14" s="84" t="s">
        <v>1001</v>
      </c>
      <c r="F14" s="95" t="s">
        <v>1002</v>
      </c>
      <c r="G14" s="95" t="s">
        <v>166</v>
      </c>
      <c r="H14" s="92">
        <v>88740</v>
      </c>
      <c r="I14" s="94">
        <v>1287</v>
      </c>
      <c r="J14" s="84"/>
      <c r="K14" s="92">
        <v>1142.0838000000001</v>
      </c>
      <c r="L14" s="93">
        <v>4.2979258042491242E-4</v>
      </c>
      <c r="M14" s="93">
        <v>1.1961784023227548E-2</v>
      </c>
      <c r="N14" s="93">
        <f>K14/'סכום נכסי הקרן'!$C$42</f>
        <v>2.6124059623692441E-3</v>
      </c>
    </row>
    <row r="15" spans="2:63" s="138" customFormat="1">
      <c r="B15" s="85" t="s">
        <v>1003</v>
      </c>
      <c r="C15" s="84" t="s">
        <v>1004</v>
      </c>
      <c r="D15" s="95" t="s">
        <v>123</v>
      </c>
      <c r="E15" s="84" t="s">
        <v>1005</v>
      </c>
      <c r="F15" s="95" t="s">
        <v>1002</v>
      </c>
      <c r="G15" s="95" t="s">
        <v>166</v>
      </c>
      <c r="H15" s="92">
        <v>11528</v>
      </c>
      <c r="I15" s="94">
        <v>1282</v>
      </c>
      <c r="J15" s="84"/>
      <c r="K15" s="92">
        <v>147.78896</v>
      </c>
      <c r="L15" s="93">
        <v>4.5207843137254901E-5</v>
      </c>
      <c r="M15" s="93">
        <v>1.5478895861559502E-3</v>
      </c>
      <c r="N15" s="93">
        <f>K15/'סכום נכסי הקרן'!$C$42</f>
        <v>3.3805291719955202E-4</v>
      </c>
    </row>
    <row r="16" spans="2:63" s="138" customFormat="1" ht="20.25">
      <c r="B16" s="85" t="s">
        <v>1006</v>
      </c>
      <c r="C16" s="84" t="s">
        <v>1007</v>
      </c>
      <c r="D16" s="95" t="s">
        <v>123</v>
      </c>
      <c r="E16" s="84" t="s">
        <v>1005</v>
      </c>
      <c r="F16" s="95" t="s">
        <v>1002</v>
      </c>
      <c r="G16" s="95" t="s">
        <v>166</v>
      </c>
      <c r="H16" s="92">
        <v>59197</v>
      </c>
      <c r="I16" s="94">
        <v>1285</v>
      </c>
      <c r="J16" s="84"/>
      <c r="K16" s="92">
        <v>760.68144999999993</v>
      </c>
      <c r="L16" s="93">
        <v>4.0537607689212487E-4</v>
      </c>
      <c r="M16" s="93">
        <v>7.9671099575841665E-3</v>
      </c>
      <c r="N16" s="93">
        <f>K16/'סכום נכסי הקרן'!$C$42</f>
        <v>1.7399850654073561E-3</v>
      </c>
      <c r="BH16" s="147"/>
    </row>
    <row r="17" spans="2:14" s="138" customFormat="1">
      <c r="B17" s="85" t="s">
        <v>1008</v>
      </c>
      <c r="C17" s="84" t="s">
        <v>1009</v>
      </c>
      <c r="D17" s="95" t="s">
        <v>123</v>
      </c>
      <c r="E17" s="84" t="s">
        <v>1010</v>
      </c>
      <c r="F17" s="95" t="s">
        <v>1002</v>
      </c>
      <c r="G17" s="95" t="s">
        <v>166</v>
      </c>
      <c r="H17" s="92">
        <v>9342</v>
      </c>
      <c r="I17" s="94">
        <v>12860</v>
      </c>
      <c r="J17" s="84"/>
      <c r="K17" s="92">
        <v>1201.3812</v>
      </c>
      <c r="L17" s="93">
        <v>9.1001668870468227E-5</v>
      </c>
      <c r="M17" s="93">
        <v>1.2582844134524925E-2</v>
      </c>
      <c r="N17" s="93">
        <f>K17/'סכום נכסי הקרן'!$C$42</f>
        <v>2.7480430157211908E-3</v>
      </c>
    </row>
    <row r="18" spans="2:14" s="138" customFormat="1">
      <c r="B18" s="85" t="s">
        <v>1011</v>
      </c>
      <c r="C18" s="84" t="s">
        <v>1012</v>
      </c>
      <c r="D18" s="95" t="s">
        <v>123</v>
      </c>
      <c r="E18" s="84" t="s">
        <v>1013</v>
      </c>
      <c r="F18" s="95" t="s">
        <v>1002</v>
      </c>
      <c r="G18" s="95" t="s">
        <v>166</v>
      </c>
      <c r="H18" s="92">
        <v>2125</v>
      </c>
      <c r="I18" s="94">
        <v>12850</v>
      </c>
      <c r="J18" s="84"/>
      <c r="K18" s="92">
        <v>273.0625</v>
      </c>
      <c r="L18" s="93">
        <v>5.1394856402771212E-5</v>
      </c>
      <c r="M18" s="93">
        <v>2.8599605824393727E-3</v>
      </c>
      <c r="N18" s="93">
        <f>K18/'סכום נכסי הקרן'!$C$42</f>
        <v>6.2460399411974122E-4</v>
      </c>
    </row>
    <row r="19" spans="2:14" s="138" customFormat="1">
      <c r="B19" s="83"/>
      <c r="C19" s="84"/>
      <c r="D19" s="84"/>
      <c r="E19" s="84"/>
      <c r="F19" s="84"/>
      <c r="G19" s="84"/>
      <c r="H19" s="92"/>
      <c r="I19" s="94"/>
      <c r="J19" s="84"/>
      <c r="K19" s="84"/>
      <c r="L19" s="84"/>
      <c r="M19" s="93"/>
      <c r="N19" s="84"/>
    </row>
    <row r="20" spans="2:14" s="138" customFormat="1">
      <c r="B20" s="100" t="s">
        <v>64</v>
      </c>
      <c r="C20" s="82"/>
      <c r="D20" s="82"/>
      <c r="E20" s="82"/>
      <c r="F20" s="82"/>
      <c r="G20" s="82"/>
      <c r="H20" s="89"/>
      <c r="I20" s="91"/>
      <c r="J20" s="82"/>
      <c r="K20" s="89">
        <v>35664.370189999994</v>
      </c>
      <c r="L20" s="82"/>
      <c r="M20" s="90">
        <v>0.37353606936480027</v>
      </c>
      <c r="N20" s="90">
        <f>K20/'סכום נכסי הקרן'!$C$42</f>
        <v>8.1578788989476875E-2</v>
      </c>
    </row>
    <row r="21" spans="2:14" s="138" customFormat="1">
      <c r="B21" s="85" t="s">
        <v>1014</v>
      </c>
      <c r="C21" s="84" t="s">
        <v>1015</v>
      </c>
      <c r="D21" s="95" t="s">
        <v>123</v>
      </c>
      <c r="E21" s="84" t="s">
        <v>1013</v>
      </c>
      <c r="F21" s="95" t="s">
        <v>1016</v>
      </c>
      <c r="G21" s="95" t="s">
        <v>166</v>
      </c>
      <c r="H21" s="92">
        <v>40000</v>
      </c>
      <c r="I21" s="94">
        <v>328.51</v>
      </c>
      <c r="J21" s="84"/>
      <c r="K21" s="92">
        <v>131.404</v>
      </c>
      <c r="L21" s="93">
        <v>1.0810810810810811E-4</v>
      </c>
      <c r="M21" s="93">
        <v>1.3762792780951734E-3</v>
      </c>
      <c r="N21" s="93">
        <f>K21/'סכום נכסי הקרן'!$C$42</f>
        <v>3.0057390979468246E-4</v>
      </c>
    </row>
    <row r="22" spans="2:14" s="138" customFormat="1">
      <c r="B22" s="85" t="s">
        <v>1017</v>
      </c>
      <c r="C22" s="84" t="s">
        <v>1018</v>
      </c>
      <c r="D22" s="95" t="s">
        <v>123</v>
      </c>
      <c r="E22" s="84" t="s">
        <v>1001</v>
      </c>
      <c r="F22" s="95" t="s">
        <v>1016</v>
      </c>
      <c r="G22" s="95" t="s">
        <v>166</v>
      </c>
      <c r="H22" s="92">
        <v>820226</v>
      </c>
      <c r="I22" s="94">
        <v>308.68</v>
      </c>
      <c r="J22" s="84"/>
      <c r="K22" s="92">
        <v>2531.8736200000003</v>
      </c>
      <c r="L22" s="93">
        <v>5.6607522767414724E-3</v>
      </c>
      <c r="M22" s="93">
        <v>2.6517953775850159E-2</v>
      </c>
      <c r="N22" s="93">
        <f>K22/'סכום נכסי הקרן'!$C$42</f>
        <v>5.7914154292823365E-3</v>
      </c>
    </row>
    <row r="23" spans="2:14" s="138" customFormat="1">
      <c r="B23" s="85" t="s">
        <v>1019</v>
      </c>
      <c r="C23" s="84" t="s">
        <v>1020</v>
      </c>
      <c r="D23" s="95" t="s">
        <v>123</v>
      </c>
      <c r="E23" s="84" t="s">
        <v>1001</v>
      </c>
      <c r="F23" s="95" t="s">
        <v>1016</v>
      </c>
      <c r="G23" s="95" t="s">
        <v>166</v>
      </c>
      <c r="H23" s="92">
        <v>1934350</v>
      </c>
      <c r="I23" s="94">
        <v>320.24</v>
      </c>
      <c r="J23" s="84"/>
      <c r="K23" s="92">
        <v>6194.5624400000006</v>
      </c>
      <c r="L23" s="93">
        <v>7.4126400529021114E-3</v>
      </c>
      <c r="M23" s="93">
        <v>6.4879668221961867E-2</v>
      </c>
      <c r="N23" s="93">
        <f>K23/'סכום נכסי הקרן'!$C$42</f>
        <v>1.4169460990975071E-2</v>
      </c>
    </row>
    <row r="24" spans="2:14" s="138" customFormat="1">
      <c r="B24" s="85" t="s">
        <v>1021</v>
      </c>
      <c r="C24" s="84" t="s">
        <v>1022</v>
      </c>
      <c r="D24" s="95" t="s">
        <v>123</v>
      </c>
      <c r="E24" s="84" t="s">
        <v>1005</v>
      </c>
      <c r="F24" s="95" t="s">
        <v>1016</v>
      </c>
      <c r="G24" s="95" t="s">
        <v>166</v>
      </c>
      <c r="H24" s="92">
        <v>13000</v>
      </c>
      <c r="I24" s="94">
        <v>3181.33</v>
      </c>
      <c r="J24" s="84"/>
      <c r="K24" s="92">
        <v>413.5729</v>
      </c>
      <c r="L24" s="93">
        <v>2.0451927178805158E-4</v>
      </c>
      <c r="M24" s="93">
        <v>4.3316170911975845E-3</v>
      </c>
      <c r="N24" s="93">
        <f>K24/'סכום נכסי הקרן'!$C$42</f>
        <v>9.4600791100822828E-4</v>
      </c>
    </row>
    <row r="25" spans="2:14" s="138" customFormat="1">
      <c r="B25" s="85" t="s">
        <v>1023</v>
      </c>
      <c r="C25" s="84" t="s">
        <v>1024</v>
      </c>
      <c r="D25" s="95" t="s">
        <v>123</v>
      </c>
      <c r="E25" s="84" t="s">
        <v>1005</v>
      </c>
      <c r="F25" s="95" t="s">
        <v>1016</v>
      </c>
      <c r="G25" s="95" t="s">
        <v>166</v>
      </c>
      <c r="H25" s="92">
        <v>198420</v>
      </c>
      <c r="I25" s="94">
        <v>3282.97</v>
      </c>
      <c r="J25" s="84"/>
      <c r="K25" s="92">
        <v>6514.0690700000005</v>
      </c>
      <c r="L25" s="93">
        <v>6.7416417504756725E-3</v>
      </c>
      <c r="M25" s="93">
        <v>6.8226068286518671E-2</v>
      </c>
      <c r="N25" s="93">
        <f>K25/'סכום נכסי הקרן'!$C$42</f>
        <v>1.4900301429503753E-2</v>
      </c>
    </row>
    <row r="26" spans="2:14" s="138" customFormat="1">
      <c r="B26" s="85" t="s">
        <v>1025</v>
      </c>
      <c r="C26" s="84" t="s">
        <v>1026</v>
      </c>
      <c r="D26" s="95" t="s">
        <v>123</v>
      </c>
      <c r="E26" s="84" t="s">
        <v>1010</v>
      </c>
      <c r="F26" s="95" t="s">
        <v>1016</v>
      </c>
      <c r="G26" s="95" t="s">
        <v>166</v>
      </c>
      <c r="H26" s="92">
        <v>200402</v>
      </c>
      <c r="I26" s="94">
        <v>3195.1</v>
      </c>
      <c r="J26" s="84"/>
      <c r="K26" s="92">
        <v>6403.0442999999996</v>
      </c>
      <c r="L26" s="93">
        <v>1.4314428571428571E-3</v>
      </c>
      <c r="M26" s="93">
        <v>6.7063233895584717E-2</v>
      </c>
      <c r="N26" s="93">
        <f>K26/'סכום נכסי הקרן'!$C$42</f>
        <v>1.4646343032476602E-2</v>
      </c>
    </row>
    <row r="27" spans="2:14" s="138" customFormat="1">
      <c r="B27" s="85" t="s">
        <v>1027</v>
      </c>
      <c r="C27" s="84" t="s">
        <v>1028</v>
      </c>
      <c r="D27" s="95" t="s">
        <v>123</v>
      </c>
      <c r="E27" s="84" t="s">
        <v>1013</v>
      </c>
      <c r="F27" s="95" t="s">
        <v>1016</v>
      </c>
      <c r="G27" s="95" t="s">
        <v>166</v>
      </c>
      <c r="H27" s="92">
        <v>84000</v>
      </c>
      <c r="I27" s="94">
        <v>3316.01</v>
      </c>
      <c r="J27" s="84"/>
      <c r="K27" s="92">
        <v>2785.4483999999998</v>
      </c>
      <c r="L27" s="93">
        <v>5.8240000093183995E-4</v>
      </c>
      <c r="M27" s="93">
        <v>2.9173806833303062E-2</v>
      </c>
      <c r="N27" s="93">
        <f>K27/'סכום נכסי הקרן'!$C$42</f>
        <v>6.371443153323662E-3</v>
      </c>
    </row>
    <row r="28" spans="2:14" s="138" customFormat="1">
      <c r="B28" s="85" t="s">
        <v>1029</v>
      </c>
      <c r="C28" s="84" t="s">
        <v>1030</v>
      </c>
      <c r="D28" s="95" t="s">
        <v>123</v>
      </c>
      <c r="E28" s="84" t="s">
        <v>1013</v>
      </c>
      <c r="F28" s="95" t="s">
        <v>1016</v>
      </c>
      <c r="G28" s="95" t="s">
        <v>166</v>
      </c>
      <c r="H28" s="92">
        <v>154146</v>
      </c>
      <c r="I28" s="94">
        <v>3211.48</v>
      </c>
      <c r="J28" s="84"/>
      <c r="K28" s="92">
        <v>4950.3679599999996</v>
      </c>
      <c r="L28" s="93">
        <v>1.029355592654424E-3</v>
      </c>
      <c r="M28" s="93">
        <v>5.1848412851163407E-2</v>
      </c>
      <c r="N28" s="93">
        <f>K28/'סכום נכסי הקרן'!$C$42</f>
        <v>1.1323486748192795E-2</v>
      </c>
    </row>
    <row r="29" spans="2:14" s="138" customFormat="1">
      <c r="B29" s="85" t="s">
        <v>1031</v>
      </c>
      <c r="C29" s="84" t="s">
        <v>1032</v>
      </c>
      <c r="D29" s="95" t="s">
        <v>123</v>
      </c>
      <c r="E29" s="84" t="s">
        <v>1005</v>
      </c>
      <c r="F29" s="95" t="s">
        <v>1016</v>
      </c>
      <c r="G29" s="95" t="s">
        <v>166</v>
      </c>
      <c r="H29" s="92">
        <v>545000</v>
      </c>
      <c r="I29" s="94">
        <v>362.79</v>
      </c>
      <c r="J29" s="84"/>
      <c r="K29" s="92">
        <v>1977.2055</v>
      </c>
      <c r="L29" s="93">
        <v>1.0545399244993917E-3</v>
      </c>
      <c r="M29" s="93">
        <v>2.0708554976909429E-2</v>
      </c>
      <c r="N29" s="93">
        <f>K29/'סכום נכסי הקרן'!$C$42</f>
        <v>4.5226658823365349E-3</v>
      </c>
    </row>
    <row r="30" spans="2:14" s="138" customFormat="1">
      <c r="B30" s="85" t="s">
        <v>1033</v>
      </c>
      <c r="C30" s="84" t="s">
        <v>1034</v>
      </c>
      <c r="D30" s="95" t="s">
        <v>123</v>
      </c>
      <c r="E30" s="84" t="s">
        <v>1010</v>
      </c>
      <c r="F30" s="95" t="s">
        <v>1016</v>
      </c>
      <c r="G30" s="95" t="s">
        <v>166</v>
      </c>
      <c r="H30" s="92">
        <v>86500</v>
      </c>
      <c r="I30" s="94">
        <v>3637.06</v>
      </c>
      <c r="J30" s="84"/>
      <c r="K30" s="92">
        <v>3146.0569</v>
      </c>
      <c r="L30" s="93">
        <v>3.7671128176688653E-3</v>
      </c>
      <c r="M30" s="93">
        <v>3.2950693427736898E-2</v>
      </c>
      <c r="N30" s="93">
        <f>K30/'סכום נכסי הקרן'!$C$42</f>
        <v>7.1963001344672786E-3</v>
      </c>
    </row>
    <row r="31" spans="2:14" s="138" customFormat="1">
      <c r="B31" s="85" t="s">
        <v>1035</v>
      </c>
      <c r="C31" s="84" t="s">
        <v>1036</v>
      </c>
      <c r="D31" s="95" t="s">
        <v>123</v>
      </c>
      <c r="E31" s="84" t="s">
        <v>1013</v>
      </c>
      <c r="F31" s="95" t="s">
        <v>1016</v>
      </c>
      <c r="G31" s="95" t="s">
        <v>166</v>
      </c>
      <c r="H31" s="92">
        <v>17000</v>
      </c>
      <c r="I31" s="94">
        <v>3628.03</v>
      </c>
      <c r="J31" s="84"/>
      <c r="K31" s="92">
        <v>616.76509999999996</v>
      </c>
      <c r="L31" s="93">
        <v>3.5148383449345744E-4</v>
      </c>
      <c r="M31" s="93">
        <v>6.459780726479388E-3</v>
      </c>
      <c r="N31" s="93">
        <f>K31/'סכום נכסי הקרן'!$C$42</f>
        <v>1.4107903681159499E-3</v>
      </c>
    </row>
    <row r="32" spans="2:14" s="138" customFormat="1">
      <c r="B32" s="83"/>
      <c r="C32" s="84"/>
      <c r="D32" s="84"/>
      <c r="E32" s="84"/>
      <c r="F32" s="84"/>
      <c r="G32" s="84"/>
      <c r="H32" s="92"/>
      <c r="I32" s="94"/>
      <c r="J32" s="84"/>
      <c r="K32" s="84"/>
      <c r="L32" s="84"/>
      <c r="M32" s="93"/>
      <c r="N32" s="84"/>
    </row>
    <row r="33" spans="2:14" s="138" customFormat="1">
      <c r="B33" s="81" t="s">
        <v>232</v>
      </c>
      <c r="C33" s="82"/>
      <c r="D33" s="82"/>
      <c r="E33" s="82"/>
      <c r="F33" s="82"/>
      <c r="G33" s="82"/>
      <c r="H33" s="89"/>
      <c r="I33" s="91"/>
      <c r="J33" s="89">
        <f>J34</f>
        <v>4.03254</v>
      </c>
      <c r="K33" s="89">
        <v>56288.346410000195</v>
      </c>
      <c r="L33" s="82"/>
      <c r="M33" s="90">
        <v>0.58954434235126874</v>
      </c>
      <c r="N33" s="90">
        <f>K33/'סכום נכסי הקרן'!$C$42</f>
        <v>0.1287541350060214</v>
      </c>
    </row>
    <row r="34" spans="2:14" s="138" customFormat="1">
      <c r="B34" s="100" t="s">
        <v>65</v>
      </c>
      <c r="C34" s="82"/>
      <c r="D34" s="82"/>
      <c r="E34" s="82"/>
      <c r="F34" s="82"/>
      <c r="G34" s="82"/>
      <c r="H34" s="89"/>
      <c r="I34" s="91"/>
      <c r="J34" s="89">
        <f>SUM(J35:J78)</f>
        <v>4.03254</v>
      </c>
      <c r="K34" s="89">
        <v>43566.425590000195</v>
      </c>
      <c r="L34" s="82"/>
      <c r="M34" s="90">
        <v>0.45629941828401388</v>
      </c>
      <c r="N34" s="90">
        <f>K34/'סכום נכסי הקרן'!$C$42</f>
        <v>9.9653974577375598E-2</v>
      </c>
    </row>
    <row r="35" spans="2:14" s="138" customFormat="1">
      <c r="B35" s="85" t="s">
        <v>1037</v>
      </c>
      <c r="C35" s="84" t="s">
        <v>1038</v>
      </c>
      <c r="D35" s="95" t="s">
        <v>26</v>
      </c>
      <c r="E35" s="84"/>
      <c r="F35" s="95" t="s">
        <v>1002</v>
      </c>
      <c r="G35" s="95" t="s">
        <v>165</v>
      </c>
      <c r="H35" s="92">
        <v>4943.0000000000009</v>
      </c>
      <c r="I35" s="94">
        <v>3252</v>
      </c>
      <c r="J35" s="84"/>
      <c r="K35" s="92">
        <v>567.27391</v>
      </c>
      <c r="L35" s="93">
        <v>5.5795307189117544E-4</v>
      </c>
      <c r="M35" s="93">
        <v>5.9414274096452656E-3</v>
      </c>
      <c r="N35" s="93">
        <f>K35/'סכום נכסי הקרן'!$C$42</f>
        <v>1.2975840693830996E-3</v>
      </c>
    </row>
    <row r="36" spans="2:14" s="138" customFormat="1">
      <c r="B36" s="85" t="s">
        <v>1039</v>
      </c>
      <c r="C36" s="84" t="s">
        <v>1040</v>
      </c>
      <c r="D36" s="95" t="s">
        <v>781</v>
      </c>
      <c r="E36" s="84"/>
      <c r="F36" s="95" t="s">
        <v>1002</v>
      </c>
      <c r="G36" s="95" t="s">
        <v>165</v>
      </c>
      <c r="H36" s="92">
        <v>933</v>
      </c>
      <c r="I36" s="94">
        <v>9008</v>
      </c>
      <c r="J36" s="84"/>
      <c r="K36" s="92">
        <v>296.59353999999996</v>
      </c>
      <c r="L36" s="93">
        <v>7.2803458783862929E-6</v>
      </c>
      <c r="M36" s="93">
        <v>3.1064164189742467E-3</v>
      </c>
      <c r="N36" s="93">
        <f>K36/'סכום נכסי הקרן'!$C$42</f>
        <v>6.78428966680204E-4</v>
      </c>
    </row>
    <row r="37" spans="2:14" s="138" customFormat="1">
      <c r="B37" s="85" t="s">
        <v>1041</v>
      </c>
      <c r="C37" s="84" t="s">
        <v>1042</v>
      </c>
      <c r="D37" s="95" t="s">
        <v>127</v>
      </c>
      <c r="E37" s="84"/>
      <c r="F37" s="95" t="s">
        <v>1002</v>
      </c>
      <c r="G37" s="95" t="s">
        <v>175</v>
      </c>
      <c r="H37" s="92">
        <v>89836</v>
      </c>
      <c r="I37" s="94">
        <v>1747</v>
      </c>
      <c r="J37" s="84"/>
      <c r="K37" s="92">
        <v>4916.8826600000002</v>
      </c>
      <c r="L37" s="93">
        <v>5.5052444160273591E-5</v>
      </c>
      <c r="M37" s="93">
        <v>5.149769959653798E-2</v>
      </c>
      <c r="N37" s="93">
        <f>K37/'סכום נכסי הקרן'!$C$42</f>
        <v>1.1246892370992348E-2</v>
      </c>
    </row>
    <row r="38" spans="2:14" s="138" customFormat="1">
      <c r="B38" s="85" t="s">
        <v>1043</v>
      </c>
      <c r="C38" s="84" t="s">
        <v>1044</v>
      </c>
      <c r="D38" s="95" t="s">
        <v>26</v>
      </c>
      <c r="E38" s="84"/>
      <c r="F38" s="95" t="s">
        <v>1002</v>
      </c>
      <c r="G38" s="95" t="s">
        <v>167</v>
      </c>
      <c r="H38" s="92">
        <v>2655</v>
      </c>
      <c r="I38" s="94">
        <v>970</v>
      </c>
      <c r="J38" s="84"/>
      <c r="K38" s="92">
        <v>107.05472</v>
      </c>
      <c r="L38" s="93">
        <v>9.4316163410301955E-5</v>
      </c>
      <c r="M38" s="93">
        <v>1.1212534835947227E-3</v>
      </c>
      <c r="N38" s="93">
        <f>K38/'סכום נכסי הקרן'!$C$42</f>
        <v>2.4487729256624598E-4</v>
      </c>
    </row>
    <row r="39" spans="2:14" s="138" customFormat="1">
      <c r="B39" s="85" t="s">
        <v>1045</v>
      </c>
      <c r="C39" s="84" t="s">
        <v>1046</v>
      </c>
      <c r="D39" s="95" t="s">
        <v>126</v>
      </c>
      <c r="E39" s="84"/>
      <c r="F39" s="95" t="s">
        <v>1002</v>
      </c>
      <c r="G39" s="95" t="s">
        <v>165</v>
      </c>
      <c r="H39" s="92">
        <v>3157.0000000000014</v>
      </c>
      <c r="I39" s="94">
        <v>4418</v>
      </c>
      <c r="J39" s="84"/>
      <c r="K39" s="92">
        <v>492.21172000019999</v>
      </c>
      <c r="L39" s="93">
        <v>4.0173347293688181E-4</v>
      </c>
      <c r="M39" s="93">
        <v>5.1552524327407E-3</v>
      </c>
      <c r="N39" s="93">
        <f>K39/'סכום נכסי הקרן'!$C$42</f>
        <v>1.1258865873734864E-3</v>
      </c>
    </row>
    <row r="40" spans="2:14" s="138" customFormat="1">
      <c r="B40" s="85" t="s">
        <v>1047</v>
      </c>
      <c r="C40" s="84" t="s">
        <v>1048</v>
      </c>
      <c r="D40" s="95" t="s">
        <v>26</v>
      </c>
      <c r="E40" s="84"/>
      <c r="F40" s="95" t="s">
        <v>1002</v>
      </c>
      <c r="G40" s="95" t="s">
        <v>167</v>
      </c>
      <c r="H40" s="92">
        <v>640</v>
      </c>
      <c r="I40" s="94">
        <v>6342</v>
      </c>
      <c r="J40" s="84"/>
      <c r="K40" s="92">
        <v>168.72358</v>
      </c>
      <c r="L40" s="93">
        <v>4.5315605490835274E-4</v>
      </c>
      <c r="M40" s="93">
        <v>1.7671514328333479E-3</v>
      </c>
      <c r="N40" s="93">
        <f>K40/'סכום נכסי הקרן'!$C$42</f>
        <v>3.8593883074454266E-4</v>
      </c>
    </row>
    <row r="41" spans="2:14" s="138" customFormat="1">
      <c r="B41" s="85" t="s">
        <v>1049</v>
      </c>
      <c r="C41" s="84" t="s">
        <v>1050</v>
      </c>
      <c r="D41" s="95" t="s">
        <v>781</v>
      </c>
      <c r="E41" s="84"/>
      <c r="F41" s="95" t="s">
        <v>1002</v>
      </c>
      <c r="G41" s="95" t="s">
        <v>165</v>
      </c>
      <c r="H41" s="92">
        <v>1768</v>
      </c>
      <c r="I41" s="94">
        <v>6848</v>
      </c>
      <c r="J41" s="84"/>
      <c r="K41" s="92">
        <v>427.26534999999996</v>
      </c>
      <c r="L41" s="93">
        <v>7.3141208037920903E-6</v>
      </c>
      <c r="M41" s="93">
        <v>4.475026996538017E-3</v>
      </c>
      <c r="N41" s="93">
        <f>K41/'סכום נכסי הקרן'!$C$42</f>
        <v>9.7732806283898073E-4</v>
      </c>
    </row>
    <row r="42" spans="2:14" s="138" customFormat="1">
      <c r="B42" s="85" t="s">
        <v>1051</v>
      </c>
      <c r="C42" s="84" t="s">
        <v>1052</v>
      </c>
      <c r="D42" s="95" t="s">
        <v>781</v>
      </c>
      <c r="E42" s="84"/>
      <c r="F42" s="95" t="s">
        <v>1002</v>
      </c>
      <c r="G42" s="95" t="s">
        <v>165</v>
      </c>
      <c r="H42" s="92">
        <v>2452</v>
      </c>
      <c r="I42" s="94">
        <v>8173</v>
      </c>
      <c r="J42" s="84"/>
      <c r="K42" s="92">
        <v>707.21852000000001</v>
      </c>
      <c r="L42" s="93">
        <v>1.1226318534316759E-5</v>
      </c>
      <c r="M42" s="93">
        <v>7.4071580329452451E-3</v>
      </c>
      <c r="N42" s="93">
        <f>K42/'סכום נכסי הקרן'!$C$42</f>
        <v>1.6176937965024568E-3</v>
      </c>
    </row>
    <row r="43" spans="2:14" s="138" customFormat="1">
      <c r="B43" s="85" t="s">
        <v>1053</v>
      </c>
      <c r="C43" s="84" t="s">
        <v>1054</v>
      </c>
      <c r="D43" s="95" t="s">
        <v>26</v>
      </c>
      <c r="E43" s="84"/>
      <c r="F43" s="95" t="s">
        <v>1002</v>
      </c>
      <c r="G43" s="95" t="s">
        <v>174</v>
      </c>
      <c r="H43" s="92">
        <v>7686</v>
      </c>
      <c r="I43" s="94">
        <v>3187</v>
      </c>
      <c r="J43" s="84"/>
      <c r="K43" s="92">
        <v>692.89805000000001</v>
      </c>
      <c r="L43" s="93">
        <v>1.5064394701409819E-4</v>
      </c>
      <c r="M43" s="93">
        <v>7.2571704670143485E-3</v>
      </c>
      <c r="N43" s="93">
        <f>K43/'סכום נכסי הקרן'!$C$42</f>
        <v>1.5849371098110511E-3</v>
      </c>
    </row>
    <row r="44" spans="2:14" s="138" customFormat="1">
      <c r="B44" s="85" t="s">
        <v>1055</v>
      </c>
      <c r="C44" s="84" t="s">
        <v>1056</v>
      </c>
      <c r="D44" s="95" t="s">
        <v>781</v>
      </c>
      <c r="E44" s="84"/>
      <c r="F44" s="95" t="s">
        <v>1002</v>
      </c>
      <c r="G44" s="95" t="s">
        <v>165</v>
      </c>
      <c r="H44" s="92">
        <v>419</v>
      </c>
      <c r="I44" s="94">
        <v>7100</v>
      </c>
      <c r="J44" s="84"/>
      <c r="K44" s="92">
        <v>104.98422000000001</v>
      </c>
      <c r="L44" s="93">
        <v>2.7115178028292971E-6</v>
      </c>
      <c r="M44" s="93">
        <v>1.0995677948387027E-3</v>
      </c>
      <c r="N44" s="93">
        <f>K44/'סכום נכסי הקרן'!$C$42</f>
        <v>2.4014122456047837E-4</v>
      </c>
    </row>
    <row r="45" spans="2:14" s="138" customFormat="1">
      <c r="B45" s="85" t="s">
        <v>1057</v>
      </c>
      <c r="C45" s="84" t="s">
        <v>1058</v>
      </c>
      <c r="D45" s="95" t="s">
        <v>26</v>
      </c>
      <c r="E45" s="84"/>
      <c r="F45" s="95" t="s">
        <v>1002</v>
      </c>
      <c r="G45" s="95" t="s">
        <v>167</v>
      </c>
      <c r="H45" s="92">
        <v>683</v>
      </c>
      <c r="I45" s="94">
        <v>5607</v>
      </c>
      <c r="J45" s="84"/>
      <c r="K45" s="92">
        <v>159.19185000000002</v>
      </c>
      <c r="L45" s="93">
        <v>2.2467105263157894E-4</v>
      </c>
      <c r="M45" s="93">
        <v>1.6673194453489632E-3</v>
      </c>
      <c r="N45" s="93">
        <f>K45/'סכום נכסי הקרן'!$C$42</f>
        <v>3.6413592251338336E-4</v>
      </c>
    </row>
    <row r="46" spans="2:14" s="138" customFormat="1">
      <c r="B46" s="85" t="s">
        <v>1059</v>
      </c>
      <c r="C46" s="84" t="s">
        <v>1060</v>
      </c>
      <c r="D46" s="95" t="s">
        <v>142</v>
      </c>
      <c r="E46" s="84"/>
      <c r="F46" s="95" t="s">
        <v>1002</v>
      </c>
      <c r="G46" s="95" t="s">
        <v>167</v>
      </c>
      <c r="H46" s="92">
        <v>9643</v>
      </c>
      <c r="I46" s="94">
        <v>10817</v>
      </c>
      <c r="J46" s="84"/>
      <c r="K46" s="92">
        <v>4335.9930199999999</v>
      </c>
      <c r="L46" s="93">
        <v>2.4869349518346235E-4</v>
      </c>
      <c r="M46" s="93">
        <v>4.5413665819848036E-2</v>
      </c>
      <c r="N46" s="93">
        <f>K46/'סכום נכסי הקרן'!$C$42</f>
        <v>9.9181636393401475E-3</v>
      </c>
    </row>
    <row r="47" spans="2:14" s="138" customFormat="1">
      <c r="B47" s="85" t="s">
        <v>1061</v>
      </c>
      <c r="C47" s="84" t="s">
        <v>1062</v>
      </c>
      <c r="D47" s="95" t="s">
        <v>781</v>
      </c>
      <c r="E47" s="84"/>
      <c r="F47" s="95" t="s">
        <v>1002</v>
      </c>
      <c r="G47" s="95" t="s">
        <v>165</v>
      </c>
      <c r="H47" s="92">
        <v>4960.0000000000009</v>
      </c>
      <c r="I47" s="94">
        <v>5402</v>
      </c>
      <c r="J47" s="84"/>
      <c r="K47" s="92">
        <v>945.55743000000007</v>
      </c>
      <c r="L47" s="93">
        <v>7.1264367816091967E-6</v>
      </c>
      <c r="M47" s="93">
        <v>9.9034359468351627E-3</v>
      </c>
      <c r="N47" s="93">
        <f>K47/'סכום נכסי הקרן'!$C$42</f>
        <v>2.1628709451045006E-3</v>
      </c>
    </row>
    <row r="48" spans="2:14" s="138" customFormat="1">
      <c r="B48" s="85" t="s">
        <v>1063</v>
      </c>
      <c r="C48" s="84" t="s">
        <v>1064</v>
      </c>
      <c r="D48" s="95" t="s">
        <v>781</v>
      </c>
      <c r="E48" s="84"/>
      <c r="F48" s="95" t="s">
        <v>1002</v>
      </c>
      <c r="G48" s="95" t="s">
        <v>165</v>
      </c>
      <c r="H48" s="92">
        <v>13109</v>
      </c>
      <c r="I48" s="94">
        <v>2579</v>
      </c>
      <c r="J48" s="84"/>
      <c r="K48" s="92">
        <v>1193.08824</v>
      </c>
      <c r="L48" s="93">
        <v>8.3231746031746032E-4</v>
      </c>
      <c r="M48" s="93">
        <v>1.2495986588315737E-2</v>
      </c>
      <c r="N48" s="93">
        <f>K48/'סכום נכסי הקרן'!$C$42</f>
        <v>2.7290736737607415E-3</v>
      </c>
    </row>
    <row r="49" spans="2:14" s="138" customFormat="1">
      <c r="B49" s="85" t="s">
        <v>1065</v>
      </c>
      <c r="C49" s="84" t="s">
        <v>1066</v>
      </c>
      <c r="D49" s="95" t="s">
        <v>781</v>
      </c>
      <c r="E49" s="84"/>
      <c r="F49" s="95" t="s">
        <v>1002</v>
      </c>
      <c r="G49" s="95" t="s">
        <v>165</v>
      </c>
      <c r="H49" s="92">
        <v>717</v>
      </c>
      <c r="I49" s="94">
        <v>3654</v>
      </c>
      <c r="J49" s="84"/>
      <c r="K49" s="92">
        <v>92.456910000000008</v>
      </c>
      <c r="L49" s="93">
        <v>1.4783505154639175E-5</v>
      </c>
      <c r="M49" s="93">
        <v>9.6836115605088461E-4</v>
      </c>
      <c r="N49" s="93">
        <f>K49/'סכום נכסי הקרן'!$C$42</f>
        <v>2.1148621751419344E-4</v>
      </c>
    </row>
    <row r="50" spans="2:14" s="138" customFormat="1">
      <c r="B50" s="85" t="s">
        <v>1067</v>
      </c>
      <c r="C50" s="84" t="s">
        <v>1068</v>
      </c>
      <c r="D50" s="95" t="s">
        <v>781</v>
      </c>
      <c r="E50" s="84"/>
      <c r="F50" s="95" t="s">
        <v>1002</v>
      </c>
      <c r="G50" s="95" t="s">
        <v>165</v>
      </c>
      <c r="H50" s="92">
        <v>168</v>
      </c>
      <c r="I50" s="94">
        <v>17842</v>
      </c>
      <c r="J50" s="84"/>
      <c r="K50" s="92">
        <v>105.78022</v>
      </c>
      <c r="L50" s="93">
        <v>3.2307692307692308E-5</v>
      </c>
      <c r="M50" s="93">
        <v>1.1079048188666148E-3</v>
      </c>
      <c r="N50" s="93">
        <f>K50/'סכום נכסי הקרן'!$C$42</f>
        <v>2.4196199738471937E-4</v>
      </c>
    </row>
    <row r="51" spans="2:14" s="138" customFormat="1">
      <c r="B51" s="85" t="s">
        <v>1069</v>
      </c>
      <c r="C51" s="84" t="s">
        <v>1070</v>
      </c>
      <c r="D51" s="95" t="s">
        <v>126</v>
      </c>
      <c r="E51" s="84"/>
      <c r="F51" s="95" t="s">
        <v>1002</v>
      </c>
      <c r="G51" s="95" t="s">
        <v>168</v>
      </c>
      <c r="H51" s="92">
        <v>65625</v>
      </c>
      <c r="I51" s="94">
        <v>727.6</v>
      </c>
      <c r="J51" s="84"/>
      <c r="K51" s="92">
        <v>2261.2375499999998</v>
      </c>
      <c r="L51" s="93">
        <v>9.6136984219824173E-5</v>
      </c>
      <c r="M51" s="93">
        <v>2.3683406767797774E-2</v>
      </c>
      <c r="N51" s="93">
        <f>K51/'סכום נכסי הקרן'!$C$42</f>
        <v>5.1723616585343576E-3</v>
      </c>
    </row>
    <row r="52" spans="2:14" s="138" customFormat="1">
      <c r="B52" s="85" t="s">
        <v>1071</v>
      </c>
      <c r="C52" s="84" t="s">
        <v>1072</v>
      </c>
      <c r="D52" s="95" t="s">
        <v>781</v>
      </c>
      <c r="E52" s="84"/>
      <c r="F52" s="95" t="s">
        <v>1002</v>
      </c>
      <c r="G52" s="95" t="s">
        <v>165</v>
      </c>
      <c r="H52" s="92">
        <v>2224</v>
      </c>
      <c r="I52" s="94">
        <v>4404</v>
      </c>
      <c r="J52" s="84"/>
      <c r="K52" s="92">
        <v>345.64777000000004</v>
      </c>
      <c r="L52" s="93">
        <v>2.8295165394402034E-5</v>
      </c>
      <c r="M52" s="93">
        <v>3.6201931704575706E-3</v>
      </c>
      <c r="N52" s="93">
        <f>K52/'סכום נכסי הקרן'!$C$42</f>
        <v>7.9063576177828036E-4</v>
      </c>
    </row>
    <row r="53" spans="2:14" s="138" customFormat="1">
      <c r="B53" s="85" t="s">
        <v>1073</v>
      </c>
      <c r="C53" s="84" t="s">
        <v>1074</v>
      </c>
      <c r="D53" s="95" t="s">
        <v>781</v>
      </c>
      <c r="E53" s="84"/>
      <c r="F53" s="95" t="s">
        <v>1002</v>
      </c>
      <c r="G53" s="95" t="s">
        <v>165</v>
      </c>
      <c r="H53" s="92">
        <v>1079</v>
      </c>
      <c r="I53" s="94">
        <v>4169</v>
      </c>
      <c r="J53" s="84"/>
      <c r="K53" s="92">
        <v>158.74679999999998</v>
      </c>
      <c r="L53" s="93">
        <v>6.3997627520759192E-6</v>
      </c>
      <c r="M53" s="93">
        <v>1.6626581481836082E-3</v>
      </c>
      <c r="N53" s="93">
        <f>K53/'סכום נכסי הקרן'!$C$42</f>
        <v>3.6311791378797062E-4</v>
      </c>
    </row>
    <row r="54" spans="2:14" s="138" customFormat="1">
      <c r="B54" s="85" t="s">
        <v>1075</v>
      </c>
      <c r="C54" s="84" t="s">
        <v>1076</v>
      </c>
      <c r="D54" s="95" t="s">
        <v>126</v>
      </c>
      <c r="E54" s="84"/>
      <c r="F54" s="95" t="s">
        <v>1002</v>
      </c>
      <c r="G54" s="95" t="s">
        <v>167</v>
      </c>
      <c r="H54" s="92">
        <v>781</v>
      </c>
      <c r="I54" s="94">
        <v>19984</v>
      </c>
      <c r="J54" s="84"/>
      <c r="K54" s="92">
        <v>648.78832999999997</v>
      </c>
      <c r="L54" s="93">
        <v>1.5090714322150617E-4</v>
      </c>
      <c r="M54" s="93">
        <v>6.7951807741695319E-3</v>
      </c>
      <c r="N54" s="93">
        <f>K54/'סכום נכסי הקרן'!$C$42</f>
        <v>1.4840404019456231E-3</v>
      </c>
    </row>
    <row r="55" spans="2:14" s="138" customFormat="1">
      <c r="B55" s="85" t="s">
        <v>1077</v>
      </c>
      <c r="C55" s="84" t="s">
        <v>1078</v>
      </c>
      <c r="D55" s="95" t="s">
        <v>787</v>
      </c>
      <c r="E55" s="84"/>
      <c r="F55" s="95" t="s">
        <v>1002</v>
      </c>
      <c r="G55" s="95" t="s">
        <v>165</v>
      </c>
      <c r="H55" s="92">
        <v>181</v>
      </c>
      <c r="I55" s="94">
        <v>33359</v>
      </c>
      <c r="J55" s="84"/>
      <c r="K55" s="92">
        <v>213.08027999999999</v>
      </c>
      <c r="L55" s="93">
        <v>5.801282051282051E-6</v>
      </c>
      <c r="M55" s="93">
        <v>2.2317279073294375E-3</v>
      </c>
      <c r="N55" s="93">
        <f>K55/'סכום נכסי הקרן'!$C$42</f>
        <v>4.8740048141415537E-4</v>
      </c>
    </row>
    <row r="56" spans="2:14" s="138" customFormat="1">
      <c r="B56" s="85" t="s">
        <v>1079</v>
      </c>
      <c r="C56" s="84" t="s">
        <v>1080</v>
      </c>
      <c r="D56" s="95" t="s">
        <v>781</v>
      </c>
      <c r="E56" s="84"/>
      <c r="F56" s="95" t="s">
        <v>1002</v>
      </c>
      <c r="G56" s="95" t="s">
        <v>165</v>
      </c>
      <c r="H56" s="92">
        <v>469</v>
      </c>
      <c r="I56" s="94">
        <v>6359</v>
      </c>
      <c r="J56" s="84"/>
      <c r="K56" s="92">
        <v>105.24788000000001</v>
      </c>
      <c r="L56" s="93">
        <v>7.9491525423728819E-5</v>
      </c>
      <c r="M56" s="93">
        <v>1.1023292769432244E-3</v>
      </c>
      <c r="N56" s="93">
        <f>K56/'סכום נכסי הקרן'!$C$42</f>
        <v>2.4074432124746253E-4</v>
      </c>
    </row>
    <row r="57" spans="2:14" s="138" customFormat="1">
      <c r="B57" s="85" t="s">
        <v>1081</v>
      </c>
      <c r="C57" s="84" t="s">
        <v>1082</v>
      </c>
      <c r="D57" s="95" t="s">
        <v>781</v>
      </c>
      <c r="E57" s="84"/>
      <c r="F57" s="95" t="s">
        <v>1002</v>
      </c>
      <c r="G57" s="95" t="s">
        <v>165</v>
      </c>
      <c r="H57" s="92">
        <v>1880</v>
      </c>
      <c r="I57" s="94">
        <v>14818</v>
      </c>
      <c r="J57" s="84"/>
      <c r="K57" s="92">
        <v>983.10317000000009</v>
      </c>
      <c r="L57" s="93">
        <v>6.7371438810249058E-6</v>
      </c>
      <c r="M57" s="93">
        <v>1.0296676821867499E-2</v>
      </c>
      <c r="N57" s="93">
        <f>K57/'סכום נכסי הקרן'!$C$42</f>
        <v>2.2487531851271376E-3</v>
      </c>
    </row>
    <row r="58" spans="2:14" s="138" customFormat="1">
      <c r="B58" s="85" t="s">
        <v>1083</v>
      </c>
      <c r="C58" s="84" t="s">
        <v>1084</v>
      </c>
      <c r="D58" s="95" t="s">
        <v>781</v>
      </c>
      <c r="E58" s="84"/>
      <c r="F58" s="95" t="s">
        <v>1002</v>
      </c>
      <c r="G58" s="95" t="s">
        <v>165</v>
      </c>
      <c r="H58" s="92">
        <v>2651</v>
      </c>
      <c r="I58" s="94">
        <v>3509</v>
      </c>
      <c r="J58" s="84"/>
      <c r="K58" s="92">
        <v>328.28025000000002</v>
      </c>
      <c r="L58" s="93">
        <v>6.797435897435897E-5</v>
      </c>
      <c r="M58" s="93">
        <v>3.4382918745464609E-3</v>
      </c>
      <c r="N58" s="93">
        <f>K58/'סכום נכסי הקרן'!$C$42</f>
        <v>7.509092436369959E-4</v>
      </c>
    </row>
    <row r="59" spans="2:14" s="138" customFormat="1">
      <c r="B59" s="85" t="s">
        <v>1085</v>
      </c>
      <c r="C59" s="84" t="s">
        <v>1086</v>
      </c>
      <c r="D59" s="95" t="s">
        <v>26</v>
      </c>
      <c r="E59" s="84"/>
      <c r="F59" s="95" t="s">
        <v>1002</v>
      </c>
      <c r="G59" s="95" t="s">
        <v>167</v>
      </c>
      <c r="H59" s="92">
        <v>1237.0000000000002</v>
      </c>
      <c r="I59" s="94">
        <v>2964</v>
      </c>
      <c r="J59" s="84"/>
      <c r="K59" s="92">
        <v>152.41140999999999</v>
      </c>
      <c r="L59" s="93">
        <v>1.0139344262295083E-4</v>
      </c>
      <c r="M59" s="93">
        <v>1.5963035016306011E-3</v>
      </c>
      <c r="N59" s="93">
        <f>K59/'סכום נכסי הקרן'!$C$42</f>
        <v>3.4862632340735715E-4</v>
      </c>
    </row>
    <row r="60" spans="2:14" s="138" customFormat="1">
      <c r="B60" s="85" t="s">
        <v>1087</v>
      </c>
      <c r="C60" s="84" t="s">
        <v>1088</v>
      </c>
      <c r="D60" s="95" t="s">
        <v>787</v>
      </c>
      <c r="E60" s="84"/>
      <c r="F60" s="95" t="s">
        <v>1002</v>
      </c>
      <c r="G60" s="95" t="s">
        <v>165</v>
      </c>
      <c r="H60" s="92">
        <v>654</v>
      </c>
      <c r="I60" s="94">
        <v>5692</v>
      </c>
      <c r="J60" s="84"/>
      <c r="K60" s="92">
        <v>131.36942000000002</v>
      </c>
      <c r="L60" s="93">
        <v>3.4151436031331591E-5</v>
      </c>
      <c r="M60" s="93">
        <v>1.3759170993377803E-3</v>
      </c>
      <c r="N60" s="93">
        <f>K60/'סכום נכסי הקרן'!$C$42</f>
        <v>3.0049481139736808E-4</v>
      </c>
    </row>
    <row r="61" spans="2:14" s="138" customFormat="1">
      <c r="B61" s="85" t="s">
        <v>1089</v>
      </c>
      <c r="C61" s="84" t="s">
        <v>1090</v>
      </c>
      <c r="D61" s="95" t="s">
        <v>26</v>
      </c>
      <c r="E61" s="84"/>
      <c r="F61" s="95" t="s">
        <v>1002</v>
      </c>
      <c r="G61" s="95" t="s">
        <v>167</v>
      </c>
      <c r="H61" s="92">
        <v>1053</v>
      </c>
      <c r="I61" s="94">
        <v>3946</v>
      </c>
      <c r="J61" s="84"/>
      <c r="K61" s="92">
        <v>172.72493</v>
      </c>
      <c r="L61" s="93">
        <v>1.505820145013483E-4</v>
      </c>
      <c r="M61" s="93">
        <v>1.8090601653636066E-3</v>
      </c>
      <c r="N61" s="93">
        <f>K61/'סכום נכסי הקרן'!$C$42</f>
        <v>3.9509153092076983E-4</v>
      </c>
    </row>
    <row r="62" spans="2:14" s="138" customFormat="1">
      <c r="B62" s="85" t="s">
        <v>1091</v>
      </c>
      <c r="C62" s="84" t="s">
        <v>1092</v>
      </c>
      <c r="D62" s="95" t="s">
        <v>26</v>
      </c>
      <c r="E62" s="84"/>
      <c r="F62" s="95" t="s">
        <v>1002</v>
      </c>
      <c r="G62" s="95" t="s">
        <v>167</v>
      </c>
      <c r="H62" s="92">
        <v>854.99999999999989</v>
      </c>
      <c r="I62" s="94">
        <v>5066</v>
      </c>
      <c r="J62" s="84"/>
      <c r="K62" s="92">
        <v>180.05321000000006</v>
      </c>
      <c r="L62" s="93">
        <v>1.6226248946717172E-4</v>
      </c>
      <c r="M62" s="93">
        <v>1.885813992553642E-3</v>
      </c>
      <c r="N62" s="93">
        <f>K62/'סכום נכסי הקרן'!$C$42</f>
        <v>4.1185426091125865E-4</v>
      </c>
    </row>
    <row r="63" spans="2:14" s="138" customFormat="1">
      <c r="B63" s="85" t="s">
        <v>1093</v>
      </c>
      <c r="C63" s="84" t="s">
        <v>1094</v>
      </c>
      <c r="D63" s="95" t="s">
        <v>26</v>
      </c>
      <c r="E63" s="84"/>
      <c r="F63" s="95" t="s">
        <v>1002</v>
      </c>
      <c r="G63" s="95" t="s">
        <v>167</v>
      </c>
      <c r="H63" s="92">
        <v>574</v>
      </c>
      <c r="I63" s="94">
        <v>11765</v>
      </c>
      <c r="J63" s="84"/>
      <c r="K63" s="92">
        <v>280.72003000000001</v>
      </c>
      <c r="L63" s="93">
        <v>6.2462334885605777E-5</v>
      </c>
      <c r="M63" s="93">
        <v>2.9401628583243695E-3</v>
      </c>
      <c r="N63" s="93">
        <f>K63/'סכום נכסי הקרן'!$C$42</f>
        <v>6.4211985156297034E-4</v>
      </c>
    </row>
    <row r="64" spans="2:14" s="138" customFormat="1">
      <c r="B64" s="85" t="s">
        <v>1095</v>
      </c>
      <c r="C64" s="84" t="s">
        <v>1096</v>
      </c>
      <c r="D64" s="95" t="s">
        <v>781</v>
      </c>
      <c r="E64" s="84"/>
      <c r="F64" s="95" t="s">
        <v>1002</v>
      </c>
      <c r="G64" s="95" t="s">
        <v>165</v>
      </c>
      <c r="H64" s="92">
        <v>1586</v>
      </c>
      <c r="I64" s="94">
        <v>2607</v>
      </c>
      <c r="J64" s="84"/>
      <c r="K64" s="92">
        <v>145.91363000000001</v>
      </c>
      <c r="L64" s="93">
        <v>3.2033374170836001E-5</v>
      </c>
      <c r="M64" s="93">
        <v>1.5282480393340101E-3</v>
      </c>
      <c r="N64" s="93">
        <f>K64/'סכום נכסי הקרן'!$C$42</f>
        <v>3.3376328164618028E-4</v>
      </c>
    </row>
    <row r="65" spans="2:14" s="138" customFormat="1">
      <c r="B65" s="85" t="s">
        <v>1097</v>
      </c>
      <c r="C65" s="84" t="s">
        <v>1098</v>
      </c>
      <c r="D65" s="95" t="s">
        <v>781</v>
      </c>
      <c r="E65" s="84"/>
      <c r="F65" s="95" t="s">
        <v>1002</v>
      </c>
      <c r="G65" s="95" t="s">
        <v>165</v>
      </c>
      <c r="H65" s="92">
        <v>259</v>
      </c>
      <c r="I65" s="94">
        <v>9332</v>
      </c>
      <c r="J65" s="84"/>
      <c r="K65" s="92">
        <v>85.295509999999993</v>
      </c>
      <c r="L65" s="93">
        <v>2.5094620769412701E-5</v>
      </c>
      <c r="M65" s="93">
        <v>8.9335517128519412E-4</v>
      </c>
      <c r="N65" s="93">
        <f>K65/'סכום נכסי הקרן'!$C$42</f>
        <v>1.951052093439426E-4</v>
      </c>
    </row>
    <row r="66" spans="2:14" s="138" customFormat="1">
      <c r="B66" s="85" t="s">
        <v>1099</v>
      </c>
      <c r="C66" s="84" t="s">
        <v>1100</v>
      </c>
      <c r="D66" s="95" t="s">
        <v>126</v>
      </c>
      <c r="E66" s="84"/>
      <c r="F66" s="95" t="s">
        <v>1002</v>
      </c>
      <c r="G66" s="95" t="s">
        <v>165</v>
      </c>
      <c r="H66" s="92">
        <v>195</v>
      </c>
      <c r="I66" s="94">
        <v>8090.5</v>
      </c>
      <c r="J66" s="84"/>
      <c r="K66" s="92">
        <v>55.675199999999997</v>
      </c>
      <c r="L66" s="93">
        <v>1.5122574280921594E-4</v>
      </c>
      <c r="M66" s="93">
        <v>5.8312246251106812E-4</v>
      </c>
      <c r="N66" s="93">
        <f>K66/'סכום נכסי הקרן'!$C$42</f>
        <v>1.2735162204043183E-4</v>
      </c>
    </row>
    <row r="67" spans="2:14" s="138" customFormat="1">
      <c r="B67" s="85" t="s">
        <v>1101</v>
      </c>
      <c r="C67" s="84" t="s">
        <v>1102</v>
      </c>
      <c r="D67" s="95" t="s">
        <v>126</v>
      </c>
      <c r="E67" s="84"/>
      <c r="F67" s="95" t="s">
        <v>1002</v>
      </c>
      <c r="G67" s="95" t="s">
        <v>165</v>
      </c>
      <c r="H67" s="92">
        <v>11278</v>
      </c>
      <c r="I67" s="94">
        <v>44085.5</v>
      </c>
      <c r="J67" s="84"/>
      <c r="K67" s="92">
        <v>17546.056329999999</v>
      </c>
      <c r="L67" s="93">
        <v>1.9485195536131407E-3</v>
      </c>
      <c r="M67" s="93">
        <v>0.18377122263606624</v>
      </c>
      <c r="N67" s="93">
        <f>K67/'סכום נכסי הקרן'!$C$42</f>
        <v>4.0134902686264018E-2</v>
      </c>
    </row>
    <row r="68" spans="2:14" s="138" customFormat="1">
      <c r="B68" s="85" t="s">
        <v>1103</v>
      </c>
      <c r="C68" s="84" t="s">
        <v>1104</v>
      </c>
      <c r="D68" s="95" t="s">
        <v>26</v>
      </c>
      <c r="E68" s="84"/>
      <c r="F68" s="95" t="s">
        <v>1002</v>
      </c>
      <c r="G68" s="95" t="s">
        <v>167</v>
      </c>
      <c r="H68" s="92">
        <v>1186</v>
      </c>
      <c r="I68" s="94">
        <v>2822</v>
      </c>
      <c r="J68" s="84"/>
      <c r="K68" s="92">
        <v>139.12695000000002</v>
      </c>
      <c r="L68" s="93">
        <v>3.6336474528621564E-4</v>
      </c>
      <c r="M68" s="93">
        <v>1.4571667400504044E-3</v>
      </c>
      <c r="N68" s="93">
        <f>K68/'סכום נכסי הקרן'!$C$42</f>
        <v>3.1823940914515011E-4</v>
      </c>
    </row>
    <row r="69" spans="2:14" s="138" customFormat="1">
      <c r="B69" s="85" t="s">
        <v>1105</v>
      </c>
      <c r="C69" s="84" t="s">
        <v>1106</v>
      </c>
      <c r="D69" s="95" t="s">
        <v>26</v>
      </c>
      <c r="E69" s="84"/>
      <c r="F69" s="95" t="s">
        <v>1002</v>
      </c>
      <c r="G69" s="95" t="s">
        <v>167</v>
      </c>
      <c r="H69" s="92">
        <v>83</v>
      </c>
      <c r="I69" s="94">
        <v>17403</v>
      </c>
      <c r="J69" s="84"/>
      <c r="K69" s="92">
        <v>60.0443</v>
      </c>
      <c r="L69" s="93">
        <v>7.7209302325581398E-5</v>
      </c>
      <c r="M69" s="93">
        <v>6.2888287919492573E-4</v>
      </c>
      <c r="N69" s="93">
        <f>K69/'סכום נכסי הקרן'!$C$42</f>
        <v>1.3734551468665225E-4</v>
      </c>
    </row>
    <row r="70" spans="2:14" s="138" customFormat="1">
      <c r="B70" s="85" t="s">
        <v>1107</v>
      </c>
      <c r="C70" s="84" t="s">
        <v>1108</v>
      </c>
      <c r="D70" s="95" t="s">
        <v>781</v>
      </c>
      <c r="E70" s="84"/>
      <c r="F70" s="95" t="s">
        <v>1002</v>
      </c>
      <c r="G70" s="95" t="s">
        <v>165</v>
      </c>
      <c r="H70" s="92">
        <v>1065</v>
      </c>
      <c r="I70" s="94">
        <v>3982</v>
      </c>
      <c r="J70" s="84"/>
      <c r="K70" s="92">
        <v>149.65889000000001</v>
      </c>
      <c r="L70" s="93">
        <v>4.3558253704210254E-5</v>
      </c>
      <c r="M70" s="93">
        <v>1.5674745752771986E-3</v>
      </c>
      <c r="N70" s="93">
        <f>K70/'סכום נכסי הקרן'!$C$42</f>
        <v>3.4233020077647792E-4</v>
      </c>
    </row>
    <row r="71" spans="2:14" s="138" customFormat="1">
      <c r="B71" s="85" t="s">
        <v>1109</v>
      </c>
      <c r="C71" s="84" t="s">
        <v>1110</v>
      </c>
      <c r="D71" s="95" t="s">
        <v>781</v>
      </c>
      <c r="E71" s="84"/>
      <c r="F71" s="95" t="s">
        <v>1002</v>
      </c>
      <c r="G71" s="95" t="s">
        <v>165</v>
      </c>
      <c r="H71" s="92">
        <v>265</v>
      </c>
      <c r="I71" s="94">
        <v>25123</v>
      </c>
      <c r="J71" s="92">
        <v>1.1483299999999999</v>
      </c>
      <c r="K71" s="92">
        <v>236.10106999999999</v>
      </c>
      <c r="L71" s="93">
        <v>2.7584566797535762E-7</v>
      </c>
      <c r="M71" s="93">
        <v>2.4728395648313446E-3</v>
      </c>
      <c r="N71" s="93">
        <f>K71/'סכום נכסי הקרן'!$C$42</f>
        <v>5.4005830657063709E-4</v>
      </c>
    </row>
    <row r="72" spans="2:14" s="138" customFormat="1">
      <c r="B72" s="85" t="s">
        <v>1111</v>
      </c>
      <c r="C72" s="84" t="s">
        <v>1112</v>
      </c>
      <c r="D72" s="95" t="s">
        <v>138</v>
      </c>
      <c r="E72" s="84"/>
      <c r="F72" s="95" t="s">
        <v>1002</v>
      </c>
      <c r="G72" s="95" t="s">
        <v>169</v>
      </c>
      <c r="H72" s="92">
        <v>1989</v>
      </c>
      <c r="I72" s="94">
        <v>7333</v>
      </c>
      <c r="J72" s="84"/>
      <c r="K72" s="92">
        <v>402.73032000000001</v>
      </c>
      <c r="L72" s="93">
        <v>6.87873482186757E-5</v>
      </c>
      <c r="M72" s="93">
        <v>4.2180557218702494E-3</v>
      </c>
      <c r="N72" s="93">
        <f>K72/'סכום נכסי הקרן'!$C$42</f>
        <v>9.2120656049483733E-4</v>
      </c>
    </row>
    <row r="73" spans="2:14" s="138" customFormat="1">
      <c r="B73" s="85" t="s">
        <v>1113</v>
      </c>
      <c r="C73" s="84" t="s">
        <v>1114</v>
      </c>
      <c r="D73" s="95" t="s">
        <v>781</v>
      </c>
      <c r="E73" s="84"/>
      <c r="F73" s="95" t="s">
        <v>1002</v>
      </c>
      <c r="G73" s="95" t="s">
        <v>165</v>
      </c>
      <c r="H73" s="92">
        <v>1182</v>
      </c>
      <c r="I73" s="94">
        <v>15199</v>
      </c>
      <c r="J73" s="92">
        <v>1.75421</v>
      </c>
      <c r="K73" s="92">
        <v>635.74032</v>
      </c>
      <c r="L73" s="93">
        <v>1.2145903997336204E-5</v>
      </c>
      <c r="M73" s="93">
        <v>6.6585205067242591E-3</v>
      </c>
      <c r="N73" s="93">
        <f>K73/'סכום נכסי הקרן'!$C$42</f>
        <v>1.4541943441335314E-3</v>
      </c>
    </row>
    <row r="74" spans="2:14" s="138" customFormat="1">
      <c r="B74" s="85" t="s">
        <v>1115</v>
      </c>
      <c r="C74" s="84" t="s">
        <v>1116</v>
      </c>
      <c r="D74" s="95" t="s">
        <v>781</v>
      </c>
      <c r="E74" s="84"/>
      <c r="F74" s="95" t="s">
        <v>1002</v>
      </c>
      <c r="G74" s="95" t="s">
        <v>165</v>
      </c>
      <c r="H74" s="92">
        <v>723</v>
      </c>
      <c r="I74" s="94">
        <v>8309</v>
      </c>
      <c r="J74" s="84"/>
      <c r="K74" s="92">
        <v>212.00139000000001</v>
      </c>
      <c r="L74" s="93">
        <v>1.7613414450504674E-6</v>
      </c>
      <c r="M74" s="93">
        <v>2.2204279929406512E-3</v>
      </c>
      <c r="N74" s="93">
        <f>K74/'סכום נכסי הקרן'!$C$42</f>
        <v>4.8493262514236473E-4</v>
      </c>
    </row>
    <row r="75" spans="2:14" s="138" customFormat="1">
      <c r="B75" s="85" t="s">
        <v>1117</v>
      </c>
      <c r="C75" s="84" t="s">
        <v>1118</v>
      </c>
      <c r="D75" s="95" t="s">
        <v>781</v>
      </c>
      <c r="E75" s="84"/>
      <c r="F75" s="95" t="s">
        <v>1002</v>
      </c>
      <c r="G75" s="95" t="s">
        <v>165</v>
      </c>
      <c r="H75" s="92">
        <v>2298</v>
      </c>
      <c r="I75" s="94">
        <v>23076</v>
      </c>
      <c r="J75" s="84"/>
      <c r="K75" s="92">
        <v>1871.3809899999999</v>
      </c>
      <c r="L75" s="93">
        <v>7.1525546881981514E-6</v>
      </c>
      <c r="M75" s="93">
        <v>1.9600186280160657E-2</v>
      </c>
      <c r="N75" s="93">
        <f>K75/'סכום נכסי הקרן'!$C$42</f>
        <v>4.2806025758709287E-3</v>
      </c>
    </row>
    <row r="76" spans="2:14" s="138" customFormat="1">
      <c r="B76" s="85" t="s">
        <v>1119</v>
      </c>
      <c r="C76" s="84" t="s">
        <v>1120</v>
      </c>
      <c r="D76" s="95" t="s">
        <v>781</v>
      </c>
      <c r="E76" s="84"/>
      <c r="F76" s="95" t="s">
        <v>1002</v>
      </c>
      <c r="G76" s="95" t="s">
        <v>165</v>
      </c>
      <c r="H76" s="92">
        <v>520</v>
      </c>
      <c r="I76" s="94">
        <v>12779</v>
      </c>
      <c r="J76" s="92">
        <v>1.1299999999999999</v>
      </c>
      <c r="K76" s="92">
        <v>235.63710999999998</v>
      </c>
      <c r="L76" s="93">
        <v>5.650475883622234E-6</v>
      </c>
      <c r="M76" s="93">
        <v>2.4679802109770855E-3</v>
      </c>
      <c r="N76" s="93">
        <f>K76/'סכום נכסי הקרן'!$C$42</f>
        <v>5.3899704305363351E-4</v>
      </c>
    </row>
    <row r="77" spans="2:14" s="138" customFormat="1">
      <c r="B77" s="85" t="s">
        <v>1121</v>
      </c>
      <c r="C77" s="84" t="s">
        <v>1122</v>
      </c>
      <c r="D77" s="95" t="s">
        <v>781</v>
      </c>
      <c r="E77" s="84"/>
      <c r="F77" s="95" t="s">
        <v>1002</v>
      </c>
      <c r="G77" s="95" t="s">
        <v>165</v>
      </c>
      <c r="H77" s="92">
        <v>2074</v>
      </c>
      <c r="I77" s="94">
        <v>2517</v>
      </c>
      <c r="J77" s="84"/>
      <c r="K77" s="92">
        <v>184.22291000000001</v>
      </c>
      <c r="L77" s="93">
        <v>3.1141141141141138E-5</v>
      </c>
      <c r="M77" s="93">
        <v>1.9294859637712105E-3</v>
      </c>
      <c r="N77" s="93">
        <f>K77/'סכום נכסי הקרן'!$C$42</f>
        <v>4.2139204539020048E-4</v>
      </c>
    </row>
    <row r="78" spans="2:14" s="138" customFormat="1">
      <c r="B78" s="85" t="s">
        <v>1123</v>
      </c>
      <c r="C78" s="84" t="s">
        <v>1124</v>
      </c>
      <c r="D78" s="95" t="s">
        <v>781</v>
      </c>
      <c r="E78" s="84"/>
      <c r="F78" s="95" t="s">
        <v>1002</v>
      </c>
      <c r="G78" s="95" t="s">
        <v>165</v>
      </c>
      <c r="H78" s="92">
        <v>1255</v>
      </c>
      <c r="I78" s="94">
        <v>7502</v>
      </c>
      <c r="J78" s="84"/>
      <c r="K78" s="92">
        <v>332.25569999999999</v>
      </c>
      <c r="L78" s="93">
        <v>1.5493827160493827E-4</v>
      </c>
      <c r="M78" s="93">
        <v>3.4799293395863635E-3</v>
      </c>
      <c r="N78" s="93">
        <f>K78/'סכום נכסי הקרן'!$C$42</f>
        <v>7.6000270007434373E-4</v>
      </c>
    </row>
    <row r="79" spans="2:14" s="138" customFormat="1">
      <c r="B79" s="83"/>
      <c r="C79" s="84"/>
      <c r="D79" s="84"/>
      <c r="E79" s="84"/>
      <c r="F79" s="84"/>
      <c r="G79" s="84"/>
      <c r="H79" s="92"/>
      <c r="I79" s="94"/>
      <c r="J79" s="84"/>
      <c r="K79" s="84"/>
      <c r="L79" s="84"/>
      <c r="M79" s="93"/>
      <c r="N79" s="84"/>
    </row>
    <row r="80" spans="2:14" s="138" customFormat="1">
      <c r="B80" s="100" t="s">
        <v>66</v>
      </c>
      <c r="C80" s="82"/>
      <c r="D80" s="82"/>
      <c r="E80" s="82"/>
      <c r="F80" s="82"/>
      <c r="G80" s="82"/>
      <c r="H80" s="89"/>
      <c r="I80" s="91"/>
      <c r="J80" s="82"/>
      <c r="K80" s="89">
        <v>12721.920820000001</v>
      </c>
      <c r="L80" s="82"/>
      <c r="M80" s="90">
        <v>0.13324492406725488</v>
      </c>
      <c r="N80" s="90">
        <f>K80/'סכום נכסי הקרן'!$C$42</f>
        <v>2.9100160428645803E-2</v>
      </c>
    </row>
    <row r="81" spans="2:14" s="138" customFormat="1">
      <c r="B81" s="85" t="s">
        <v>1125</v>
      </c>
      <c r="C81" s="84" t="s">
        <v>1126</v>
      </c>
      <c r="D81" s="95" t="s">
        <v>126</v>
      </c>
      <c r="E81" s="84"/>
      <c r="F81" s="95" t="s">
        <v>1016</v>
      </c>
      <c r="G81" s="95" t="s">
        <v>165</v>
      </c>
      <c r="H81" s="92">
        <v>943</v>
      </c>
      <c r="I81" s="94">
        <v>11630</v>
      </c>
      <c r="J81" s="84"/>
      <c r="K81" s="92">
        <v>387.02859999999998</v>
      </c>
      <c r="L81" s="93">
        <v>1.7963691550424311E-5</v>
      </c>
      <c r="M81" s="93">
        <v>4.0536014292577522E-3</v>
      </c>
      <c r="N81" s="93">
        <f>K81/'סכום נכסי הקרן'!$C$42</f>
        <v>8.8529039834679484E-4</v>
      </c>
    </row>
    <row r="82" spans="2:14" s="138" customFormat="1">
      <c r="B82" s="85" t="s">
        <v>1127</v>
      </c>
      <c r="C82" s="84" t="s">
        <v>1128</v>
      </c>
      <c r="D82" s="95" t="s">
        <v>781</v>
      </c>
      <c r="E82" s="84"/>
      <c r="F82" s="95" t="s">
        <v>1016</v>
      </c>
      <c r="G82" s="95" t="s">
        <v>165</v>
      </c>
      <c r="H82" s="92">
        <v>21209</v>
      </c>
      <c r="I82" s="94">
        <v>8013</v>
      </c>
      <c r="J82" s="84"/>
      <c r="K82" s="92">
        <v>5997.4549299999999</v>
      </c>
      <c r="L82" s="93">
        <v>8.0236056604640702E-5</v>
      </c>
      <c r="M82" s="93">
        <v>6.2815233489610198E-2</v>
      </c>
      <c r="N82" s="93">
        <f>K82/'סכום נכסי הקרן'!$C$42</f>
        <v>1.3718596672304446E-2</v>
      </c>
    </row>
    <row r="83" spans="2:14" s="138" customFormat="1">
      <c r="B83" s="85" t="s">
        <v>1129</v>
      </c>
      <c r="C83" s="84" t="s">
        <v>1130</v>
      </c>
      <c r="D83" s="95" t="s">
        <v>126</v>
      </c>
      <c r="E83" s="84"/>
      <c r="F83" s="95" t="s">
        <v>1016</v>
      </c>
      <c r="G83" s="95" t="s">
        <v>165</v>
      </c>
      <c r="H83" s="92">
        <v>2897</v>
      </c>
      <c r="I83" s="94">
        <v>10328</v>
      </c>
      <c r="J83" s="84"/>
      <c r="K83" s="92">
        <v>1055.8844199999999</v>
      </c>
      <c r="L83" s="93">
        <v>1.132220445704812E-3</v>
      </c>
      <c r="M83" s="93">
        <v>1.1058962035474877E-2</v>
      </c>
      <c r="N83" s="93">
        <f>K83/'סכום נכסי הקרן'!$C$42</f>
        <v>2.4152332380345388E-3</v>
      </c>
    </row>
    <row r="84" spans="2:14" s="138" customFormat="1">
      <c r="B84" s="85" t="s">
        <v>1131</v>
      </c>
      <c r="C84" s="84" t="s">
        <v>1132</v>
      </c>
      <c r="D84" s="95" t="s">
        <v>126</v>
      </c>
      <c r="E84" s="84"/>
      <c r="F84" s="95" t="s">
        <v>1016</v>
      </c>
      <c r="G84" s="95" t="s">
        <v>165</v>
      </c>
      <c r="H84" s="92">
        <v>1707</v>
      </c>
      <c r="I84" s="94">
        <v>7505</v>
      </c>
      <c r="J84" s="84"/>
      <c r="K84" s="92">
        <v>452.10142999999994</v>
      </c>
      <c r="L84" s="93">
        <v>3.7831779386161536E-5</v>
      </c>
      <c r="M84" s="93">
        <v>4.7351513630193567E-3</v>
      </c>
      <c r="N84" s="93">
        <f>K84/'סכום נכסי הקרן'!$C$42</f>
        <v>1.0341381878699806E-3</v>
      </c>
    </row>
    <row r="85" spans="2:14" s="138" customFormat="1">
      <c r="B85" s="85" t="s">
        <v>1133</v>
      </c>
      <c r="C85" s="84" t="s">
        <v>1134</v>
      </c>
      <c r="D85" s="95" t="s">
        <v>26</v>
      </c>
      <c r="E85" s="84"/>
      <c r="F85" s="95" t="s">
        <v>1016</v>
      </c>
      <c r="G85" s="95" t="s">
        <v>167</v>
      </c>
      <c r="H85" s="92">
        <v>1900</v>
      </c>
      <c r="I85" s="94">
        <v>19270</v>
      </c>
      <c r="J85" s="84"/>
      <c r="K85" s="92">
        <v>1521.9657999999999</v>
      </c>
      <c r="L85" s="93">
        <v>1.8744863660714022E-3</v>
      </c>
      <c r="M85" s="93">
        <v>1.5940534477714097E-2</v>
      </c>
      <c r="N85" s="93">
        <f>K85/'סכום נכסי הקרן'!$C$42</f>
        <v>3.4813492061108618E-3</v>
      </c>
    </row>
    <row r="86" spans="2:14" s="138" customFormat="1">
      <c r="B86" s="85" t="s">
        <v>1135</v>
      </c>
      <c r="C86" s="84" t="s">
        <v>1136</v>
      </c>
      <c r="D86" s="95" t="s">
        <v>126</v>
      </c>
      <c r="E86" s="84"/>
      <c r="F86" s="95" t="s">
        <v>1016</v>
      </c>
      <c r="G86" s="95" t="s">
        <v>165</v>
      </c>
      <c r="H86" s="92">
        <v>3389</v>
      </c>
      <c r="I86" s="94">
        <v>10678</v>
      </c>
      <c r="J86" s="84"/>
      <c r="K86" s="92">
        <v>1277.0654099999999</v>
      </c>
      <c r="L86" s="93">
        <v>8.2813767963641703E-5</v>
      </c>
      <c r="M86" s="93">
        <v>1.3375533930132391E-2</v>
      </c>
      <c r="N86" s="93">
        <f>K86/'סכום נכסי הקרן'!$C$42</f>
        <v>2.9211633081736412E-3</v>
      </c>
    </row>
    <row r="87" spans="2:14" s="138" customFormat="1">
      <c r="B87" s="85" t="s">
        <v>1137</v>
      </c>
      <c r="C87" s="84" t="s">
        <v>1138</v>
      </c>
      <c r="D87" s="95" t="s">
        <v>781</v>
      </c>
      <c r="E87" s="84"/>
      <c r="F87" s="95" t="s">
        <v>1016</v>
      </c>
      <c r="G87" s="95" t="s">
        <v>165</v>
      </c>
      <c r="H87" s="92">
        <v>3091</v>
      </c>
      <c r="I87" s="94">
        <v>3732</v>
      </c>
      <c r="J87" s="84"/>
      <c r="K87" s="92">
        <v>407.09174999999999</v>
      </c>
      <c r="L87" s="93">
        <v>8.9071697477635914E-6</v>
      </c>
      <c r="M87" s="93">
        <v>4.2637358056718273E-3</v>
      </c>
      <c r="N87" s="93">
        <f>K87/'סכום נכסי הקרן'!$C$42</f>
        <v>9.3118290875969848E-4</v>
      </c>
    </row>
    <row r="88" spans="2:14" s="138" customFormat="1">
      <c r="B88" s="85" t="s">
        <v>1139</v>
      </c>
      <c r="C88" s="84" t="s">
        <v>1140</v>
      </c>
      <c r="D88" s="95" t="s">
        <v>26</v>
      </c>
      <c r="E88" s="84"/>
      <c r="F88" s="95" t="s">
        <v>1016</v>
      </c>
      <c r="G88" s="95" t="s">
        <v>167</v>
      </c>
      <c r="H88" s="92">
        <v>1780</v>
      </c>
      <c r="I88" s="94">
        <v>21939</v>
      </c>
      <c r="J88" s="84"/>
      <c r="K88" s="92">
        <v>1623.3284799999999</v>
      </c>
      <c r="L88" s="93">
        <v>9.4229701307728267E-4</v>
      </c>
      <c r="M88" s="93">
        <v>1.7002171536374351E-2</v>
      </c>
      <c r="N88" s="93">
        <f>K88/'סכום נכסי הקרן'!$C$42</f>
        <v>3.7132065090458351E-3</v>
      </c>
    </row>
    <row r="89" spans="2:14" s="138" customFormat="1">
      <c r="B89" s="149"/>
      <c r="C89" s="149"/>
    </row>
    <row r="90" spans="2:14" s="138" customFormat="1">
      <c r="B90" s="149"/>
      <c r="C90" s="149"/>
    </row>
    <row r="91" spans="2:14" s="138" customFormat="1">
      <c r="B91" s="149"/>
      <c r="C91" s="149"/>
    </row>
    <row r="92" spans="2:14" s="138" customFormat="1">
      <c r="B92" s="152" t="s">
        <v>250</v>
      </c>
      <c r="C92" s="149"/>
    </row>
    <row r="93" spans="2:14" s="138" customFormat="1">
      <c r="B93" s="152" t="s">
        <v>114</v>
      </c>
      <c r="C93" s="149"/>
    </row>
    <row r="94" spans="2:14" s="138" customFormat="1">
      <c r="B94" s="152" t="s">
        <v>235</v>
      </c>
      <c r="C94" s="149"/>
    </row>
    <row r="95" spans="2:14" s="138" customFormat="1">
      <c r="B95" s="152" t="s">
        <v>245</v>
      </c>
      <c r="C95" s="149"/>
    </row>
    <row r="96" spans="2:14" s="138" customFormat="1">
      <c r="B96" s="152" t="s">
        <v>243</v>
      </c>
      <c r="C96" s="149"/>
    </row>
    <row r="97" spans="2:3" s="138" customFormat="1">
      <c r="B97" s="149"/>
      <c r="C97" s="149"/>
    </row>
    <row r="98" spans="2:3" s="138" customFormat="1">
      <c r="B98" s="149"/>
      <c r="C98" s="149"/>
    </row>
    <row r="99" spans="2:3" s="138" customFormat="1">
      <c r="B99" s="149"/>
      <c r="C99" s="149"/>
    </row>
    <row r="100" spans="2:3" s="138" customFormat="1">
      <c r="B100" s="149"/>
      <c r="C100" s="149"/>
    </row>
    <row r="101" spans="2:3" s="138" customFormat="1">
      <c r="B101" s="149"/>
      <c r="C101" s="149"/>
    </row>
    <row r="102" spans="2:3" s="138" customFormat="1">
      <c r="B102" s="149"/>
      <c r="C102" s="149"/>
    </row>
    <row r="103" spans="2:3" s="138" customFormat="1">
      <c r="B103" s="149"/>
      <c r="C103" s="149"/>
    </row>
    <row r="104" spans="2:3" s="138" customFormat="1">
      <c r="B104" s="149"/>
      <c r="C104" s="149"/>
    </row>
    <row r="105" spans="2:3" s="138" customFormat="1">
      <c r="B105" s="149"/>
      <c r="C105" s="149"/>
    </row>
    <row r="106" spans="2:3" s="138" customFormat="1">
      <c r="B106" s="149"/>
      <c r="C106" s="149"/>
    </row>
    <row r="107" spans="2:3" s="138" customFormat="1">
      <c r="B107" s="149"/>
      <c r="C107" s="149"/>
    </row>
    <row r="108" spans="2:3" s="138" customFormat="1">
      <c r="B108" s="149"/>
      <c r="C108" s="149"/>
    </row>
    <row r="109" spans="2:3" s="138" customFormat="1">
      <c r="B109" s="149"/>
      <c r="C109" s="149"/>
    </row>
    <row r="110" spans="2:3" s="138" customFormat="1">
      <c r="B110" s="149"/>
      <c r="C110" s="149"/>
    </row>
    <row r="111" spans="2:3" s="138" customFormat="1">
      <c r="B111" s="149"/>
      <c r="C111" s="149"/>
    </row>
    <row r="112" spans="2:3" s="138" customFormat="1">
      <c r="B112" s="149"/>
      <c r="C112" s="149"/>
    </row>
    <row r="113" spans="2:3" s="138" customFormat="1">
      <c r="B113" s="149"/>
      <c r="C113" s="149"/>
    </row>
    <row r="114" spans="2:3" s="138" customFormat="1">
      <c r="B114" s="149"/>
      <c r="C114" s="149"/>
    </row>
    <row r="115" spans="2:3" s="138" customFormat="1">
      <c r="B115" s="149"/>
      <c r="C115" s="149"/>
    </row>
    <row r="116" spans="2:3" s="138" customFormat="1">
      <c r="B116" s="149"/>
      <c r="C116" s="149"/>
    </row>
    <row r="117" spans="2:3" s="138" customFormat="1">
      <c r="B117" s="149"/>
      <c r="C117" s="149"/>
    </row>
    <row r="118" spans="2:3" s="138" customFormat="1">
      <c r="B118" s="149"/>
      <c r="C118" s="149"/>
    </row>
    <row r="119" spans="2:3" s="138" customFormat="1">
      <c r="B119" s="149"/>
      <c r="C119" s="149"/>
    </row>
    <row r="120" spans="2:3" s="138" customFormat="1">
      <c r="B120" s="149"/>
      <c r="C120" s="149"/>
    </row>
    <row r="121" spans="2:3" s="138" customFormat="1">
      <c r="B121" s="149"/>
      <c r="C121" s="149"/>
    </row>
    <row r="122" spans="2:3" s="138" customFormat="1">
      <c r="B122" s="149"/>
      <c r="C122" s="149"/>
    </row>
    <row r="123" spans="2:3" s="138" customFormat="1">
      <c r="B123" s="149"/>
      <c r="C123" s="149"/>
    </row>
    <row r="124" spans="2:3" s="138" customFormat="1">
      <c r="B124" s="149"/>
      <c r="C124" s="149"/>
    </row>
    <row r="125" spans="2:3" s="138" customFormat="1">
      <c r="B125" s="149"/>
      <c r="C125" s="149"/>
    </row>
    <row r="126" spans="2:3" s="138" customFormat="1">
      <c r="B126" s="149"/>
      <c r="C126" s="149"/>
    </row>
    <row r="127" spans="2:3" s="138" customFormat="1">
      <c r="B127" s="149"/>
      <c r="C127" s="149"/>
    </row>
    <row r="128" spans="2:3" s="138" customFormat="1">
      <c r="B128" s="149"/>
      <c r="C128" s="149"/>
    </row>
    <row r="129" spans="2:3" s="138" customFormat="1">
      <c r="B129" s="149"/>
      <c r="C129" s="149"/>
    </row>
    <row r="130" spans="2:3" s="138" customFormat="1">
      <c r="B130" s="149"/>
      <c r="C130" s="149"/>
    </row>
    <row r="131" spans="2:3" s="138" customFormat="1">
      <c r="B131" s="149"/>
      <c r="C131" s="149"/>
    </row>
    <row r="132" spans="2:3" s="138" customFormat="1">
      <c r="B132" s="149"/>
      <c r="C132" s="149"/>
    </row>
    <row r="133" spans="2:3" s="138" customFormat="1">
      <c r="B133" s="149"/>
      <c r="C133" s="149"/>
    </row>
    <row r="134" spans="2:3" s="138" customFormat="1">
      <c r="B134" s="149"/>
      <c r="C134" s="149"/>
    </row>
    <row r="135" spans="2:3" s="138" customFormat="1">
      <c r="B135" s="149"/>
      <c r="C135" s="149"/>
    </row>
    <row r="136" spans="2:3" s="138" customFormat="1">
      <c r="B136" s="149"/>
      <c r="C136" s="149"/>
    </row>
    <row r="137" spans="2:3" s="138" customFormat="1">
      <c r="B137" s="149"/>
      <c r="C137" s="149"/>
    </row>
    <row r="138" spans="2:3" s="138" customFormat="1">
      <c r="B138" s="149"/>
      <c r="C138" s="149"/>
    </row>
    <row r="139" spans="2:3" s="138" customFormat="1">
      <c r="B139" s="149"/>
      <c r="C139" s="149"/>
    </row>
    <row r="140" spans="2:3" s="138" customFormat="1">
      <c r="B140" s="149"/>
      <c r="C140" s="149"/>
    </row>
    <row r="141" spans="2:3" s="138" customFormat="1">
      <c r="B141" s="149"/>
      <c r="C141" s="149"/>
    </row>
    <row r="142" spans="2:3" s="138" customFormat="1">
      <c r="B142" s="149"/>
      <c r="C142" s="149"/>
    </row>
    <row r="143" spans="2:3" s="138" customFormat="1">
      <c r="B143" s="149"/>
      <c r="C143" s="149"/>
    </row>
    <row r="144" spans="2:3" s="138" customFormat="1">
      <c r="B144" s="149"/>
      <c r="C144" s="149"/>
    </row>
    <row r="145" spans="2:3" s="138" customFormat="1">
      <c r="B145" s="149"/>
      <c r="C145" s="149"/>
    </row>
    <row r="146" spans="2:3" s="138" customFormat="1">
      <c r="B146" s="149"/>
      <c r="C146" s="149"/>
    </row>
    <row r="147" spans="2:3" s="138" customFormat="1">
      <c r="B147" s="149"/>
      <c r="C147" s="149"/>
    </row>
    <row r="148" spans="2:3" s="138" customFormat="1">
      <c r="B148" s="149"/>
      <c r="C148" s="149"/>
    </row>
    <row r="149" spans="2:3" s="138" customFormat="1">
      <c r="B149" s="149"/>
      <c r="C149" s="149"/>
    </row>
    <row r="150" spans="2:3" s="138" customFormat="1">
      <c r="B150" s="149"/>
      <c r="C150" s="149"/>
    </row>
    <row r="151" spans="2:3" s="138" customFormat="1">
      <c r="B151" s="149"/>
      <c r="C151" s="149"/>
    </row>
    <row r="152" spans="2:3" s="138" customFormat="1">
      <c r="B152" s="149"/>
      <c r="C152" s="149"/>
    </row>
    <row r="153" spans="2:3" s="138" customFormat="1">
      <c r="B153" s="149"/>
      <c r="C153" s="149"/>
    </row>
    <row r="154" spans="2:3" s="138" customFormat="1">
      <c r="B154" s="149"/>
      <c r="C154" s="149"/>
    </row>
    <row r="155" spans="2:3" s="138" customFormat="1">
      <c r="B155" s="149"/>
      <c r="C155" s="149"/>
    </row>
    <row r="156" spans="2:3" s="138" customFormat="1">
      <c r="B156" s="149"/>
      <c r="C156" s="149"/>
    </row>
    <row r="157" spans="2:3" s="138" customFormat="1">
      <c r="B157" s="149"/>
      <c r="C157" s="149"/>
    </row>
    <row r="158" spans="2:3" s="138" customFormat="1">
      <c r="B158" s="149"/>
      <c r="C158" s="149"/>
    </row>
    <row r="159" spans="2:3" s="138" customFormat="1">
      <c r="B159" s="149"/>
      <c r="C159" s="149"/>
    </row>
    <row r="160" spans="2:3" s="138" customFormat="1">
      <c r="B160" s="149"/>
      <c r="C160" s="149"/>
    </row>
    <row r="161" spans="2:3" s="138" customFormat="1">
      <c r="B161" s="149"/>
      <c r="C161" s="149"/>
    </row>
    <row r="162" spans="2:3" s="138" customFormat="1">
      <c r="B162" s="149"/>
      <c r="C162" s="149"/>
    </row>
    <row r="163" spans="2:3" s="138" customFormat="1">
      <c r="B163" s="149"/>
      <c r="C163" s="149"/>
    </row>
    <row r="164" spans="2:3" s="138" customFormat="1">
      <c r="B164" s="149"/>
      <c r="C164" s="149"/>
    </row>
    <row r="165" spans="2:3" s="138" customFormat="1">
      <c r="B165" s="149"/>
      <c r="C165" s="149"/>
    </row>
    <row r="166" spans="2:3" s="138" customFormat="1">
      <c r="B166" s="149"/>
      <c r="C166" s="149"/>
    </row>
    <row r="167" spans="2:3" s="138" customFormat="1">
      <c r="B167" s="149"/>
      <c r="C167" s="149"/>
    </row>
    <row r="168" spans="2:3" s="138" customFormat="1">
      <c r="B168" s="149"/>
      <c r="C168" s="149"/>
    </row>
    <row r="169" spans="2:3" s="138" customFormat="1">
      <c r="B169" s="149"/>
      <c r="C169" s="149"/>
    </row>
    <row r="170" spans="2:3" s="138" customFormat="1">
      <c r="B170" s="149"/>
      <c r="C170" s="149"/>
    </row>
    <row r="171" spans="2:3" s="138" customFormat="1">
      <c r="B171" s="149"/>
      <c r="C171" s="149"/>
    </row>
    <row r="172" spans="2:3" s="138" customFormat="1">
      <c r="B172" s="149"/>
      <c r="C172" s="149"/>
    </row>
    <row r="173" spans="2:3" s="138" customFormat="1">
      <c r="B173" s="149"/>
      <c r="C173" s="149"/>
    </row>
    <row r="174" spans="2:3" s="138" customFormat="1">
      <c r="B174" s="149"/>
      <c r="C174" s="149"/>
    </row>
    <row r="175" spans="2:3" s="138" customFormat="1">
      <c r="B175" s="149"/>
      <c r="C175" s="149"/>
    </row>
    <row r="176" spans="2:3" s="138" customFormat="1">
      <c r="B176" s="149"/>
      <c r="C176" s="149"/>
    </row>
    <row r="177" spans="2:3" s="138" customFormat="1">
      <c r="B177" s="149"/>
      <c r="C177" s="149"/>
    </row>
    <row r="178" spans="2:3" s="138" customFormat="1">
      <c r="B178" s="149"/>
      <c r="C178" s="149"/>
    </row>
    <row r="179" spans="2:3" s="138" customFormat="1">
      <c r="B179" s="149"/>
      <c r="C179" s="149"/>
    </row>
    <row r="180" spans="2:3" s="138" customFormat="1">
      <c r="B180" s="149"/>
      <c r="C180" s="149"/>
    </row>
    <row r="181" spans="2:3" s="138" customFormat="1">
      <c r="B181" s="149"/>
      <c r="C181" s="149"/>
    </row>
    <row r="182" spans="2:3" s="138" customFormat="1">
      <c r="B182" s="149"/>
      <c r="C182" s="149"/>
    </row>
    <row r="183" spans="2:3" s="138" customFormat="1">
      <c r="B183" s="149"/>
      <c r="C183" s="149"/>
    </row>
    <row r="184" spans="2:3" s="138" customFormat="1">
      <c r="B184" s="149"/>
      <c r="C184" s="149"/>
    </row>
    <row r="185" spans="2:3" s="138" customFormat="1">
      <c r="B185" s="149"/>
      <c r="C185" s="149"/>
    </row>
    <row r="186" spans="2:3" s="138" customFormat="1">
      <c r="B186" s="149"/>
      <c r="C186" s="149"/>
    </row>
    <row r="187" spans="2:3" s="138" customFormat="1">
      <c r="B187" s="149"/>
      <c r="C187" s="149"/>
    </row>
    <row r="188" spans="2:3" s="138" customFormat="1">
      <c r="B188" s="149"/>
      <c r="C188" s="149"/>
    </row>
    <row r="189" spans="2:3" s="138" customFormat="1">
      <c r="B189" s="149"/>
      <c r="C189" s="149"/>
    </row>
    <row r="190" spans="2:3" s="138" customFormat="1">
      <c r="B190" s="149"/>
      <c r="C190" s="149"/>
    </row>
    <row r="191" spans="2:3" s="138" customFormat="1">
      <c r="B191" s="149"/>
      <c r="C191" s="149"/>
    </row>
    <row r="192" spans="2:3" s="138" customFormat="1">
      <c r="B192" s="149"/>
      <c r="C192" s="149"/>
    </row>
    <row r="193" spans="2:3" s="138" customFormat="1">
      <c r="B193" s="149"/>
      <c r="C193" s="149"/>
    </row>
    <row r="194" spans="2:3" s="138" customFormat="1">
      <c r="B194" s="149"/>
      <c r="C194" s="149"/>
    </row>
    <row r="195" spans="2:3" s="138" customFormat="1">
      <c r="B195" s="149"/>
      <c r="C195" s="149"/>
    </row>
    <row r="196" spans="2:3" s="138" customFormat="1">
      <c r="B196" s="149"/>
      <c r="C196" s="149"/>
    </row>
    <row r="197" spans="2:3" s="138" customFormat="1">
      <c r="B197" s="149"/>
      <c r="C197" s="149"/>
    </row>
    <row r="198" spans="2:3" s="138" customFormat="1">
      <c r="B198" s="149"/>
      <c r="C198" s="149"/>
    </row>
    <row r="199" spans="2:3" s="138" customFormat="1">
      <c r="B199" s="149"/>
      <c r="C199" s="149"/>
    </row>
    <row r="200" spans="2:3" s="138" customFormat="1">
      <c r="B200" s="149"/>
      <c r="C200" s="149"/>
    </row>
    <row r="201" spans="2:3" s="138" customFormat="1">
      <c r="B201" s="149"/>
      <c r="C201" s="149"/>
    </row>
    <row r="202" spans="2:3" s="138" customFormat="1">
      <c r="B202" s="149"/>
      <c r="C202" s="149"/>
    </row>
    <row r="203" spans="2:3" s="138" customFormat="1">
      <c r="B203" s="149"/>
      <c r="C203" s="149"/>
    </row>
    <row r="204" spans="2:3" s="138" customFormat="1">
      <c r="B204" s="149"/>
      <c r="C204" s="149"/>
    </row>
    <row r="205" spans="2:3" s="138" customFormat="1">
      <c r="B205" s="149"/>
      <c r="C205" s="149"/>
    </row>
    <row r="206" spans="2:3" s="138" customFormat="1">
      <c r="B206" s="149"/>
      <c r="C206" s="149"/>
    </row>
    <row r="207" spans="2:3" s="138" customFormat="1">
      <c r="B207" s="149"/>
      <c r="C207" s="149"/>
    </row>
    <row r="208" spans="2:3" s="138" customFormat="1">
      <c r="B208" s="149"/>
      <c r="C208" s="149"/>
    </row>
    <row r="209" spans="2:3" s="138" customFormat="1">
      <c r="B209" s="149"/>
      <c r="C209" s="149"/>
    </row>
    <row r="210" spans="2:3" s="138" customFormat="1">
      <c r="B210" s="149"/>
      <c r="C210" s="149"/>
    </row>
    <row r="211" spans="2:3" s="138" customFormat="1">
      <c r="B211" s="149"/>
      <c r="C211" s="149"/>
    </row>
    <row r="212" spans="2:3" s="138" customFormat="1">
      <c r="B212" s="149"/>
      <c r="C212" s="149"/>
    </row>
    <row r="213" spans="2:3" s="138" customFormat="1">
      <c r="B213" s="149"/>
      <c r="C213" s="149"/>
    </row>
    <row r="214" spans="2:3" s="138" customFormat="1">
      <c r="B214" s="149"/>
      <c r="C214" s="149"/>
    </row>
    <row r="215" spans="2:3" s="138" customFormat="1">
      <c r="B215" s="149"/>
      <c r="C215" s="149"/>
    </row>
    <row r="216" spans="2:3" s="138" customFormat="1">
      <c r="B216" s="149"/>
      <c r="C216" s="149"/>
    </row>
    <row r="217" spans="2:3" s="138" customFormat="1">
      <c r="B217" s="149"/>
      <c r="C217" s="149"/>
    </row>
    <row r="218" spans="2:3" s="138" customFormat="1">
      <c r="B218" s="149"/>
      <c r="C218" s="149"/>
    </row>
    <row r="219" spans="2:3" s="138" customFormat="1">
      <c r="B219" s="149"/>
      <c r="C219" s="149"/>
    </row>
    <row r="220" spans="2:3" s="138" customFormat="1">
      <c r="B220" s="149"/>
      <c r="C220" s="149"/>
    </row>
    <row r="221" spans="2:3" s="138" customFormat="1">
      <c r="B221" s="149"/>
      <c r="C221" s="149"/>
    </row>
    <row r="222" spans="2:3" s="138" customFormat="1">
      <c r="B222" s="149"/>
      <c r="C222" s="149"/>
    </row>
    <row r="223" spans="2:3" s="138" customFormat="1">
      <c r="B223" s="149"/>
      <c r="C223" s="149"/>
    </row>
    <row r="224" spans="2:3" s="138" customFormat="1">
      <c r="B224" s="149"/>
      <c r="C224" s="149"/>
    </row>
    <row r="225" spans="2:3" s="138" customFormat="1">
      <c r="B225" s="149"/>
      <c r="C225" s="149"/>
    </row>
    <row r="226" spans="2:3" s="138" customFormat="1">
      <c r="B226" s="149"/>
      <c r="C226" s="149"/>
    </row>
    <row r="227" spans="2:3" s="138" customFormat="1">
      <c r="B227" s="149"/>
      <c r="C227" s="149"/>
    </row>
    <row r="228" spans="2:3" s="138" customFormat="1">
      <c r="B228" s="149"/>
      <c r="C228" s="149"/>
    </row>
    <row r="229" spans="2:3" s="138" customFormat="1">
      <c r="B229" s="149"/>
      <c r="C229" s="149"/>
    </row>
    <row r="230" spans="2:3" s="138" customFormat="1">
      <c r="B230" s="149"/>
      <c r="C230" s="149"/>
    </row>
    <row r="231" spans="2:3" s="138" customFormat="1">
      <c r="B231" s="149"/>
      <c r="C231" s="149"/>
    </row>
    <row r="232" spans="2:3" s="138" customFormat="1">
      <c r="B232" s="149"/>
      <c r="C232" s="149"/>
    </row>
    <row r="233" spans="2:3" s="138" customFormat="1">
      <c r="B233" s="149"/>
      <c r="C233" s="149"/>
    </row>
    <row r="234" spans="2:3" s="138" customFormat="1">
      <c r="B234" s="149"/>
      <c r="C234" s="149"/>
    </row>
    <row r="235" spans="2:3" s="138" customFormat="1">
      <c r="B235" s="149"/>
      <c r="C235" s="149"/>
    </row>
    <row r="236" spans="2:3" s="138" customFormat="1">
      <c r="B236" s="149"/>
      <c r="C236" s="149"/>
    </row>
    <row r="237" spans="2:3" s="138" customFormat="1">
      <c r="B237" s="149"/>
      <c r="C237" s="149"/>
    </row>
    <row r="238" spans="2:3" s="138" customFormat="1">
      <c r="B238" s="149"/>
      <c r="C238" s="149"/>
    </row>
    <row r="239" spans="2:3" s="138" customFormat="1">
      <c r="B239" s="149"/>
      <c r="C239" s="149"/>
    </row>
    <row r="240" spans="2:3" s="138" customFormat="1">
      <c r="B240" s="149"/>
      <c r="C240" s="149"/>
    </row>
    <row r="241" spans="2:7" s="138" customFormat="1">
      <c r="B241" s="149"/>
      <c r="C241" s="149"/>
    </row>
    <row r="242" spans="2:7" s="138" customFormat="1">
      <c r="B242" s="149"/>
      <c r="C242" s="149"/>
    </row>
    <row r="243" spans="2:7" s="138" customFormat="1">
      <c r="B243" s="149"/>
      <c r="C243" s="149"/>
    </row>
    <row r="244" spans="2:7" s="138" customFormat="1">
      <c r="B244" s="149"/>
      <c r="C244" s="149"/>
    </row>
    <row r="245" spans="2:7" s="138" customFormat="1">
      <c r="B245" s="149"/>
      <c r="C245" s="149"/>
    </row>
    <row r="246" spans="2:7" s="138" customFormat="1">
      <c r="B246" s="149"/>
      <c r="C246" s="149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181</v>
      </c>
      <c r="C1" s="78" t="s" vm="1">
        <v>251</v>
      </c>
    </row>
    <row r="2" spans="2:65">
      <c r="B2" s="57" t="s">
        <v>180</v>
      </c>
      <c r="C2" s="78" t="s">
        <v>252</v>
      </c>
    </row>
    <row r="3" spans="2:65">
      <c r="B3" s="57" t="s">
        <v>182</v>
      </c>
      <c r="C3" s="78" t="s">
        <v>253</v>
      </c>
    </row>
    <row r="4" spans="2:65">
      <c r="B4" s="57" t="s">
        <v>183</v>
      </c>
      <c r="C4" s="78">
        <v>8803</v>
      </c>
    </row>
    <row r="6" spans="2:65" ht="26.25" customHeight="1">
      <c r="B6" s="203" t="s">
        <v>211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2:65" ht="26.25" customHeight="1">
      <c r="B7" s="203" t="s">
        <v>92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5"/>
      <c r="BM7" s="3"/>
    </row>
    <row r="8" spans="2:65" s="3" customFormat="1" ht="78.75">
      <c r="B8" s="22" t="s">
        <v>117</v>
      </c>
      <c r="C8" s="30" t="s">
        <v>42</v>
      </c>
      <c r="D8" s="30" t="s">
        <v>122</v>
      </c>
      <c r="E8" s="30" t="s">
        <v>119</v>
      </c>
      <c r="F8" s="30" t="s">
        <v>61</v>
      </c>
      <c r="G8" s="30" t="s">
        <v>15</v>
      </c>
      <c r="H8" s="30" t="s">
        <v>62</v>
      </c>
      <c r="I8" s="30" t="s">
        <v>102</v>
      </c>
      <c r="J8" s="30" t="s">
        <v>237</v>
      </c>
      <c r="K8" s="30" t="s">
        <v>236</v>
      </c>
      <c r="L8" s="30" t="s">
        <v>58</v>
      </c>
      <c r="M8" s="30" t="s">
        <v>55</v>
      </c>
      <c r="N8" s="30" t="s">
        <v>184</v>
      </c>
      <c r="O8" s="20" t="s">
        <v>186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246</v>
      </c>
      <c r="K9" s="32"/>
      <c r="L9" s="32" t="s">
        <v>240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47" customFormat="1" ht="18" customHeight="1">
      <c r="B11" s="108" t="s">
        <v>30</v>
      </c>
      <c r="C11" s="82"/>
      <c r="D11" s="82"/>
      <c r="E11" s="82"/>
      <c r="F11" s="82"/>
      <c r="G11" s="82"/>
      <c r="H11" s="82"/>
      <c r="I11" s="82"/>
      <c r="J11" s="89"/>
      <c r="K11" s="91"/>
      <c r="L11" s="89">
        <v>10817.446009999996</v>
      </c>
      <c r="M11" s="82"/>
      <c r="N11" s="90">
        <v>1</v>
      </c>
      <c r="O11" s="90">
        <f>L11/'סכום נכסי הקרן'!$C$42</f>
        <v>2.4743858948118674E-2</v>
      </c>
      <c r="P11" s="151"/>
      <c r="BG11" s="150"/>
      <c r="BH11" s="141"/>
      <c r="BI11" s="150"/>
      <c r="BM11" s="150"/>
    </row>
    <row r="12" spans="2:65" s="147" customFormat="1" ht="18" customHeight="1">
      <c r="B12" s="108" t="s">
        <v>232</v>
      </c>
      <c r="C12" s="82"/>
      <c r="D12" s="82"/>
      <c r="E12" s="82"/>
      <c r="F12" s="82"/>
      <c r="G12" s="82"/>
      <c r="H12" s="82"/>
      <c r="I12" s="82"/>
      <c r="J12" s="89"/>
      <c r="K12" s="91"/>
      <c r="L12" s="89">
        <v>10817.44601</v>
      </c>
      <c r="M12" s="82"/>
      <c r="N12" s="90">
        <v>1.0000000000000004</v>
      </c>
      <c r="O12" s="90">
        <f>L12/'סכום נכסי הקרן'!$C$42</f>
        <v>2.4743858948118685E-2</v>
      </c>
      <c r="P12" s="151"/>
      <c r="BG12" s="150"/>
      <c r="BH12" s="141"/>
      <c r="BI12" s="150"/>
      <c r="BM12" s="150"/>
    </row>
    <row r="13" spans="2:65" s="150" customFormat="1">
      <c r="B13" s="108" t="s">
        <v>1141</v>
      </c>
      <c r="C13" s="82"/>
      <c r="D13" s="82"/>
      <c r="E13" s="82"/>
      <c r="F13" s="82"/>
      <c r="G13" s="82"/>
      <c r="H13" s="82"/>
      <c r="I13" s="82"/>
      <c r="J13" s="89"/>
      <c r="K13" s="91"/>
      <c r="L13" s="89">
        <v>10817.44601</v>
      </c>
      <c r="M13" s="82"/>
      <c r="N13" s="90">
        <v>1.0000000000000004</v>
      </c>
      <c r="O13" s="90">
        <f>L13/'סכום נכסי הקרן'!$C$42</f>
        <v>2.4743858948118685E-2</v>
      </c>
      <c r="BH13" s="141"/>
    </row>
    <row r="14" spans="2:65" s="138" customFormat="1" ht="20.25">
      <c r="B14" s="99" t="s">
        <v>1142</v>
      </c>
      <c r="C14" s="84" t="s">
        <v>1143</v>
      </c>
      <c r="D14" s="95" t="s">
        <v>26</v>
      </c>
      <c r="E14" s="84"/>
      <c r="F14" s="95" t="s">
        <v>1016</v>
      </c>
      <c r="G14" s="84" t="s">
        <v>563</v>
      </c>
      <c r="H14" s="84" t="s">
        <v>1144</v>
      </c>
      <c r="I14" s="95" t="s">
        <v>165</v>
      </c>
      <c r="J14" s="92">
        <v>6788.41</v>
      </c>
      <c r="K14" s="94">
        <v>11052</v>
      </c>
      <c r="L14" s="92">
        <v>2647.6501499999999</v>
      </c>
      <c r="M14" s="93">
        <v>7.3187476930217533E-4</v>
      </c>
      <c r="N14" s="93">
        <v>0.24475741755978506</v>
      </c>
      <c r="O14" s="93">
        <f>L14/'סכום נכסי הקרן'!$C$42</f>
        <v>6.0562430166051064E-3</v>
      </c>
      <c r="BH14" s="147"/>
    </row>
    <row r="15" spans="2:65" s="138" customFormat="1">
      <c r="B15" s="99" t="s">
        <v>1145</v>
      </c>
      <c r="C15" s="84" t="s">
        <v>1146</v>
      </c>
      <c r="D15" s="95" t="s">
        <v>26</v>
      </c>
      <c r="E15" s="84"/>
      <c r="F15" s="95" t="s">
        <v>1016</v>
      </c>
      <c r="G15" s="84" t="s">
        <v>1147</v>
      </c>
      <c r="H15" s="84" t="s">
        <v>1148</v>
      </c>
      <c r="I15" s="95" t="s">
        <v>165</v>
      </c>
      <c r="J15" s="92">
        <v>59651.68</v>
      </c>
      <c r="K15" s="94">
        <v>1253</v>
      </c>
      <c r="L15" s="92">
        <v>2637.7000600000001</v>
      </c>
      <c r="M15" s="93">
        <v>9.0543275137269254E-5</v>
      </c>
      <c r="N15" s="93">
        <v>0.2438375987790117</v>
      </c>
      <c r="O15" s="93">
        <f>L15/'סכום נכסי הקרן'!$C$42</f>
        <v>6.0334831504358201E-3</v>
      </c>
    </row>
    <row r="16" spans="2:65" s="138" customFormat="1">
      <c r="B16" s="99" t="s">
        <v>1149</v>
      </c>
      <c r="C16" s="84" t="s">
        <v>1150</v>
      </c>
      <c r="D16" s="95" t="s">
        <v>26</v>
      </c>
      <c r="E16" s="84"/>
      <c r="F16" s="95" t="s">
        <v>1002</v>
      </c>
      <c r="G16" s="84" t="s">
        <v>1151</v>
      </c>
      <c r="H16" s="84"/>
      <c r="I16" s="95" t="s">
        <v>165</v>
      </c>
      <c r="J16" s="92">
        <v>1465</v>
      </c>
      <c r="K16" s="94">
        <v>2242.46</v>
      </c>
      <c r="L16" s="92">
        <v>115.93485000000001</v>
      </c>
      <c r="M16" s="93">
        <v>6.4353228975975047E-5</v>
      </c>
      <c r="N16" s="93">
        <v>1.0717395759851827E-2</v>
      </c>
      <c r="O16" s="93">
        <f>L16/'סכום נכסי הקרן'!$C$42</f>
        <v>2.6518972897293875E-4</v>
      </c>
    </row>
    <row r="17" spans="2:59" s="138" customFormat="1">
      <c r="B17" s="99" t="s">
        <v>1152</v>
      </c>
      <c r="C17" s="84" t="s">
        <v>1153</v>
      </c>
      <c r="D17" s="95" t="s">
        <v>26</v>
      </c>
      <c r="E17" s="84"/>
      <c r="F17" s="95" t="s">
        <v>1002</v>
      </c>
      <c r="G17" s="84" t="s">
        <v>1151</v>
      </c>
      <c r="H17" s="84"/>
      <c r="I17" s="95" t="s">
        <v>167</v>
      </c>
      <c r="J17" s="92">
        <v>69</v>
      </c>
      <c r="K17" s="94">
        <v>169671</v>
      </c>
      <c r="L17" s="92">
        <v>486.66070999999999</v>
      </c>
      <c r="M17" s="93">
        <v>2.9595147977613313E-4</v>
      </c>
      <c r="N17" s="93">
        <v>4.4988503714288489E-2</v>
      </c>
      <c r="O17" s="93">
        <f>L17/'סכום נכסי הקרן'!$C$42</f>
        <v>1.1131891901932675E-3</v>
      </c>
    </row>
    <row r="18" spans="2:59" s="138" customFormat="1">
      <c r="B18" s="99" t="s">
        <v>1154</v>
      </c>
      <c r="C18" s="84" t="s">
        <v>1155</v>
      </c>
      <c r="D18" s="95" t="s">
        <v>140</v>
      </c>
      <c r="E18" s="84"/>
      <c r="F18" s="95" t="s">
        <v>1002</v>
      </c>
      <c r="G18" s="84" t="s">
        <v>1151</v>
      </c>
      <c r="H18" s="84"/>
      <c r="I18" s="95" t="s">
        <v>167</v>
      </c>
      <c r="J18" s="92">
        <v>1475.9999999999998</v>
      </c>
      <c r="K18" s="94">
        <v>3804</v>
      </c>
      <c r="L18" s="92">
        <v>233.39763000000002</v>
      </c>
      <c r="M18" s="93">
        <v>5.162219923214041E-5</v>
      </c>
      <c r="N18" s="93">
        <v>2.1576038353622446E-2</v>
      </c>
      <c r="O18" s="93">
        <f>L18/'סכום נכסי הקרן'!$C$42</f>
        <v>5.3387444968123251E-4</v>
      </c>
    </row>
    <row r="19" spans="2:59" s="138" customFormat="1" ht="20.25">
      <c r="B19" s="99" t="s">
        <v>1156</v>
      </c>
      <c r="C19" s="84" t="s">
        <v>1157</v>
      </c>
      <c r="D19" s="95" t="s">
        <v>140</v>
      </c>
      <c r="E19" s="84"/>
      <c r="F19" s="95" t="s">
        <v>1002</v>
      </c>
      <c r="G19" s="84" t="s">
        <v>1151</v>
      </c>
      <c r="H19" s="84"/>
      <c r="I19" s="95" t="s">
        <v>167</v>
      </c>
      <c r="J19" s="92">
        <v>1390</v>
      </c>
      <c r="K19" s="94">
        <v>2330</v>
      </c>
      <c r="L19" s="92">
        <v>134.62951999999999</v>
      </c>
      <c r="M19" s="93">
        <v>1.1624534716333942E-5</v>
      </c>
      <c r="N19" s="93">
        <v>1.2445592044142778E-2</v>
      </c>
      <c r="O19" s="93">
        <f>L19/'סכום נכסי הקרן'!$C$42</f>
        <v>3.0795197406609687E-4</v>
      </c>
      <c r="BG19" s="147"/>
    </row>
    <row r="20" spans="2:59" s="138" customFormat="1">
      <c r="B20" s="99" t="s">
        <v>1158</v>
      </c>
      <c r="C20" s="84" t="s">
        <v>1159</v>
      </c>
      <c r="D20" s="95" t="s">
        <v>26</v>
      </c>
      <c r="E20" s="84"/>
      <c r="F20" s="95" t="s">
        <v>1002</v>
      </c>
      <c r="G20" s="84" t="s">
        <v>1151</v>
      </c>
      <c r="H20" s="84"/>
      <c r="I20" s="95" t="s">
        <v>165</v>
      </c>
      <c r="J20" s="92">
        <v>568.5</v>
      </c>
      <c r="K20" s="94">
        <v>14293</v>
      </c>
      <c r="L20" s="92">
        <v>286.75140000000005</v>
      </c>
      <c r="M20" s="93">
        <v>1.1228137542822076E-4</v>
      </c>
      <c r="N20" s="93">
        <v>2.6508234913760403E-2</v>
      </c>
      <c r="O20" s="93">
        <f>L20/'סכום נכסי הקרן'!$C$42</f>
        <v>6.5591602566968219E-4</v>
      </c>
      <c r="BG20" s="141"/>
    </row>
    <row r="21" spans="2:59" s="138" customFormat="1">
      <c r="B21" s="99" t="s">
        <v>1160</v>
      </c>
      <c r="C21" s="84" t="s">
        <v>1161</v>
      </c>
      <c r="D21" s="95" t="s">
        <v>26</v>
      </c>
      <c r="E21" s="84"/>
      <c r="F21" s="95" t="s">
        <v>1002</v>
      </c>
      <c r="G21" s="84" t="s">
        <v>1151</v>
      </c>
      <c r="H21" s="84"/>
      <c r="I21" s="95" t="s">
        <v>167</v>
      </c>
      <c r="J21" s="92">
        <v>179</v>
      </c>
      <c r="K21" s="94">
        <v>123944</v>
      </c>
      <c r="L21" s="92">
        <v>922.24883</v>
      </c>
      <c r="M21" s="93">
        <v>1.3288548480785474E-4</v>
      </c>
      <c r="N21" s="93">
        <v>8.5255690589760597E-2</v>
      </c>
      <c r="O21" s="93">
        <f>L21/'סכום נכסי הקרן'!$C$42</f>
        <v>2.1095547824774847E-3</v>
      </c>
    </row>
    <row r="22" spans="2:59" s="138" customFormat="1">
      <c r="B22" s="99" t="s">
        <v>1162</v>
      </c>
      <c r="C22" s="84" t="s">
        <v>1163</v>
      </c>
      <c r="D22" s="95" t="s">
        <v>26</v>
      </c>
      <c r="E22" s="84"/>
      <c r="F22" s="95" t="s">
        <v>1002</v>
      </c>
      <c r="G22" s="84" t="s">
        <v>1151</v>
      </c>
      <c r="H22" s="84"/>
      <c r="I22" s="95" t="s">
        <v>165</v>
      </c>
      <c r="J22" s="92">
        <v>2044.57</v>
      </c>
      <c r="K22" s="94">
        <v>1679.65</v>
      </c>
      <c r="L22" s="92">
        <v>121.19157000000001</v>
      </c>
      <c r="M22" s="93">
        <v>3.4762156688861759E-5</v>
      </c>
      <c r="N22" s="93">
        <v>1.1203344106175026E-2</v>
      </c>
      <c r="O22" s="93">
        <f>L22/'סכום נכסי הקרן'!$C$42</f>
        <v>2.7721396631043152E-4</v>
      </c>
    </row>
    <row r="23" spans="2:59" s="138" customFormat="1">
      <c r="B23" s="99" t="s">
        <v>1164</v>
      </c>
      <c r="C23" s="84" t="s">
        <v>1165</v>
      </c>
      <c r="D23" s="95" t="s">
        <v>26</v>
      </c>
      <c r="E23" s="84"/>
      <c r="F23" s="95" t="s">
        <v>1002</v>
      </c>
      <c r="G23" s="84" t="s">
        <v>1151</v>
      </c>
      <c r="H23" s="84"/>
      <c r="I23" s="95" t="s">
        <v>165</v>
      </c>
      <c r="J23" s="92">
        <v>4410</v>
      </c>
      <c r="K23" s="94">
        <v>1714</v>
      </c>
      <c r="L23" s="92">
        <v>266.74794000000003</v>
      </c>
      <c r="M23" s="93">
        <v>1.6040737005883332E-4</v>
      </c>
      <c r="N23" s="93">
        <v>2.4659049812072981E-2</v>
      </c>
      <c r="O23" s="93">
        <f>L23/'סכום נכסי הקרן'!$C$42</f>
        <v>6.1016005034456619E-4</v>
      </c>
    </row>
    <row r="24" spans="2:59" s="138" customFormat="1">
      <c r="B24" s="99" t="s">
        <v>1166</v>
      </c>
      <c r="C24" s="84" t="s">
        <v>1167</v>
      </c>
      <c r="D24" s="95" t="s">
        <v>26</v>
      </c>
      <c r="E24" s="84"/>
      <c r="F24" s="95" t="s">
        <v>1002</v>
      </c>
      <c r="G24" s="84" t="s">
        <v>1151</v>
      </c>
      <c r="H24" s="84"/>
      <c r="I24" s="95" t="s">
        <v>165</v>
      </c>
      <c r="J24" s="92">
        <v>133</v>
      </c>
      <c r="K24" s="94">
        <v>46376.06</v>
      </c>
      <c r="L24" s="92">
        <v>217.66929000000002</v>
      </c>
      <c r="M24" s="93">
        <v>4.5438926146352935E-5</v>
      </c>
      <c r="N24" s="93">
        <v>2.0122059291886412E-2</v>
      </c>
      <c r="O24" s="93">
        <f>L24/'סכום נכסי הקרן'!$C$42</f>
        <v>4.9789739686411814E-4</v>
      </c>
    </row>
    <row r="25" spans="2:59" s="138" customFormat="1">
      <c r="B25" s="99" t="s">
        <v>1168</v>
      </c>
      <c r="C25" s="84" t="s">
        <v>1169</v>
      </c>
      <c r="D25" s="95" t="s">
        <v>26</v>
      </c>
      <c r="E25" s="84"/>
      <c r="F25" s="95" t="s">
        <v>1002</v>
      </c>
      <c r="G25" s="84" t="s">
        <v>1151</v>
      </c>
      <c r="H25" s="84"/>
      <c r="I25" s="95" t="s">
        <v>165</v>
      </c>
      <c r="J25" s="92">
        <v>4257.0000000000009</v>
      </c>
      <c r="K25" s="94">
        <v>2294.83</v>
      </c>
      <c r="L25" s="92">
        <v>344.7512200000001</v>
      </c>
      <c r="M25" s="93">
        <v>1.7258292454778137E-5</v>
      </c>
      <c r="N25" s="93">
        <v>3.1869927493171767E-2</v>
      </c>
      <c r="O25" s="93">
        <f>L25/'סכום נכסי הקרן'!$C$42</f>
        <v>7.8858499057781156E-4</v>
      </c>
    </row>
    <row r="26" spans="2:59" s="138" customFormat="1">
      <c r="B26" s="99" t="s">
        <v>1170</v>
      </c>
      <c r="C26" s="84" t="s">
        <v>1171</v>
      </c>
      <c r="D26" s="95" t="s">
        <v>26</v>
      </c>
      <c r="E26" s="84"/>
      <c r="F26" s="95" t="s">
        <v>1002</v>
      </c>
      <c r="G26" s="84" t="s">
        <v>1151</v>
      </c>
      <c r="H26" s="84"/>
      <c r="I26" s="95" t="s">
        <v>175</v>
      </c>
      <c r="J26" s="92">
        <v>1715</v>
      </c>
      <c r="K26" s="94">
        <v>10031.39</v>
      </c>
      <c r="L26" s="92">
        <v>538.97891000000004</v>
      </c>
      <c r="M26" s="93">
        <v>1.7812809244115819E-4</v>
      </c>
      <c r="N26" s="93">
        <v>4.9824968805182904E-2</v>
      </c>
      <c r="O26" s="93">
        <f>L26/'סכום נכסי הקרן'!$C$42</f>
        <v>1.2328620002098588E-3</v>
      </c>
    </row>
    <row r="27" spans="2:59" s="138" customFormat="1">
      <c r="B27" s="99" t="s">
        <v>1172</v>
      </c>
      <c r="C27" s="84" t="s">
        <v>1173</v>
      </c>
      <c r="D27" s="95" t="s">
        <v>140</v>
      </c>
      <c r="E27" s="84"/>
      <c r="F27" s="95" t="s">
        <v>1002</v>
      </c>
      <c r="G27" s="84" t="s">
        <v>1151</v>
      </c>
      <c r="H27" s="84"/>
      <c r="I27" s="95" t="s">
        <v>165</v>
      </c>
      <c r="J27" s="92">
        <v>2807</v>
      </c>
      <c r="K27" s="94">
        <v>18808.32</v>
      </c>
      <c r="L27" s="92">
        <v>1863.1339300000004</v>
      </c>
      <c r="M27" s="93">
        <v>5.0814509405090394E-5</v>
      </c>
      <c r="N27" s="93">
        <v>0.17223417877728803</v>
      </c>
      <c r="O27" s="93">
        <f>L27/'סכום נכסי הקרן'!$C$42</f>
        <v>4.2617382257102701E-3</v>
      </c>
    </row>
    <row r="28" spans="2:59" s="138" customFormat="1">
      <c r="B28" s="99"/>
      <c r="C28" s="84"/>
      <c r="D28" s="84"/>
      <c r="E28" s="84"/>
      <c r="F28" s="84"/>
      <c r="G28" s="84"/>
      <c r="H28" s="84"/>
      <c r="I28" s="84"/>
      <c r="J28" s="92"/>
      <c r="K28" s="94"/>
      <c r="L28" s="84"/>
      <c r="M28" s="84"/>
      <c r="N28" s="93"/>
      <c r="O28" s="84"/>
    </row>
    <row r="29" spans="2:59" s="138" customFormat="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7" t="s">
        <v>250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7" t="s">
        <v>114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7" t="s">
        <v>235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7" t="s">
        <v>245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F272542-A1A1-40DB-8FBA-36B5AD2B1A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ברכי גמליאל</cp:lastModifiedBy>
  <cp:lastPrinted>2016-08-01T08:41:27Z</cp:lastPrinted>
  <dcterms:created xsi:type="dcterms:W3CDTF">2005-07-19T07:39:38Z</dcterms:created>
  <dcterms:modified xsi:type="dcterms:W3CDTF">2017-12-06T14:25:45Z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