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2" hidden="1">הלוואות!$B$30:$AU$178</definedName>
    <definedName name="_xlnm._FilterDatabase" localSheetId="27" hidden="1">'יתרת התחייבות להשקעה'!$B$48:$AM$113</definedName>
    <definedName name="_xlnm._FilterDatabase" localSheetId="17" hidden="1">'לא סחיר - קרנות השקעה'!$B$28:$AS$46</definedName>
    <definedName name="_xlnm._FilterDatabase" localSheetId="8" hidden="1">'קרנות נאמנות'!$B$11:$BE$33</definedName>
    <definedName name="_xlnm._FilterDatabase" localSheetId="7" hidden="1">'תעודות סל'!$B$19:$AQ$68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להשקעה'!$B$6:$D$41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2" i="88" l="1"/>
  <c r="C10" i="88"/>
  <c r="I10" i="81" l="1"/>
  <c r="J13" i="81"/>
  <c r="J14" i="81"/>
  <c r="J12" i="81"/>
  <c r="I11" i="81"/>
  <c r="J10" i="58" l="1"/>
  <c r="J11" i="58"/>
  <c r="J12" i="58"/>
  <c r="J44" i="58"/>
  <c r="J40" i="58"/>
  <c r="J19" i="58"/>
  <c r="O13" i="78" l="1"/>
  <c r="M13" i="78" l="1"/>
  <c r="O185" i="78"/>
  <c r="L185" i="78"/>
  <c r="I185" i="78"/>
  <c r="J109" i="76" l="1"/>
  <c r="J108" i="76"/>
  <c r="J107" i="76"/>
  <c r="J105" i="76"/>
  <c r="J104" i="76"/>
  <c r="J103" i="76"/>
  <c r="J102" i="76"/>
  <c r="J101" i="76"/>
  <c r="J100" i="76"/>
  <c r="J99" i="76"/>
  <c r="J98" i="76"/>
  <c r="J97" i="76"/>
  <c r="J96" i="76"/>
  <c r="J95" i="76"/>
  <c r="J94" i="76"/>
  <c r="J93" i="76"/>
  <c r="J92" i="76"/>
  <c r="J91" i="76"/>
  <c r="J90" i="76"/>
  <c r="J89" i="76"/>
  <c r="J88" i="76"/>
  <c r="J87" i="76"/>
  <c r="J86" i="76"/>
  <c r="J85" i="76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4" i="76"/>
  <c r="J13" i="76"/>
  <c r="J12" i="76"/>
  <c r="J11" i="76"/>
  <c r="R51" i="71" l="1"/>
  <c r="R50" i="71"/>
  <c r="R49" i="71"/>
  <c r="R48" i="71"/>
  <c r="R47" i="71"/>
  <c r="R45" i="71"/>
  <c r="R44" i="71"/>
  <c r="R43" i="71"/>
  <c r="R42" i="71"/>
  <c r="R41" i="71"/>
  <c r="R40" i="71"/>
  <c r="R38" i="71"/>
  <c r="R37" i="71"/>
  <c r="R36" i="71"/>
  <c r="R35" i="71"/>
  <c r="R34" i="71"/>
  <c r="R32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J20" i="67"/>
  <c r="J19" i="67"/>
  <c r="J18" i="67"/>
  <c r="J17" i="67"/>
  <c r="J16" i="67"/>
  <c r="J15" i="67"/>
  <c r="J14" i="67"/>
  <c r="J13" i="67"/>
  <c r="J12" i="67"/>
  <c r="J11" i="67"/>
  <c r="K22" i="66"/>
  <c r="K21" i="66"/>
  <c r="K20" i="66"/>
  <c r="K19" i="66"/>
  <c r="K17" i="66"/>
  <c r="K16" i="66"/>
  <c r="K15" i="66"/>
  <c r="K14" i="66"/>
  <c r="K13" i="66"/>
  <c r="K12" i="66"/>
  <c r="K11" i="66"/>
  <c r="K15" i="65"/>
  <c r="K14" i="65"/>
  <c r="K13" i="65"/>
  <c r="K12" i="65"/>
  <c r="K11" i="65"/>
  <c r="N56" i="64"/>
  <c r="N55" i="64"/>
  <c r="N53" i="64"/>
  <c r="N52" i="64"/>
  <c r="N51" i="64"/>
  <c r="N50" i="64"/>
  <c r="N49" i="64"/>
  <c r="N48" i="64"/>
  <c r="N47" i="64"/>
  <c r="N46" i="64"/>
  <c r="N45" i="64"/>
  <c r="N44" i="64"/>
  <c r="N43" i="64"/>
  <c r="N42" i="64"/>
  <c r="N41" i="64"/>
  <c r="N40" i="64"/>
  <c r="N39" i="64"/>
  <c r="N37" i="64"/>
  <c r="N36" i="64"/>
  <c r="N35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M71" i="63"/>
  <c r="M70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N131" i="62"/>
  <c r="N130" i="62"/>
  <c r="N129" i="62"/>
  <c r="N128" i="62"/>
  <c r="N127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0" i="62"/>
  <c r="N89" i="62"/>
  <c r="N88" i="62"/>
  <c r="N87" i="62"/>
  <c r="N86" i="62"/>
  <c r="N85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T281" i="61"/>
  <c r="T280" i="61"/>
  <c r="T279" i="61"/>
  <c r="T278" i="61"/>
  <c r="T277" i="61"/>
  <c r="T276" i="61"/>
  <c r="T275" i="61"/>
  <c r="T274" i="61"/>
  <c r="T273" i="61"/>
  <c r="T272" i="61"/>
  <c r="T271" i="61"/>
  <c r="T270" i="61"/>
  <c r="T269" i="61"/>
  <c r="T268" i="61"/>
  <c r="T267" i="61"/>
  <c r="T266" i="61"/>
  <c r="T265" i="61"/>
  <c r="T264" i="61"/>
  <c r="T263" i="61"/>
  <c r="T262" i="61"/>
  <c r="T261" i="61"/>
  <c r="T260" i="61"/>
  <c r="T259" i="61"/>
  <c r="T258" i="61"/>
  <c r="T257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0" i="61"/>
  <c r="T229" i="61"/>
  <c r="T228" i="61"/>
  <c r="T227" i="61"/>
  <c r="T226" i="61"/>
  <c r="T224" i="61"/>
  <c r="T223" i="61"/>
  <c r="T222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51" i="59" l="1"/>
  <c r="Q50" i="59"/>
  <c r="Q49" i="59"/>
  <c r="Q47" i="59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11" i="84" l="1"/>
  <c r="C48" i="84"/>
  <c r="C10" i="84" l="1"/>
  <c r="S191" i="61" l="1"/>
  <c r="O23" i="78" l="1"/>
  <c r="O16" i="78"/>
  <c r="O15" i="78" s="1"/>
  <c r="O12" i="78" l="1"/>
  <c r="O189" i="78"/>
  <c r="O188" i="78" s="1"/>
  <c r="O180" i="78"/>
  <c r="O30" i="78"/>
  <c r="O11" i="78" l="1"/>
  <c r="O10" i="78"/>
  <c r="P186" i="78" l="1"/>
  <c r="P185" i="78"/>
  <c r="P211" i="78"/>
  <c r="P213" i="78"/>
  <c r="P215" i="78"/>
  <c r="P217" i="78"/>
  <c r="P219" i="78"/>
  <c r="P212" i="78"/>
  <c r="P214" i="78"/>
  <c r="P216" i="78"/>
  <c r="P218" i="78"/>
  <c r="P220" i="78"/>
  <c r="P209" i="78"/>
  <c r="P25" i="78"/>
  <c r="P24" i="78"/>
  <c r="P26" i="78"/>
  <c r="P27" i="78"/>
  <c r="P28" i="78"/>
  <c r="P74" i="78"/>
  <c r="P54" i="78"/>
  <c r="P16" i="78"/>
  <c r="P62" i="78"/>
  <c r="P30" i="78"/>
  <c r="P38" i="78"/>
  <c r="P106" i="78"/>
  <c r="P46" i="78"/>
  <c r="P90" i="78"/>
  <c r="P31" i="78"/>
  <c r="P208" i="78"/>
  <c r="P204" i="78"/>
  <c r="P200" i="78"/>
  <c r="P196" i="78"/>
  <c r="P192" i="78"/>
  <c r="P188" i="78"/>
  <c r="P180" i="78"/>
  <c r="P173" i="78"/>
  <c r="P169" i="78"/>
  <c r="P165" i="78"/>
  <c r="P161" i="78"/>
  <c r="P157" i="78"/>
  <c r="P153" i="78"/>
  <c r="P149" i="78"/>
  <c r="P145" i="78"/>
  <c r="P141" i="78"/>
  <c r="P137" i="78"/>
  <c r="P133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3" i="78"/>
  <c r="P19" i="78"/>
  <c r="P15" i="78"/>
  <c r="P10" i="78"/>
  <c r="P103" i="78"/>
  <c r="P87" i="78"/>
  <c r="P75" i="78"/>
  <c r="P207" i="78"/>
  <c r="P203" i="78"/>
  <c r="P199" i="78"/>
  <c r="P195" i="78"/>
  <c r="P191" i="78"/>
  <c r="P183" i="78"/>
  <c r="P178" i="78"/>
  <c r="P172" i="78"/>
  <c r="P168" i="78"/>
  <c r="P164" i="78"/>
  <c r="P160" i="78"/>
  <c r="P156" i="78"/>
  <c r="P152" i="78"/>
  <c r="P148" i="78"/>
  <c r="P144" i="78"/>
  <c r="P140" i="78"/>
  <c r="P136" i="78"/>
  <c r="P132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40" i="78"/>
  <c r="P36" i="78"/>
  <c r="P32" i="78"/>
  <c r="P22" i="78"/>
  <c r="P18" i="78"/>
  <c r="P13" i="78"/>
  <c r="P210" i="78"/>
  <c r="P206" i="78"/>
  <c r="P202" i="78"/>
  <c r="P198" i="78"/>
  <c r="P194" i="78"/>
  <c r="P190" i="78"/>
  <c r="P182" i="78"/>
  <c r="P177" i="78"/>
  <c r="P175" i="78"/>
  <c r="P171" i="78"/>
  <c r="P167" i="78"/>
  <c r="P163" i="78"/>
  <c r="P159" i="78"/>
  <c r="P155" i="78"/>
  <c r="P151" i="78"/>
  <c r="P147" i="78"/>
  <c r="P143" i="78"/>
  <c r="P139" i="78"/>
  <c r="P135" i="78"/>
  <c r="P131" i="78"/>
  <c r="P127" i="78"/>
  <c r="P123" i="78"/>
  <c r="P119" i="78"/>
  <c r="P115" i="78"/>
  <c r="P111" i="78"/>
  <c r="P107" i="78"/>
  <c r="P99" i="78"/>
  <c r="P95" i="78"/>
  <c r="P91" i="78"/>
  <c r="P83" i="78"/>
  <c r="P79" i="78"/>
  <c r="P71" i="78"/>
  <c r="P67" i="78"/>
  <c r="P39" i="78"/>
  <c r="P55" i="78"/>
  <c r="P78" i="78"/>
  <c r="P94" i="78"/>
  <c r="P126" i="78"/>
  <c r="P158" i="78"/>
  <c r="P193" i="78"/>
  <c r="P20" i="78"/>
  <c r="P42" i="78"/>
  <c r="P50" i="78"/>
  <c r="P58" i="78"/>
  <c r="P66" i="78"/>
  <c r="P82" i="78"/>
  <c r="P98" i="78"/>
  <c r="P114" i="78"/>
  <c r="P130" i="78"/>
  <c r="P146" i="78"/>
  <c r="P162" i="78"/>
  <c r="P176" i="78"/>
  <c r="P197" i="78"/>
  <c r="P122" i="78"/>
  <c r="P138" i="78"/>
  <c r="P154" i="78"/>
  <c r="P170" i="78"/>
  <c r="P189" i="78"/>
  <c r="P205" i="78"/>
  <c r="P17" i="78"/>
  <c r="P47" i="78"/>
  <c r="P63" i="78"/>
  <c r="P110" i="78"/>
  <c r="P142" i="78"/>
  <c r="P174" i="78"/>
  <c r="P11" i="78"/>
  <c r="P34" i="78"/>
  <c r="P12" i="78"/>
  <c r="P21" i="78"/>
  <c r="P35" i="78"/>
  <c r="P43" i="78"/>
  <c r="P51" i="78"/>
  <c r="P59" i="78"/>
  <c r="P70" i="78"/>
  <c r="P86" i="78"/>
  <c r="P102" i="78"/>
  <c r="P118" i="78"/>
  <c r="P134" i="78"/>
  <c r="P150" i="78"/>
  <c r="P166" i="78"/>
  <c r="P181" i="78"/>
  <c r="P201" i="78"/>
  <c r="J19" i="63" l="1"/>
  <c r="J70" i="63"/>
  <c r="K134" i="62"/>
  <c r="K162" i="62"/>
  <c r="J18" i="63" l="1"/>
  <c r="J11" i="63" s="1"/>
  <c r="K133" i="62"/>
  <c r="K11" i="62" s="1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L134" i="62"/>
  <c r="N134" i="62" s="1"/>
  <c r="L162" i="62"/>
  <c r="N162" i="62" s="1"/>
  <c r="N232" i="62"/>
  <c r="N231" i="62"/>
  <c r="N230" i="62"/>
  <c r="N229" i="62"/>
  <c r="N228" i="62"/>
  <c r="N227" i="62"/>
  <c r="N226" i="62"/>
  <c r="N225" i="62"/>
  <c r="N224" i="62"/>
  <c r="N223" i="62"/>
  <c r="N222" i="62"/>
  <c r="N221" i="62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O191" i="61" l="1"/>
  <c r="S176" i="61"/>
  <c r="O176" i="61"/>
  <c r="S108" i="61"/>
  <c r="O108" i="61"/>
  <c r="S84" i="61"/>
  <c r="O84" i="61"/>
  <c r="C41" i="88" l="1"/>
  <c r="C40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J43" i="58" l="1"/>
  <c r="C38" i="88"/>
  <c r="C23" i="88"/>
  <c r="C12" i="88"/>
  <c r="K16" i="58" l="1"/>
  <c r="K27" i="58"/>
  <c r="K17" i="58"/>
  <c r="K40" i="58"/>
  <c r="K38" i="58"/>
  <c r="K24" i="58"/>
  <c r="K12" i="58"/>
  <c r="K46" i="58"/>
  <c r="K51" i="58" l="1"/>
  <c r="K25" i="58"/>
  <c r="K37" i="58"/>
  <c r="K44" i="58"/>
  <c r="K54" i="58"/>
  <c r="K55" i="58"/>
  <c r="K33" i="58"/>
  <c r="K20" i="58"/>
  <c r="K47" i="58"/>
  <c r="K15" i="58"/>
  <c r="K43" i="58"/>
  <c r="K31" i="58"/>
  <c r="K14" i="58"/>
  <c r="K26" i="58"/>
  <c r="K28" i="58"/>
  <c r="K13" i="58"/>
  <c r="K36" i="58"/>
  <c r="K22" i="58"/>
  <c r="K11" i="58"/>
  <c r="K34" i="58"/>
  <c r="K29" i="58"/>
  <c r="K30" i="58"/>
  <c r="K21" i="58"/>
  <c r="K49" i="58"/>
  <c r="K56" i="58"/>
  <c r="K19" i="58"/>
  <c r="K35" i="58"/>
  <c r="K23" i="58"/>
  <c r="K41" i="58"/>
  <c r="K52" i="58"/>
  <c r="K53" i="58"/>
  <c r="K48" i="58"/>
  <c r="K45" i="58"/>
  <c r="K50" i="58"/>
  <c r="K32" i="58"/>
  <c r="K10" i="58"/>
  <c r="C11" i="88"/>
  <c r="Q137" i="78" l="1"/>
  <c r="K13" i="81"/>
  <c r="K14" i="81"/>
  <c r="O19" i="64"/>
  <c r="O47" i="64"/>
  <c r="O28" i="62"/>
  <c r="M24" i="72"/>
  <c r="Q91" i="78"/>
  <c r="O197" i="62"/>
  <c r="S28" i="71"/>
  <c r="P128" i="69"/>
  <c r="Q16" i="78"/>
  <c r="P11" i="69"/>
  <c r="Q46" i="78"/>
  <c r="U137" i="61"/>
  <c r="L19" i="66"/>
  <c r="P25" i="69"/>
  <c r="K108" i="73"/>
  <c r="U28" i="61"/>
  <c r="O212" i="62"/>
  <c r="P46" i="69"/>
  <c r="M28" i="72"/>
  <c r="I25" i="80"/>
  <c r="U183" i="61"/>
  <c r="O230" i="62"/>
  <c r="N41" i="63"/>
  <c r="O179" i="62"/>
  <c r="P89" i="69"/>
  <c r="P14" i="69"/>
  <c r="M32" i="72"/>
  <c r="S24" i="71"/>
  <c r="O175" i="62"/>
  <c r="O18" i="79"/>
  <c r="Q154" i="78"/>
  <c r="O60" i="62"/>
  <c r="O165" i="62"/>
  <c r="P61" i="69"/>
  <c r="P40" i="69"/>
  <c r="O30" i="64"/>
  <c r="N47" i="63"/>
  <c r="P78" i="69"/>
  <c r="N60" i="63"/>
  <c r="M21" i="72"/>
  <c r="U169" i="61"/>
  <c r="Q165" i="78"/>
  <c r="K88" i="73"/>
  <c r="M45" i="72"/>
  <c r="P119" i="69"/>
  <c r="K80" i="76"/>
  <c r="P117" i="69"/>
  <c r="K90" i="76"/>
  <c r="Q90" i="78"/>
  <c r="K11" i="76"/>
  <c r="U242" i="61"/>
  <c r="O32" i="64"/>
  <c r="O41" i="64"/>
  <c r="O140" i="62"/>
  <c r="U39" i="61"/>
  <c r="Q159" i="78"/>
  <c r="Q149" i="78"/>
  <c r="O27" i="64"/>
  <c r="Q192" i="78"/>
  <c r="Q133" i="78"/>
  <c r="P91" i="69"/>
  <c r="O42" i="64"/>
  <c r="U149" i="61"/>
  <c r="R34" i="59"/>
  <c r="O198" i="62"/>
  <c r="U191" i="61"/>
  <c r="Q42" i="78"/>
  <c r="I12" i="80"/>
  <c r="O29" i="79"/>
  <c r="O45" i="79"/>
  <c r="Q178" i="78"/>
  <c r="Q101" i="78"/>
  <c r="O48" i="62"/>
  <c r="K16" i="76"/>
  <c r="K100" i="73"/>
  <c r="U130" i="61"/>
  <c r="U62" i="61"/>
  <c r="O133" i="62"/>
  <c r="N62" i="63"/>
  <c r="K25" i="73"/>
  <c r="P104" i="69"/>
  <c r="N26" i="63"/>
  <c r="S45" i="71"/>
  <c r="O53" i="64"/>
  <c r="P110" i="69"/>
  <c r="N28" i="63"/>
  <c r="P43" i="69"/>
  <c r="Q59" i="78"/>
  <c r="O89" i="62"/>
  <c r="U157" i="61"/>
  <c r="R50" i="59"/>
  <c r="N37" i="63"/>
  <c r="Q98" i="78"/>
  <c r="Q176" i="78"/>
  <c r="S35" i="71"/>
  <c r="Q151" i="78"/>
  <c r="S30" i="71"/>
  <c r="Q82" i="78"/>
  <c r="U148" i="61"/>
  <c r="K23" i="73"/>
  <c r="Q20" i="78"/>
  <c r="L36" i="58"/>
  <c r="U102" i="61"/>
  <c r="Q132" i="78"/>
  <c r="Q99" i="78"/>
  <c r="N43" i="63"/>
  <c r="U220" i="61"/>
  <c r="Q65" i="78"/>
  <c r="P13" i="93"/>
  <c r="O193" i="62"/>
  <c r="U230" i="61"/>
  <c r="L47" i="58"/>
  <c r="U101" i="61"/>
  <c r="U56" i="61"/>
  <c r="Q142" i="78"/>
  <c r="K13" i="73"/>
  <c r="Q122" i="78"/>
  <c r="Q195" i="78"/>
  <c r="M38" i="72"/>
  <c r="K74" i="76"/>
  <c r="I23" i="80"/>
  <c r="Q204" i="78"/>
  <c r="K121" i="73"/>
  <c r="U43" i="61"/>
  <c r="U96" i="61"/>
  <c r="U270" i="61"/>
  <c r="P76" i="69"/>
  <c r="Q123" i="78"/>
  <c r="Q36" i="78"/>
  <c r="L13" i="58"/>
  <c r="S11" i="71"/>
  <c r="O173" i="62"/>
  <c r="O157" i="62"/>
  <c r="P69" i="69"/>
  <c r="O181" i="62"/>
  <c r="N30" i="63"/>
  <c r="P29" i="69"/>
  <c r="S51" i="71"/>
  <c r="O13" i="64"/>
  <c r="P72" i="69"/>
  <c r="K66" i="73"/>
  <c r="O228" i="62"/>
  <c r="L14" i="66"/>
  <c r="P123" i="69"/>
  <c r="N31" i="63"/>
  <c r="O36" i="64"/>
  <c r="P30" i="69"/>
  <c r="P94" i="69"/>
  <c r="M11" i="72"/>
  <c r="Q113" i="78"/>
  <c r="O16" i="64"/>
  <c r="P27" i="69"/>
  <c r="P107" i="69"/>
  <c r="K84" i="73"/>
  <c r="S23" i="71"/>
  <c r="O205" i="62"/>
  <c r="O103" i="62"/>
  <c r="O17" i="62"/>
  <c r="N70" i="63"/>
  <c r="U41" i="61"/>
  <c r="U236" i="61"/>
  <c r="L20" i="58"/>
  <c r="U71" i="61"/>
  <c r="P11" i="92"/>
  <c r="K43" i="73"/>
  <c r="K33" i="76"/>
  <c r="K60" i="73"/>
  <c r="K21" i="73"/>
  <c r="K87" i="76"/>
  <c r="O31" i="79"/>
  <c r="K55" i="73"/>
  <c r="K17" i="73"/>
  <c r="P14" i="92"/>
  <c r="Q167" i="78"/>
  <c r="K63" i="73"/>
  <c r="S12" i="71"/>
  <c r="U214" i="61"/>
  <c r="U280" i="61"/>
  <c r="O129" i="62"/>
  <c r="L28" i="58"/>
  <c r="U250" i="61"/>
  <c r="K108" i="76"/>
  <c r="K81" i="76"/>
  <c r="Q128" i="78"/>
  <c r="K77" i="76"/>
  <c r="Q68" i="78"/>
  <c r="O28" i="79"/>
  <c r="I32" i="80"/>
  <c r="K46" i="76"/>
  <c r="Q13" i="78"/>
  <c r="U266" i="61"/>
  <c r="L10" i="58"/>
  <c r="U66" i="61"/>
  <c r="N66" i="63"/>
  <c r="K79" i="73"/>
  <c r="U127" i="61"/>
  <c r="R42" i="59"/>
  <c r="U156" i="61"/>
  <c r="P111" i="69"/>
  <c r="K11" i="67"/>
  <c r="R46" i="59"/>
  <c r="U25" i="61"/>
  <c r="K113" i="73"/>
  <c r="N52" i="63"/>
  <c r="P64" i="69"/>
  <c r="O47" i="62"/>
  <c r="P18" i="69"/>
  <c r="N46" i="63"/>
  <c r="P35" i="69"/>
  <c r="P122" i="69"/>
  <c r="O71" i="62"/>
  <c r="U241" i="61"/>
  <c r="O213" i="62"/>
  <c r="O36" i="62"/>
  <c r="U176" i="61"/>
  <c r="O33" i="62"/>
  <c r="U94" i="61"/>
  <c r="P23" i="69"/>
  <c r="P22" i="69"/>
  <c r="O199" i="62"/>
  <c r="N54" i="63"/>
  <c r="O144" i="62"/>
  <c r="U170" i="61"/>
  <c r="O130" i="62"/>
  <c r="U255" i="61"/>
  <c r="O25" i="64"/>
  <c r="U197" i="61"/>
  <c r="U42" i="61"/>
  <c r="K20" i="67"/>
  <c r="N38" i="63"/>
  <c r="U166" i="61"/>
  <c r="U251" i="61"/>
  <c r="U189" i="61"/>
  <c r="L43" i="58"/>
  <c r="O39" i="62"/>
  <c r="U97" i="61"/>
  <c r="L41" i="58"/>
  <c r="O46" i="62"/>
  <c r="U100" i="61"/>
  <c r="L45" i="58"/>
  <c r="O35" i="62"/>
  <c r="U95" i="61"/>
  <c r="R26" i="59"/>
  <c r="L48" i="58"/>
  <c r="Q121" i="78"/>
  <c r="O15" i="79"/>
  <c r="K20" i="76"/>
  <c r="K46" i="73"/>
  <c r="M46" i="72"/>
  <c r="M48" i="72"/>
  <c r="Q124" i="78"/>
  <c r="Q107" i="78"/>
  <c r="Q152" i="78"/>
  <c r="Q115" i="78"/>
  <c r="O10" i="79"/>
  <c r="K13" i="67"/>
  <c r="K12" i="67"/>
  <c r="Q166" i="78"/>
  <c r="N16" i="63"/>
  <c r="O122" i="62"/>
  <c r="U162" i="61"/>
  <c r="O119" i="62"/>
  <c r="U247" i="61"/>
  <c r="O223" i="62"/>
  <c r="U181" i="61"/>
  <c r="U34" i="61"/>
  <c r="L54" i="58"/>
  <c r="O202" i="62"/>
  <c r="O31" i="62"/>
  <c r="U171" i="61"/>
  <c r="U93" i="61"/>
  <c r="U29" i="61"/>
  <c r="P52" i="69"/>
  <c r="O72" i="62"/>
  <c r="U209" i="61"/>
  <c r="U112" i="61"/>
  <c r="U48" i="61"/>
  <c r="R22" i="59"/>
  <c r="O102" i="62"/>
  <c r="U234" i="61"/>
  <c r="I41" i="80"/>
  <c r="K78" i="73"/>
  <c r="L19" i="58"/>
  <c r="N51" i="63"/>
  <c r="O156" i="62"/>
  <c r="P19" i="69"/>
  <c r="O191" i="62"/>
  <c r="O139" i="62"/>
  <c r="O15" i="64"/>
  <c r="O226" i="62"/>
  <c r="O111" i="62"/>
  <c r="U158" i="61"/>
  <c r="O114" i="62"/>
  <c r="U243" i="61"/>
  <c r="O206" i="62"/>
  <c r="U173" i="61"/>
  <c r="K40" i="73"/>
  <c r="K36" i="73"/>
  <c r="S32" i="71"/>
  <c r="N57" i="63"/>
  <c r="O96" i="62"/>
  <c r="U265" i="61"/>
  <c r="N15" i="63"/>
  <c r="O49" i="62"/>
  <c r="U188" i="61"/>
  <c r="O58" i="62"/>
  <c r="U106" i="61"/>
  <c r="P15" i="69"/>
  <c r="O187" i="62"/>
  <c r="O134" i="62"/>
  <c r="O125" i="62"/>
  <c r="N21" i="63"/>
  <c r="U38" i="61"/>
  <c r="O219" i="62"/>
  <c r="U179" i="61"/>
  <c r="U33" i="61"/>
  <c r="O231" i="62"/>
  <c r="U185" i="61"/>
  <c r="U36" i="61"/>
  <c r="O211" i="62"/>
  <c r="U175" i="61"/>
  <c r="U27" i="61"/>
  <c r="L22" i="58"/>
  <c r="O20" i="79"/>
  <c r="K70" i="76"/>
  <c r="Q55" i="78"/>
  <c r="Q54" i="78"/>
  <c r="K75" i="76"/>
  <c r="K79" i="76"/>
  <c r="O51" i="79"/>
  <c r="I34" i="80"/>
  <c r="Q15" i="78"/>
  <c r="Q155" i="78"/>
  <c r="K66" i="76"/>
  <c r="M34" i="72"/>
  <c r="M26" i="72"/>
  <c r="P105" i="69"/>
  <c r="N18" i="63"/>
  <c r="O79" i="62"/>
  <c r="U249" i="61"/>
  <c r="O221" i="62"/>
  <c r="O40" i="62"/>
  <c r="U180" i="61"/>
  <c r="O41" i="62"/>
  <c r="U98" i="61"/>
  <c r="R38" i="59"/>
  <c r="L11" i="58"/>
  <c r="O107" i="62"/>
  <c r="U238" i="61"/>
  <c r="U125" i="61"/>
  <c r="U61" i="61"/>
  <c r="R37" i="59"/>
  <c r="O158" i="62"/>
  <c r="U276" i="61"/>
  <c r="U145" i="61"/>
  <c r="U80" i="61"/>
  <c r="U16" i="61"/>
  <c r="L40" i="58"/>
  <c r="O194" i="62"/>
  <c r="O27" i="62"/>
  <c r="U167" i="61"/>
  <c r="U91" i="61"/>
  <c r="U23" i="61"/>
  <c r="L52" i="58"/>
  <c r="Q190" i="78"/>
  <c r="O14" i="64"/>
  <c r="K18" i="73"/>
  <c r="U261" i="61"/>
  <c r="O141" i="62"/>
  <c r="P44" i="69"/>
  <c r="U208" i="61"/>
  <c r="U126" i="61"/>
  <c r="P106" i="69"/>
  <c r="P101" i="69"/>
  <c r="U202" i="61"/>
  <c r="O16" i="62"/>
  <c r="U264" i="61"/>
  <c r="M49" i="72"/>
  <c r="U257" i="61"/>
  <c r="O50" i="62"/>
  <c r="O118" i="62"/>
  <c r="R41" i="59"/>
  <c r="U132" i="61"/>
  <c r="O113" i="62"/>
  <c r="R13" i="59"/>
  <c r="Q206" i="78"/>
  <c r="K85" i="76"/>
  <c r="K77" i="73"/>
  <c r="Q60" i="78"/>
  <c r="S26" i="71"/>
  <c r="K118" i="73"/>
  <c r="P86" i="69"/>
  <c r="P53" i="69"/>
  <c r="U194" i="61"/>
  <c r="U279" i="61"/>
  <c r="U248" i="61"/>
  <c r="R20" i="59"/>
  <c r="O64" i="62"/>
  <c r="U109" i="61"/>
  <c r="R19" i="59"/>
  <c r="O115" i="62"/>
  <c r="U128" i="61"/>
  <c r="R40" i="59"/>
  <c r="O146" i="62"/>
  <c r="U139" i="61"/>
  <c r="U59" i="61"/>
  <c r="L12" i="58"/>
  <c r="Q181" i="78"/>
  <c r="K106" i="73"/>
  <c r="K69" i="76"/>
  <c r="I11" i="80"/>
  <c r="I21" i="80"/>
  <c r="M31" i="72"/>
  <c r="Q140" i="78"/>
  <c r="I42" i="80"/>
  <c r="O30" i="79"/>
  <c r="Q94" i="78"/>
  <c r="Q199" i="78"/>
  <c r="M19" i="72"/>
  <c r="K86" i="73"/>
  <c r="K89" i="76"/>
  <c r="L13" i="74"/>
  <c r="I24" i="80"/>
  <c r="Q196" i="78"/>
  <c r="S14" i="71"/>
  <c r="Q111" i="78"/>
  <c r="Q106" i="78"/>
  <c r="Q203" i="78"/>
  <c r="Q130" i="78"/>
  <c r="Q110" i="78"/>
  <c r="K10" i="81"/>
  <c r="I13" i="80"/>
  <c r="O55" i="79"/>
  <c r="K71" i="76"/>
  <c r="K67" i="76"/>
  <c r="Q43" i="78"/>
  <c r="Q157" i="78"/>
  <c r="K12" i="81"/>
  <c r="O25" i="79"/>
  <c r="Q13" i="77"/>
  <c r="Q97" i="78"/>
  <c r="K86" i="76"/>
  <c r="R43" i="59"/>
  <c r="U131" i="61"/>
  <c r="O123" i="62"/>
  <c r="U24" i="61"/>
  <c r="U161" i="61"/>
  <c r="O182" i="62"/>
  <c r="R45" i="59"/>
  <c r="K97" i="73"/>
  <c r="P90" i="69"/>
  <c r="K30" i="73"/>
  <c r="O92" i="62"/>
  <c r="P118" i="69"/>
  <c r="U190" i="61"/>
  <c r="U275" i="61"/>
  <c r="U240" i="61"/>
  <c r="N68" i="63"/>
  <c r="P96" i="69"/>
  <c r="O59" i="62"/>
  <c r="O86" i="62"/>
  <c r="O143" i="62"/>
  <c r="K12" i="73"/>
  <c r="O87" i="62"/>
  <c r="U184" i="61"/>
  <c r="U65" i="61"/>
  <c r="U252" i="61"/>
  <c r="L15" i="58"/>
  <c r="U63" i="61"/>
  <c r="Q81" i="78"/>
  <c r="Q141" i="78"/>
  <c r="Q127" i="78"/>
  <c r="S22" i="71"/>
  <c r="K83" i="76"/>
  <c r="Q32" i="78"/>
  <c r="N48" i="63"/>
  <c r="P56" i="69"/>
  <c r="O42" i="62"/>
  <c r="O76" i="62"/>
  <c r="O121" i="62"/>
  <c r="U14" i="61"/>
  <c r="O150" i="62"/>
  <c r="U141" i="61"/>
  <c r="U13" i="61"/>
  <c r="O215" i="62"/>
  <c r="U177" i="61"/>
  <c r="U32" i="61"/>
  <c r="O43" i="64"/>
  <c r="U199" i="61"/>
  <c r="U75" i="61"/>
  <c r="R21" i="59"/>
  <c r="P12" i="93"/>
  <c r="K53" i="76"/>
  <c r="Q35" i="78"/>
  <c r="K104" i="73"/>
  <c r="K59" i="73"/>
  <c r="K61" i="73"/>
  <c r="Q76" i="78"/>
  <c r="P13" i="92"/>
  <c r="K54" i="76"/>
  <c r="Q177" i="78"/>
  <c r="K102" i="73"/>
  <c r="Q56" i="78"/>
  <c r="Q138" i="78"/>
  <c r="K24" i="76"/>
  <c r="O23" i="79"/>
  <c r="Q126" i="78"/>
  <c r="O50" i="79"/>
  <c r="I10" i="80"/>
  <c r="K63" i="76"/>
  <c r="K58" i="76"/>
  <c r="Q34" i="78"/>
  <c r="Q45" i="78"/>
  <c r="Q22" i="78"/>
  <c r="O38" i="79"/>
  <c r="K60" i="76"/>
  <c r="Q64" i="78"/>
  <c r="K75" i="73"/>
  <c r="K73" i="73"/>
  <c r="L15" i="74"/>
  <c r="Q50" i="78"/>
  <c r="O11" i="79"/>
  <c r="I44" i="80"/>
  <c r="K26" i="73"/>
  <c r="K70" i="73"/>
  <c r="O48" i="79"/>
  <c r="L38" i="58"/>
  <c r="U99" i="61"/>
  <c r="O43" i="62"/>
  <c r="R32" i="59"/>
  <c r="U120" i="61"/>
  <c r="O94" i="62"/>
  <c r="R11" i="59"/>
  <c r="P54" i="69"/>
  <c r="N49" i="63"/>
  <c r="O34" i="62"/>
  <c r="O110" i="62"/>
  <c r="O48" i="64"/>
  <c r="O174" i="62"/>
  <c r="U74" i="61"/>
  <c r="O45" i="62"/>
  <c r="U129" i="61"/>
  <c r="R44" i="59"/>
  <c r="R17" i="59"/>
  <c r="K19" i="76"/>
  <c r="O46" i="79"/>
  <c r="P87" i="69"/>
  <c r="O225" i="62"/>
  <c r="U147" i="61"/>
  <c r="K14" i="67"/>
  <c r="U45" i="61"/>
  <c r="U244" i="61"/>
  <c r="L23" i="58"/>
  <c r="U107" i="61"/>
  <c r="K80" i="73"/>
  <c r="Q119" i="78"/>
  <c r="K42" i="76"/>
  <c r="I20" i="80"/>
  <c r="K81" i="73"/>
  <c r="K49" i="76"/>
  <c r="K45" i="73"/>
  <c r="Q146" i="78"/>
  <c r="I43" i="80"/>
  <c r="K69" i="73"/>
  <c r="K120" i="73"/>
  <c r="K62" i="76"/>
  <c r="K29" i="73"/>
  <c r="M44" i="72"/>
  <c r="K42" i="73"/>
  <c r="Q51" i="78"/>
  <c r="O34" i="79"/>
  <c r="Q77" i="78"/>
  <c r="U67" i="61"/>
  <c r="L49" i="58"/>
  <c r="O21" i="62"/>
  <c r="U69" i="61"/>
  <c r="U254" i="61"/>
  <c r="L16" i="58"/>
  <c r="U82" i="61"/>
  <c r="U164" i="61"/>
  <c r="O188" i="62"/>
  <c r="P92" i="69"/>
  <c r="P17" i="69"/>
  <c r="S13" i="71"/>
  <c r="M35" i="72"/>
  <c r="K112" i="73"/>
  <c r="K105" i="76"/>
  <c r="K25" i="76"/>
  <c r="O24" i="79"/>
  <c r="O33" i="79"/>
  <c r="O43" i="79"/>
  <c r="K95" i="76"/>
  <c r="K91" i="76"/>
  <c r="Q75" i="78"/>
  <c r="Q66" i="78"/>
  <c r="K78" i="76"/>
  <c r="Q180" i="78"/>
  <c r="P10" i="92"/>
  <c r="O39" i="79"/>
  <c r="K103" i="76"/>
  <c r="K99" i="76"/>
  <c r="Q86" i="78"/>
  <c r="Q71" i="78"/>
  <c r="O41" i="79"/>
  <c r="Q92" i="78"/>
  <c r="K41" i="73"/>
  <c r="K52" i="76"/>
  <c r="Q163" i="78"/>
  <c r="U19" i="61"/>
  <c r="U135" i="61"/>
  <c r="O135" i="62"/>
  <c r="R36" i="59"/>
  <c r="U124" i="61"/>
  <c r="O105" i="62"/>
  <c r="R15" i="59"/>
  <c r="U105" i="61"/>
  <c r="O56" i="62"/>
  <c r="L51" i="58"/>
  <c r="K96" i="73"/>
  <c r="S21" i="71"/>
  <c r="O209" i="62"/>
  <c r="U143" i="61"/>
  <c r="N67" i="63"/>
  <c r="S25" i="71"/>
  <c r="U138" i="61"/>
  <c r="O229" i="62"/>
  <c r="U246" i="61"/>
  <c r="U68" i="61"/>
  <c r="R39" i="59"/>
  <c r="O14" i="79"/>
  <c r="O42" i="79"/>
  <c r="Q135" i="78"/>
  <c r="O152" i="62"/>
  <c r="U212" i="61"/>
  <c r="L21" i="58"/>
  <c r="U77" i="61"/>
  <c r="O37" i="62"/>
  <c r="L56" i="58"/>
  <c r="U123" i="61"/>
  <c r="L30" i="58"/>
  <c r="Q205" i="78"/>
  <c r="Q85" i="78"/>
  <c r="P129" i="69"/>
  <c r="K51" i="73"/>
  <c r="Q16" i="77"/>
  <c r="K22" i="76"/>
  <c r="Q61" i="78"/>
  <c r="Q38" i="78"/>
  <c r="M40" i="72"/>
  <c r="K38" i="73"/>
  <c r="K114" i="73"/>
  <c r="K107" i="73"/>
  <c r="S18" i="71"/>
  <c r="Q117" i="78"/>
  <c r="K17" i="76"/>
  <c r="Q108" i="78"/>
  <c r="K36" i="76"/>
  <c r="U35" i="61"/>
  <c r="O227" i="62"/>
  <c r="U227" i="61"/>
  <c r="U37" i="61"/>
  <c r="U187" i="61"/>
  <c r="N13" i="63"/>
  <c r="U22" i="61"/>
  <c r="O164" i="62"/>
  <c r="O98" i="62"/>
  <c r="O78" i="62"/>
  <c r="S31" i="71"/>
  <c r="O28" i="64"/>
  <c r="I14" i="80"/>
  <c r="O12" i="79"/>
  <c r="K40" i="76"/>
  <c r="O56" i="79"/>
  <c r="Q147" i="78"/>
  <c r="I26" i="80"/>
  <c r="Q52" i="78"/>
  <c r="K87" i="73"/>
  <c r="K85" i="73"/>
  <c r="K35" i="76"/>
  <c r="K93" i="76"/>
  <c r="K12" i="76"/>
  <c r="K104" i="76"/>
  <c r="K103" i="73"/>
  <c r="Q48" i="78"/>
  <c r="K91" i="73"/>
  <c r="K89" i="73"/>
  <c r="K43" i="76"/>
  <c r="K97" i="76"/>
  <c r="Q73" i="78"/>
  <c r="I27" i="80"/>
  <c r="Q47" i="78"/>
  <c r="Q139" i="78"/>
  <c r="K102" i="76"/>
  <c r="L55" i="58"/>
  <c r="U103" i="61"/>
  <c r="O52" i="62"/>
  <c r="L53" i="58"/>
  <c r="U92" i="61"/>
  <c r="O29" i="62"/>
  <c r="L32" i="58"/>
  <c r="U73" i="61"/>
  <c r="U262" i="61"/>
  <c r="L37" i="58"/>
  <c r="U86" i="61"/>
  <c r="U168" i="61"/>
  <c r="O196" i="62"/>
  <c r="S50" i="71"/>
  <c r="P41" i="69"/>
  <c r="S29" i="71"/>
  <c r="K20" i="73"/>
  <c r="P126" i="69"/>
  <c r="P59" i="69"/>
  <c r="L16" i="66"/>
  <c r="O148" i="62"/>
  <c r="O214" i="62"/>
  <c r="O35" i="64"/>
  <c r="P93" i="69"/>
  <c r="Q102" i="78"/>
  <c r="K18" i="67"/>
  <c r="S20" i="71"/>
  <c r="O195" i="62"/>
  <c r="N58" i="63"/>
  <c r="P57" i="69"/>
  <c r="K16" i="73"/>
  <c r="N63" i="63"/>
  <c r="L20" i="66"/>
  <c r="P62" i="69"/>
  <c r="P130" i="69"/>
  <c r="K28" i="73"/>
  <c r="N44" i="63"/>
  <c r="O50" i="64"/>
  <c r="P75" i="69"/>
  <c r="S48" i="71"/>
  <c r="Q145" i="78"/>
  <c r="M14" i="72"/>
  <c r="U223" i="61"/>
  <c r="U235" i="61"/>
  <c r="U30" i="61"/>
  <c r="U195" i="61"/>
  <c r="U31" i="61"/>
  <c r="U60" i="61"/>
  <c r="U258" i="61"/>
  <c r="L34" i="58"/>
  <c r="K82" i="73"/>
  <c r="K65" i="73"/>
  <c r="K32" i="76"/>
  <c r="K19" i="73"/>
  <c r="Q112" i="78"/>
  <c r="Q131" i="78"/>
  <c r="K28" i="76"/>
  <c r="K15" i="73"/>
  <c r="Q116" i="78"/>
  <c r="Q62" i="78"/>
  <c r="K93" i="73"/>
  <c r="Q168" i="78"/>
  <c r="S27" i="71"/>
  <c r="O24" i="62"/>
  <c r="R29" i="59"/>
  <c r="U133" i="61"/>
  <c r="U88" i="61"/>
  <c r="Q134" i="78"/>
  <c r="Q53" i="78"/>
  <c r="M42" i="72"/>
  <c r="Q198" i="78"/>
  <c r="K67" i="73"/>
  <c r="Q41" i="78"/>
  <c r="Q200" i="78"/>
  <c r="O58" i="79"/>
  <c r="Q11" i="78"/>
  <c r="L17" i="58"/>
  <c r="U64" i="61"/>
  <c r="U203" i="61"/>
  <c r="O163" i="62"/>
  <c r="Q201" i="78"/>
  <c r="K122" i="73"/>
  <c r="O126" i="62"/>
  <c r="N33" i="63"/>
  <c r="O33" i="64"/>
  <c r="O70" i="62"/>
  <c r="N11" i="63"/>
  <c r="R47" i="59"/>
  <c r="U136" i="61"/>
  <c r="M27" i="72"/>
  <c r="P133" i="69"/>
  <c r="Q161" i="78"/>
  <c r="O51" i="64"/>
  <c r="R30" i="59"/>
  <c r="K30" i="76"/>
  <c r="Q14" i="77"/>
  <c r="S37" i="71"/>
  <c r="M41" i="72"/>
  <c r="P113" i="69"/>
  <c r="N25" i="63"/>
  <c r="O83" i="62"/>
  <c r="U253" i="61"/>
  <c r="N64" i="63"/>
  <c r="N59" i="63"/>
  <c r="P88" i="69"/>
  <c r="O169" i="62"/>
  <c r="O55" i="62"/>
  <c r="K76" i="73"/>
  <c r="P81" i="69"/>
  <c r="K92" i="73"/>
  <c r="O185" i="62"/>
  <c r="P28" i="69"/>
  <c r="O68" i="62"/>
  <c r="U206" i="61"/>
  <c r="M29" i="72"/>
  <c r="O180" i="62"/>
  <c r="O93" i="62"/>
  <c r="O20" i="62"/>
  <c r="U226" i="61"/>
  <c r="U160" i="61"/>
  <c r="O153" i="62"/>
  <c r="U272" i="61"/>
  <c r="U142" i="61"/>
  <c r="U78" i="61"/>
  <c r="S42" i="71"/>
  <c r="O55" i="64"/>
  <c r="S41" i="71"/>
  <c r="O49" i="64"/>
  <c r="P65" i="69"/>
  <c r="K14" i="73"/>
  <c r="M47" i="72"/>
  <c r="O218" i="62"/>
  <c r="Q70" i="78"/>
  <c r="O101" i="62"/>
  <c r="U233" i="61"/>
  <c r="U153" i="61"/>
  <c r="O204" i="62"/>
  <c r="O109" i="62"/>
  <c r="O32" i="62"/>
  <c r="U239" i="61"/>
  <c r="U172" i="61"/>
  <c r="O190" i="62"/>
  <c r="O25" i="62"/>
  <c r="U165" i="61"/>
  <c r="U90" i="61"/>
  <c r="U26" i="61"/>
  <c r="N56" i="63"/>
  <c r="N55" i="63"/>
  <c r="P80" i="69"/>
  <c r="O160" i="62"/>
  <c r="O51" i="62"/>
  <c r="P108" i="69"/>
  <c r="O81" i="62"/>
  <c r="U216" i="61"/>
  <c r="O131" i="62"/>
  <c r="U134" i="61"/>
  <c r="U18" i="61"/>
  <c r="L25" i="58"/>
  <c r="O162" i="62"/>
  <c r="U278" i="61"/>
  <c r="U146" i="61"/>
  <c r="U81" i="61"/>
  <c r="U17" i="61"/>
  <c r="L24" i="58"/>
  <c r="O170" i="62"/>
  <c r="O13" i="62"/>
  <c r="U152" i="61"/>
  <c r="U84" i="61"/>
  <c r="U20" i="61"/>
  <c r="L27" i="58"/>
  <c r="O155" i="62"/>
  <c r="U274" i="61"/>
  <c r="U144" i="61"/>
  <c r="U79" i="61"/>
  <c r="U21" i="61"/>
  <c r="K92" i="76"/>
  <c r="U55" i="61"/>
  <c r="K50" i="76"/>
  <c r="O85" i="62"/>
  <c r="P125" i="69"/>
  <c r="L35" i="58"/>
  <c r="M13" i="72"/>
  <c r="K16" i="67"/>
  <c r="O183" i="62"/>
  <c r="N22" i="63"/>
  <c r="O127" i="62"/>
  <c r="P103" i="69"/>
  <c r="P102" i="69"/>
  <c r="O40" i="64"/>
  <c r="P85" i="69"/>
  <c r="N61" i="63"/>
  <c r="K116" i="73"/>
  <c r="L11" i="66"/>
  <c r="L11" i="74"/>
  <c r="O18" i="64"/>
  <c r="O104" i="62"/>
  <c r="O154" i="62"/>
  <c r="U273" i="61"/>
  <c r="U174" i="61"/>
  <c r="N45" i="63"/>
  <c r="O136" i="62"/>
  <c r="O53" i="62"/>
  <c r="U259" i="61"/>
  <c r="U192" i="61"/>
  <c r="P20" i="69"/>
  <c r="O66" i="62"/>
  <c r="U205" i="61"/>
  <c r="U110" i="61"/>
  <c r="U46" i="61"/>
  <c r="P67" i="69"/>
  <c r="N24" i="63"/>
  <c r="P66" i="69"/>
  <c r="N23" i="63"/>
  <c r="N19" i="63"/>
  <c r="P16" i="69"/>
  <c r="P13" i="69"/>
  <c r="O128" i="62"/>
  <c r="O192" i="62"/>
  <c r="O26" i="62"/>
  <c r="U186" i="61"/>
  <c r="P12" i="69"/>
  <c r="O151" i="62"/>
  <c r="O65" i="62"/>
  <c r="U271" i="61"/>
  <c r="U204" i="61"/>
  <c r="K55" i="76"/>
  <c r="O99" i="62"/>
  <c r="U232" i="61"/>
  <c r="U122" i="61"/>
  <c r="U58" i="61"/>
  <c r="P99" i="69"/>
  <c r="P98" i="69"/>
  <c r="O22" i="64"/>
  <c r="P77" i="69"/>
  <c r="N29" i="63"/>
  <c r="U198" i="61"/>
  <c r="O168" i="62"/>
  <c r="O12" i="62"/>
  <c r="U151" i="61"/>
  <c r="U256" i="61"/>
  <c r="U70" i="61"/>
  <c r="R24" i="59"/>
  <c r="P68" i="69"/>
  <c r="O74" i="62"/>
  <c r="U211" i="61"/>
  <c r="U113" i="61"/>
  <c r="U49" i="61"/>
  <c r="R23" i="59"/>
  <c r="P116" i="69"/>
  <c r="O82" i="62"/>
  <c r="U217" i="61"/>
  <c r="U116" i="61"/>
  <c r="U52" i="61"/>
  <c r="R27" i="59"/>
  <c r="P36" i="69"/>
  <c r="O69" i="62"/>
  <c r="U207" i="61"/>
  <c r="U111" i="61"/>
  <c r="U47" i="61"/>
  <c r="K33" i="73"/>
  <c r="O17" i="64"/>
  <c r="Q207" i="78"/>
  <c r="Q189" i="78"/>
  <c r="P100" i="69"/>
  <c r="L12" i="74"/>
  <c r="Q15" i="77"/>
  <c r="I19" i="80"/>
  <c r="Q12" i="77"/>
  <c r="K34" i="76"/>
  <c r="Q156" i="78"/>
  <c r="M18" i="72"/>
  <c r="O23" i="62"/>
  <c r="O18" i="62"/>
  <c r="P16" i="92"/>
  <c r="Q11" i="77"/>
  <c r="O13" i="79"/>
  <c r="Q129" i="78"/>
  <c r="K99" i="73"/>
  <c r="U83" i="61"/>
  <c r="U260" i="61"/>
  <c r="S15" i="71"/>
  <c r="O166" i="62"/>
  <c r="I17" i="80"/>
  <c r="O36" i="79"/>
  <c r="Q21" i="78"/>
  <c r="K31" i="73"/>
  <c r="K56" i="73"/>
  <c r="Q171" i="78"/>
  <c r="I33" i="80"/>
  <c r="Q12" i="78"/>
  <c r="U87" i="61"/>
  <c r="U76" i="61"/>
  <c r="R33" i="59"/>
  <c r="K44" i="73"/>
  <c r="U182" i="61"/>
  <c r="P55" i="69"/>
  <c r="S19" i="71"/>
  <c r="K17" i="67"/>
  <c r="N32" i="63"/>
  <c r="S47" i="71"/>
  <c r="P70" i="69"/>
  <c r="L12" i="65"/>
  <c r="N27" i="63"/>
  <c r="P73" i="69"/>
  <c r="N34" i="63"/>
  <c r="K32" i="73"/>
  <c r="P24" i="69"/>
  <c r="K49" i="73"/>
  <c r="P21" i="69"/>
  <c r="O222" i="62"/>
  <c r="O137" i="62"/>
  <c r="O67" i="62"/>
  <c r="O200" i="62"/>
  <c r="O106" i="62"/>
  <c r="O30" i="62"/>
  <c r="U237" i="61"/>
  <c r="M36" i="72"/>
  <c r="P83" i="69"/>
  <c r="L21" i="66"/>
  <c r="N40" i="63"/>
  <c r="M22" i="72"/>
  <c r="P82" i="69"/>
  <c r="L15" i="66"/>
  <c r="N39" i="63"/>
  <c r="P97" i="69"/>
  <c r="N50" i="63"/>
  <c r="K96" i="76"/>
  <c r="P48" i="69"/>
  <c r="K64" i="76"/>
  <c r="P45" i="69"/>
  <c r="N12" i="63"/>
  <c r="O145" i="62"/>
  <c r="O75" i="62"/>
  <c r="O217" i="62"/>
  <c r="O117" i="62"/>
  <c r="O38" i="62"/>
  <c r="U245" i="61"/>
  <c r="M17" i="72"/>
  <c r="L12" i="66"/>
  <c r="U196" i="61"/>
  <c r="K34" i="73"/>
  <c r="L46" i="58"/>
  <c r="O26" i="79"/>
  <c r="O54" i="62"/>
  <c r="Q105" i="78"/>
  <c r="L26" i="58"/>
  <c r="Q69" i="78"/>
  <c r="Q72" i="78"/>
  <c r="O44" i="79"/>
  <c r="K105" i="73"/>
  <c r="U108" i="61"/>
  <c r="O186" i="62"/>
  <c r="K23" i="76"/>
  <c r="Q197" i="78"/>
  <c r="Q67" i="78"/>
  <c r="K39" i="73"/>
  <c r="K82" i="76"/>
  <c r="K101" i="76"/>
  <c r="O167" i="62"/>
  <c r="R28" i="59"/>
  <c r="U213" i="61"/>
  <c r="P42" i="69"/>
  <c r="Q148" i="78"/>
  <c r="K26" i="76"/>
  <c r="K45" i="76"/>
  <c r="Q95" i="78"/>
  <c r="Q79" i="78"/>
  <c r="Q114" i="78"/>
  <c r="P15" i="92"/>
  <c r="K37" i="76"/>
  <c r="O19" i="62"/>
  <c r="U140" i="61"/>
  <c r="U57" i="61"/>
  <c r="U54" i="61"/>
  <c r="O176" i="62"/>
  <c r="O37" i="79"/>
  <c r="P95" i="69"/>
  <c r="L13" i="65"/>
  <c r="Q30" i="78"/>
  <c r="S17" i="71"/>
  <c r="P50" i="69"/>
  <c r="O31" i="64"/>
  <c r="K72" i="73"/>
  <c r="P33" i="69"/>
  <c r="O224" i="62"/>
  <c r="S43" i="71"/>
  <c r="O56" i="64"/>
  <c r="S38" i="71"/>
  <c r="O52" i="64"/>
  <c r="O201" i="62"/>
  <c r="O116" i="62"/>
  <c r="P127" i="69"/>
  <c r="O171" i="62"/>
  <c r="O84" i="62"/>
  <c r="O14" i="62"/>
  <c r="U218" i="61"/>
  <c r="S36" i="71"/>
  <c r="P63" i="69"/>
  <c r="O46" i="64"/>
  <c r="N20" i="63"/>
  <c r="S34" i="71"/>
  <c r="P58" i="69"/>
  <c r="O45" i="64"/>
  <c r="Q209" i="78"/>
  <c r="P49" i="69"/>
  <c r="N14" i="63"/>
  <c r="M37" i="72"/>
  <c r="L22" i="66"/>
  <c r="M30" i="72"/>
  <c r="K15" i="67"/>
  <c r="O210" i="62"/>
  <c r="O124" i="62"/>
  <c r="K22" i="73"/>
  <c r="O184" i="62"/>
  <c r="O95" i="62"/>
  <c r="O22" i="62"/>
  <c r="U228" i="61"/>
  <c r="P120" i="69"/>
  <c r="O20" i="64"/>
  <c r="P74" i="69"/>
  <c r="N35" i="63"/>
  <c r="N42" i="63"/>
  <c r="P32" i="69"/>
  <c r="P37" i="69"/>
  <c r="U193" i="61"/>
  <c r="K48" i="73"/>
  <c r="O54" i="79"/>
  <c r="Q118" i="78"/>
  <c r="Q88" i="78"/>
  <c r="K74" i="73"/>
  <c r="U215" i="61"/>
  <c r="K90" i="73"/>
  <c r="O19" i="79"/>
  <c r="I29" i="80"/>
  <c r="L14" i="58"/>
  <c r="U201" i="61"/>
  <c r="O88" i="62"/>
  <c r="O53" i="79"/>
  <c r="K111" i="73"/>
  <c r="O32" i="79"/>
  <c r="Q37" i="78"/>
  <c r="Q183" i="78"/>
  <c r="K21" i="76"/>
  <c r="L31" i="58"/>
  <c r="U53" i="61"/>
  <c r="P84" i="69"/>
  <c r="P47" i="69"/>
  <c r="I36" i="80"/>
  <c r="K100" i="76"/>
  <c r="Q89" i="78"/>
  <c r="Q208" i="78"/>
  <c r="Q74" i="78"/>
  <c r="K98" i="76"/>
  <c r="K13" i="76"/>
  <c r="U11" i="61"/>
  <c r="O178" i="62"/>
  <c r="U268" i="61"/>
  <c r="U229" i="61"/>
  <c r="U222" i="61"/>
  <c r="L15" i="65"/>
  <c r="M43" i="72"/>
  <c r="P71" i="69"/>
  <c r="O37" i="64"/>
  <c r="K53" i="73"/>
  <c r="P114" i="69"/>
  <c r="P26" i="69"/>
  <c r="O11" i="64"/>
  <c r="M15" i="72"/>
  <c r="L11" i="65"/>
  <c r="O203" i="62"/>
  <c r="P112" i="69"/>
  <c r="N65" i="63"/>
  <c r="P109" i="69"/>
  <c r="N71" i="63"/>
  <c r="O177" i="62"/>
  <c r="O100" i="62"/>
  <c r="L17" i="66"/>
  <c r="O149" i="62"/>
  <c r="O63" i="62"/>
  <c r="U269" i="61"/>
  <c r="K39" i="76"/>
  <c r="P131" i="69"/>
  <c r="P39" i="69"/>
  <c r="O24" i="64"/>
  <c r="K31" i="76"/>
  <c r="P124" i="69"/>
  <c r="P38" i="69"/>
  <c r="O23" i="64"/>
  <c r="M39" i="72"/>
  <c r="K19" i="67"/>
  <c r="O216" i="62"/>
  <c r="P132" i="69"/>
  <c r="O29" i="64"/>
  <c r="S16" i="71"/>
  <c r="O26" i="64"/>
  <c r="O189" i="62"/>
  <c r="O108" i="62"/>
  <c r="P60" i="69"/>
  <c r="O159" i="62"/>
  <c r="O73" i="62"/>
  <c r="U277" i="61"/>
  <c r="U210" i="61"/>
  <c r="P79" i="69"/>
  <c r="N36" i="63"/>
  <c r="P34" i="69"/>
  <c r="M25" i="72"/>
  <c r="O208" i="62"/>
  <c r="O21" i="64"/>
  <c r="P51" i="69"/>
  <c r="O97" i="62"/>
  <c r="K84" i="76"/>
  <c r="I16" i="80"/>
  <c r="U178" i="61"/>
  <c r="Q44" i="78"/>
  <c r="Q164" i="78"/>
  <c r="I22" i="80"/>
  <c r="I15" i="80"/>
  <c r="Q83" i="78"/>
  <c r="K109" i="73"/>
  <c r="Q185" i="78"/>
  <c r="Q188" i="78"/>
  <c r="Q186" i="78"/>
  <c r="I37" i="80"/>
  <c r="Q58" i="78"/>
  <c r="Q57" i="78"/>
  <c r="Q169" i="78"/>
  <c r="U51" i="61"/>
  <c r="Q17" i="78"/>
  <c r="Q211" i="78"/>
  <c r="Q213" i="78"/>
  <c r="Q212" i="78"/>
  <c r="Q214" i="78"/>
  <c r="Q216" i="78"/>
  <c r="Q218" i="78"/>
  <c r="Q220" i="78"/>
  <c r="Q215" i="78"/>
  <c r="Q217" i="78"/>
  <c r="Q219" i="78"/>
  <c r="U118" i="61"/>
  <c r="L50" i="58"/>
  <c r="O90" i="62"/>
  <c r="Q31" i="78"/>
  <c r="I28" i="80"/>
  <c r="K98" i="73"/>
  <c r="K52" i="73"/>
  <c r="U154" i="61"/>
  <c r="K119" i="73"/>
  <c r="K57" i="76"/>
  <c r="O112" i="62"/>
  <c r="Q202" i="78"/>
  <c r="K73" i="76"/>
  <c r="O80" i="62"/>
  <c r="K94" i="73"/>
  <c r="O40" i="79"/>
  <c r="K101" i="73"/>
  <c r="Q125" i="78"/>
  <c r="Q18" i="78"/>
  <c r="K123" i="73"/>
  <c r="O21" i="79"/>
  <c r="O17" i="79"/>
  <c r="K72" i="76"/>
  <c r="Q120" i="78"/>
  <c r="O47" i="79"/>
  <c r="P11" i="93"/>
  <c r="K110" i="73"/>
  <c r="K41" i="76"/>
  <c r="U114" i="61"/>
  <c r="K27" i="76"/>
  <c r="K76" i="76"/>
  <c r="Q143" i="78"/>
  <c r="K94" i="76"/>
  <c r="Q19" i="78"/>
  <c r="R14" i="59"/>
  <c r="Q87" i="78"/>
  <c r="U104" i="61"/>
  <c r="K68" i="73"/>
  <c r="Q100" i="78"/>
  <c r="Q104" i="78"/>
  <c r="L29" i="58"/>
  <c r="K18" i="76"/>
  <c r="K107" i="76"/>
  <c r="Q153" i="78"/>
  <c r="Q175" i="78"/>
  <c r="O15" i="62"/>
  <c r="K83" i="73"/>
  <c r="Q39" i="78"/>
  <c r="I35" i="80"/>
  <c r="Q136" i="78"/>
  <c r="P10" i="93"/>
  <c r="U40" i="61"/>
  <c r="O57" i="62"/>
  <c r="Q84" i="78"/>
  <c r="K50" i="73"/>
  <c r="K61" i="76"/>
  <c r="Q174" i="78"/>
  <c r="I39" i="80"/>
  <c r="K38" i="76"/>
  <c r="K109" i="76"/>
  <c r="Q158" i="78"/>
  <c r="M16" i="72"/>
  <c r="Q78" i="78"/>
  <c r="U119" i="61"/>
  <c r="R18" i="59"/>
  <c r="O62" i="62"/>
  <c r="U89" i="61"/>
  <c r="L33" i="58"/>
  <c r="U200" i="61"/>
  <c r="O120" i="62"/>
  <c r="K47" i="76"/>
  <c r="S49" i="71"/>
  <c r="Q191" i="78"/>
  <c r="Q173" i="78"/>
  <c r="I40" i="80"/>
  <c r="Q96" i="78"/>
  <c r="K37" i="73"/>
  <c r="K48" i="76"/>
  <c r="Q182" i="78"/>
  <c r="K95" i="73"/>
  <c r="O16" i="79"/>
  <c r="U150" i="61"/>
  <c r="R49" i="59"/>
  <c r="O138" i="62"/>
  <c r="U117" i="61"/>
  <c r="R12" i="59"/>
  <c r="U263" i="61"/>
  <c r="O44" i="64"/>
  <c r="O207" i="62"/>
  <c r="S40" i="71"/>
  <c r="Q23" i="78"/>
  <c r="Q49" i="78"/>
  <c r="Q103" i="78"/>
  <c r="U115" i="61"/>
  <c r="Q193" i="78"/>
  <c r="Q172" i="78"/>
  <c r="I31" i="80"/>
  <c r="U85" i="61"/>
  <c r="M12" i="72"/>
  <c r="O172" i="62"/>
  <c r="K56" i="76"/>
  <c r="K44" i="76"/>
  <c r="Q162" i="78"/>
  <c r="U281" i="61"/>
  <c r="Q150" i="78"/>
  <c r="O57" i="79"/>
  <c r="Q160" i="78"/>
  <c r="U15" i="61"/>
  <c r="O77" i="62"/>
  <c r="Q10" i="78"/>
  <c r="Q210" i="78"/>
  <c r="K35" i="73"/>
  <c r="K11" i="81"/>
  <c r="Q170" i="78"/>
  <c r="N53" i="63"/>
  <c r="O39" i="64"/>
  <c r="P121" i="69"/>
  <c r="Q63" i="78"/>
  <c r="Q109" i="78"/>
  <c r="K14" i="76"/>
  <c r="Q144" i="78"/>
  <c r="O52" i="79"/>
  <c r="K117" i="73"/>
  <c r="Q40" i="78"/>
  <c r="L44" i="58"/>
  <c r="U224" i="61"/>
  <c r="U44" i="61"/>
  <c r="L14" i="65"/>
  <c r="U163" i="61"/>
  <c r="R51" i="59"/>
  <c r="O61" i="62"/>
  <c r="L13" i="66"/>
  <c r="P12" i="92"/>
  <c r="K115" i="73"/>
  <c r="K68" i="76"/>
  <c r="K29" i="76"/>
  <c r="S44" i="71"/>
  <c r="O22" i="79"/>
  <c r="Q33" i="78"/>
  <c r="Q93" i="78"/>
  <c r="I18" i="80"/>
  <c r="K51" i="76"/>
  <c r="R35" i="59"/>
  <c r="O11" i="62"/>
  <c r="U72" i="61"/>
  <c r="U219" i="61"/>
  <c r="U50" i="61"/>
  <c r="O142" i="62"/>
  <c r="O220" i="62"/>
  <c r="K62" i="73"/>
  <c r="M23" i="72"/>
  <c r="O27" i="79"/>
  <c r="Q194" i="78"/>
  <c r="I30" i="80"/>
  <c r="Q80" i="78"/>
  <c r="K54" i="73"/>
  <c r="K65" i="76"/>
  <c r="K11" i="73"/>
  <c r="L14" i="74"/>
  <c r="O49" i="79"/>
  <c r="U159" i="61"/>
  <c r="U12" i="61"/>
  <c r="O147" i="62"/>
  <c r="U121" i="61"/>
  <c r="R16" i="59"/>
  <c r="U267" i="61"/>
  <c r="O232" i="62"/>
  <c r="K57" i="73"/>
  <c r="P115" i="69"/>
  <c r="P31" i="69"/>
  <c r="O12" i="64"/>
  <c r="M33" i="72"/>
  <c r="D10" i="88"/>
  <c r="Q24" i="78"/>
  <c r="Q26" i="78"/>
  <c r="Q28" i="78"/>
  <c r="Q25" i="78"/>
  <c r="Q27" i="78"/>
  <c r="K88" i="76"/>
  <c r="D41" i="88"/>
  <c r="D37" i="88"/>
  <c r="D29" i="88"/>
  <c r="D25" i="88"/>
  <c r="D21" i="88"/>
  <c r="D17" i="88"/>
  <c r="D13" i="88"/>
  <c r="D12" i="88"/>
  <c r="D35" i="88"/>
  <c r="D23" i="88"/>
  <c r="D11" i="88"/>
  <c r="D40" i="88"/>
  <c r="D36" i="88"/>
  <c r="D32" i="88"/>
  <c r="D28" i="88"/>
  <c r="D24" i="88"/>
  <c r="D20" i="88"/>
  <c r="D16" i="88"/>
  <c r="D39" i="88"/>
  <c r="D27" i="88"/>
  <c r="D15" i="88"/>
  <c r="D42" i="88"/>
  <c r="D38" i="88"/>
  <c r="D34" i="88"/>
  <c r="D30" i="88"/>
  <c r="D26" i="88"/>
  <c r="D22" i="88"/>
  <c r="D18" i="88"/>
  <c r="D14" i="88"/>
  <c r="D31" i="88"/>
  <c r="D19" i="88"/>
  <c r="D3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5">
    <s v="Migdal Hashkaot Neches Boded"/>
    <s v="{[Time].[Hie Time].[Yom].&amp;[20171231]}"/>
    <s v="{[Medida].[Medida].&amp;[2]}"/>
    <s v="[Neches].[Neches].&amp;[9999939]&amp;[-1]"/>
    <s v="[Measures].[c_Shaar_Acharon]"/>
    <s v="#,#.0000"/>
    <s v="[Neches].[Neches].&amp;[9999871]&amp;[-1]"/>
    <s v="[Neches].[Neches].&amp;[9999814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11">
    <mdx n="0" f="s">
      <ms ns="1" c="0"/>
    </mdx>
    <mdx n="0" f="v">
      <t c="4" si="5">
        <n x="1" s="1"/>
        <n x="2" s="1"/>
        <n x="3"/>
        <n x="4"/>
      </t>
    </mdx>
    <mdx n="0" f="v">
      <t c="4" si="5">
        <n x="1" s="1"/>
        <n x="2" s="1"/>
        <n x="6"/>
        <n x="4"/>
      </t>
    </mdx>
    <mdx n="0" f="v">
      <t c="4" si="5">
        <n x="1" s="1"/>
        <n x="2" s="1"/>
        <n x="7"/>
        <n x="4"/>
      </t>
    </mdx>
    <mdx n="0" f="v">
      <t c="4" si="5">
        <n x="1" s="1"/>
        <n x="2" s="1"/>
        <n x="8"/>
        <n x="4"/>
      </t>
    </mdx>
    <mdx n="0" f="v">
      <t c="4" si="5">
        <n x="1" s="1"/>
        <n x="2" s="1"/>
        <n x="9"/>
        <n x="4"/>
      </t>
    </mdx>
    <mdx n="0" f="v">
      <t c="4" si="5">
        <n x="1" s="1"/>
        <n x="2" s="1"/>
        <n x="10"/>
        <n x="4"/>
      </t>
    </mdx>
    <mdx n="0" f="v">
      <t c="4" si="5">
        <n x="1" s="1"/>
        <n x="2" s="1"/>
        <n x="11"/>
        <n x="4"/>
      </t>
    </mdx>
    <mdx n="0" f="v">
      <t c="4" si="5">
        <n x="1" s="1"/>
        <n x="2" s="1"/>
        <n x="12"/>
        <n x="4"/>
      </t>
    </mdx>
    <mdx n="0" f="v">
      <t c="4" si="5">
        <n x="1" s="1"/>
        <n x="2" s="1"/>
        <n x="13"/>
        <n x="4"/>
      </t>
    </mdx>
    <mdx n="0" f="v">
      <t c="4" si="5">
        <n x="1" s="1"/>
        <n x="2" s="1"/>
        <n x="14"/>
        <n x="4"/>
      </t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<sst xmlns="http://schemas.openxmlformats.org/spreadsheetml/2006/main" count="9526" uniqueCount="2930">
  <si>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</si>
  <si>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</si>
  <si>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</si>
  <si>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</si>
  <si>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</si>
  <si>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</si>
  <si>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</si>
  <si>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</si>
  <si>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</si>
  <si>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</si>
  <si>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</si>
  <si>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</si>
  <si>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</si>
  <si>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</si>
  <si>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</si>
  <si>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</si>
  <si>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</si>
  <si>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</si>
  <si>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</si>
  <si>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</si>
  <si>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</si>
  <si>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</si>
  <si>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</si>
  <si>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</si>
  <si>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</si>
  <si>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</si>
  <si>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</si>
  <si>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</si>
  <si>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</si>
  <si>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</si>
  <si>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</si>
  <si>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</si>
  <si>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</si>
  <si>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</si>
  <si>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</si>
  <si>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</si>
  <si>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</si>
  <si>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</si>
  <si>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</si>
  <si>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</si>
  <si>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</si>
  <si>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</si>
  <si>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</si>
  <si>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</si>
  <si>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</si>
  <si>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</si>
  <si>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</si>
  <si>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</si>
  <si>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</si>
  <si>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</si>
  <si>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</si>
  <si>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</si>
  <si>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</si>
  <si>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</si>
  <si>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</si>
  <si>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</si>
  <si>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</si>
  <si>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</si>
  <si>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</si>
  <si>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</si>
  <si>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</si>
  <si>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</si>
  <si>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</si>
  <si>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</si>
  <si>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</si>
  <si>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</si>
  <si>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</si>
  <si>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</si>
  <si>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</si>
  <si>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</si>
  <si>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</si>
  <si>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סה"כ אחר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</si>
  <si>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</si>
  <si>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</si>
  <si>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</si>
  <si>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</si>
  <si>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</si>
  <si>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</si>
  <si>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</si>
  <si>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</si>
  <si>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</si>
  <si>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</si>
  <si>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</si>
  <si>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</si>
  <si>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</si>
  <si>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</si>
  <si>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</si>
  <si>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</si>
  <si>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</si>
  <si>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</si>
  <si>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</si>
  <si>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</si>
  <si>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</si>
  <si>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</si>
  <si>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</si>
  <si>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</si>
  <si>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</si>
  <si>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</si>
  <si>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</si>
  <si>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</si>
  <si>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</si>
  <si>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</si>
  <si>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</si>
  <si>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</si>
  <si>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</si>
  <si>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</si>
  <si>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</si>
  <si>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</si>
  <si>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</si>
  <si>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</si>
  <si>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</si>
  <si>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</si>
  <si>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</si>
  <si>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</si>
  <si>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</si>
  <si>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</si>
  <si>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</si>
  <si>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</si>
  <si>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</si>
  <si>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</si>
  <si>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</si>
  <si>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</si>
  <si>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</si>
  <si>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</si>
  <si>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</si>
  <si>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</si>
  <si>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</si>
  <si>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</si>
  <si>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</si>
  <si>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</si>
  <si>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</si>
  <si>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</si>
  <si>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</si>
  <si>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</si>
  <si>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</si>
  <si>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</si>
  <si>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</si>
  <si>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</si>
  <si>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</si>
  <si>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</si>
  <si>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</si>
  <si>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</si>
  <si>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</si>
  <si>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</si>
  <si>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</si>
  <si>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</si>
  <si>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</si>
  <si>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</si>
  <si>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</si>
  <si>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</si>
  <si>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</si>
  <si>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</si>
  <si>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</si>
  <si>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</si>
  <si>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</si>
  <si>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</si>
  <si>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</si>
  <si>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</si>
  <si>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</si>
  <si>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</si>
  <si>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</si>
  <si>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</si>
  <si>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</si>
  <si>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</si>
  <si>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</si>
  <si>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</si>
  <si>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</si>
  <si>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</si>
  <si>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</si>
  <si>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</si>
  <si>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</si>
  <si>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</si>
  <si>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</si>
  <si>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</si>
  <si>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</si>
  <si>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</si>
  <si>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</si>
  <si>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</si>
  <si>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</si>
  <si>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</si>
  <si>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</si>
  <si>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</si>
  <si>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</si>
  <si>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</si>
  <si>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</si>
  <si>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</si>
  <si>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</si>
  <si>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</si>
  <si>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</si>
  <si>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</si>
  <si>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</si>
  <si>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</si>
  <si>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</si>
  <si>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</si>
  <si>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</si>
  <si>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</si>
  <si>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</si>
  <si>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</si>
  <si>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</si>
  <si>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</si>
  <si>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</si>
  <si>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</si>
  <si>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</si>
  <si>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</si>
  <si>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</si>
  <si>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</si>
  <si>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</si>
  <si>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</si>
  <si>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</si>
  <si>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</si>
  <si>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</si>
  <si>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</si>
  <si>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</si>
  <si>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</si>
  <si>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</si>
  <si>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</si>
  <si>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</si>
  <si>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</si>
  <si>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</si>
  <si>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</si>
  <si>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</si>
  <si>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</si>
  <si>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</si>
  <si>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</si>
  <si>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</si>
  <si>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</si>
  <si>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</si>
  <si>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</si>
  <si>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</si>
  <si>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</si>
  <si>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</si>
  <si>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</si>
  <si>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</si>
  <si>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</si>
  <si>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</si>
  <si>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</si>
  <si>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</si>
  <si>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</si>
  <si>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</si>
  <si>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</si>
  <si>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</si>
  <si>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</si>
  <si>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</si>
  <si>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</si>
  <si>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</si>
  <si>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</si>
  <si>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</si>
  <si>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</si>
  <si>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</si>
  <si>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</si>
  <si>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</si>
  <si>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</si>
  <si>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</si>
  <si>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</si>
  <si>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</si>
  <si>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</si>
  <si>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</si>
  <si>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</si>
  <si>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</si>
  <si>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</si>
  <si>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</si>
  <si>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</si>
  <si>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</si>
  <si>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</si>
  <si>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</si>
  <si>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</si>
  <si>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</si>
  <si>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</si>
  <si>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</si>
  <si>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</si>
  <si>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</si>
  <si>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</si>
  <si>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</si>
  <si>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</si>
  <si>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</si>
  <si>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</si>
  <si>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</si>
  <si>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</si>
  <si>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</si>
  <si>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</si>
  <si>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</si>
  <si>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</si>
  <si>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</si>
  <si>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</si>
  <si>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</si>
  <si>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</si>
  <si>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</si>
  <si>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</si>
  <si>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</si>
  <si>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</si>
  <si>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</si>
  <si>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</si>
  <si>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</si>
  <si>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</si>
  <si>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</si>
  <si>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</si>
  <si>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</si>
  <si>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</si>
  <si>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</si>
  <si>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</si>
  <si>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</si>
  <si>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</si>
  <si>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</si>
  <si>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</si>
  <si>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1018</t>
  </si>
  <si>
    <t>8181018</t>
  </si>
  <si>
    <t>מקמ 118</t>
  </si>
  <si>
    <t>8180119</t>
  </si>
  <si>
    <t>מקמ 618</t>
  </si>
  <si>
    <t>8180614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</si>
  <si>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</si>
  <si>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</si>
  <si>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</si>
  <si>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</si>
  <si>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</si>
  <si>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</si>
  <si>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</si>
  <si>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</si>
  <si>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</si>
  <si>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</si>
  <si>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</si>
  <si>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</si>
  <si>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</si>
  <si>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</si>
  <si>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</si>
  <si>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</si>
  <si>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</si>
  <si>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</si>
  <si>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</si>
  <si>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</si>
  <si>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</si>
  <si>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</si>
  <si>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</si>
  <si>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</si>
  <si>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</si>
  <si>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</si>
  <si>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</si>
  <si>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</si>
  <si>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</si>
  <si>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</si>
  <si>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</si>
  <si>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</si>
  <si>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</si>
  <si>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</si>
  <si>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</si>
  <si>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</si>
  <si>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</si>
  <si>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</si>
  <si>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</si>
  <si>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</si>
  <si>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</si>
  <si>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</si>
  <si>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</si>
  <si>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</si>
  <si>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</si>
  <si>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</si>
  <si>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</si>
  <si>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</si>
  <si>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</si>
  <si>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</si>
  <si>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</si>
  <si>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</si>
  <si>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</si>
  <si>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</si>
  <si>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</si>
  <si>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</si>
  <si>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</si>
  <si>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</si>
  <si>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</si>
  <si>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</si>
  <si>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</si>
  <si>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</si>
  <si>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</si>
  <si>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</si>
  <si>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</si>
  <si>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</si>
  <si>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</si>
  <si>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</si>
  <si>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</si>
  <si>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</si>
  <si>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</si>
  <si>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</si>
  <si>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</si>
  <si>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</si>
  <si>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</si>
  <si>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</si>
  <si>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</si>
  <si>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</si>
  <si>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</si>
  <si>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</si>
  <si>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</si>
  <si>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</si>
  <si>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</si>
  <si>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</si>
  <si>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</si>
  <si>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</si>
  <si>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</si>
  <si>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</si>
  <si>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</si>
  <si>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</si>
  <si>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</si>
  <si>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</si>
  <si>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</si>
  <si>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</si>
  <si>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</si>
  <si>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</si>
  <si>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</si>
  <si>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</si>
  <si>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</si>
  <si>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</si>
  <si>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</si>
  <si>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</si>
  <si>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</si>
  <si>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</si>
  <si>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</si>
  <si>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</si>
  <si>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</si>
  <si>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</si>
  <si>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</si>
  <si>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</si>
  <si>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</si>
  <si>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</si>
  <si>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</si>
  <si>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</si>
  <si>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</si>
  <si>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</si>
  <si>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</si>
  <si>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</si>
  <si>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</si>
  <si>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</si>
  <si>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</si>
  <si>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</si>
  <si>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</si>
  <si>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</si>
  <si>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</si>
  <si>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</si>
  <si>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</si>
  <si>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</si>
  <si>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</si>
  <si>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</si>
  <si>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</si>
  <si>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</si>
  <si>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</si>
  <si>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</si>
  <si>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</si>
  <si>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</si>
  <si>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</si>
  <si>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</si>
  <si>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</si>
  <si>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</si>
  <si>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</si>
  <si>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</si>
  <si>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</si>
  <si>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</si>
  <si>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</si>
  <si>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</si>
  <si>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</si>
  <si>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</si>
  <si>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</si>
  <si>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</si>
  <si>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</si>
  <si>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</si>
  <si>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</si>
  <si>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</si>
  <si>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</si>
  <si>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</si>
  <si>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</si>
  <si>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</si>
  <si>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</si>
  <si>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</si>
  <si>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</si>
  <si>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</si>
  <si>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</si>
  <si>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</si>
  <si>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</si>
  <si>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</si>
  <si>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</si>
  <si>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</si>
  <si>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</si>
  <si>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</si>
  <si>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</si>
  <si>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</si>
  <si>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</si>
  <si>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</si>
  <si>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</si>
  <si>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</si>
  <si>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</si>
  <si>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</si>
  <si>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</si>
  <si>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</si>
  <si>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</si>
  <si>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</si>
  <si>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</si>
  <si>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</si>
  <si>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</si>
  <si>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</si>
  <si>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</si>
  <si>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</si>
  <si>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</si>
  <si>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</si>
  <si>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</si>
  <si>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</si>
  <si>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</si>
  <si>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</si>
  <si>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</si>
  <si>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</si>
  <si>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</si>
  <si>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</si>
  <si>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</si>
  <si>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</si>
  <si>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</si>
  <si>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</si>
  <si>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</si>
  <si>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</si>
  <si>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</si>
  <si>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</si>
  <si>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</si>
  <si>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</si>
  <si>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</si>
  <si>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</si>
  <si>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</si>
  <si>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</si>
  <si>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</si>
  <si>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</si>
  <si>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</si>
  <si>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</si>
  <si>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</si>
  <si>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</si>
  <si>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</si>
  <si>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</si>
  <si>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</si>
  <si>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</si>
  <si>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</si>
  <si>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</si>
  <si>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</si>
  <si>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</si>
  <si>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</si>
  <si>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</si>
  <si>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</si>
  <si>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</si>
  <si>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</si>
  <si>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</si>
  <si>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</si>
  <si>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</si>
  <si>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</si>
  <si>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</si>
  <si>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</si>
  <si>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</si>
  <si>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</si>
  <si>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</si>
  <si>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</si>
  <si>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</si>
  <si>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</si>
  <si>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</si>
  <si>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</si>
  <si>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</si>
  <si>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</si>
  <si>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</si>
  <si>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</si>
  <si>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</si>
  <si>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</si>
  <si>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</si>
  <si>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</si>
  <si>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</si>
  <si>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</si>
  <si>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</si>
  <si>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</si>
  <si>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</si>
  <si>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</si>
  <si>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</si>
  <si>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</si>
  <si>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</si>
  <si>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</si>
  <si>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</si>
  <si>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</si>
  <si>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</si>
  <si>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</si>
  <si>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</si>
  <si>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</si>
  <si>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</si>
  <si>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</si>
  <si>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</si>
  <si>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</si>
  <si>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</si>
  <si>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</si>
  <si>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</si>
  <si>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</si>
  <si>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</si>
  <si>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</si>
  <si>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</si>
  <si>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</si>
  <si>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</si>
  <si>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</si>
  <si>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</si>
  <si>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</si>
  <si>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</si>
  <si>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</si>
  <si>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</si>
  <si>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</si>
  <si>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</si>
  <si>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</si>
  <si>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</si>
  <si>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</si>
  <si>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</si>
  <si>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</si>
  <si>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</si>
  <si>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</si>
  <si>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</si>
  <si>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</si>
  <si>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</si>
  <si>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</si>
  <si>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</si>
  <si>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</si>
  <si>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</si>
  <si>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</si>
  <si>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</si>
  <si>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</si>
  <si>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</si>
  <si>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</si>
  <si>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</si>
  <si>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</si>
  <si>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</si>
  <si>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</si>
  <si>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אגח ד</t>
  </si>
  <si>
    <t>1130681</t>
  </si>
  <si>
    <t>520044520</t>
  </si>
  <si>
    <t>גירון אגח ז</t>
  </si>
  <si>
    <t>1142629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</si>
  <si>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</si>
  <si>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</si>
  <si>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</si>
  <si>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</si>
  <si>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</si>
  <si>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</si>
  <si>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</si>
  <si>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</si>
  <si>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</si>
  <si>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</si>
  <si>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</si>
  <si>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</si>
  <si>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</si>
  <si>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</si>
  <si>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</si>
  <si>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</si>
  <si>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</si>
  <si>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</si>
  <si>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</si>
  <si>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</si>
  <si>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</si>
  <si>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</si>
  <si>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</si>
  <si>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</si>
  <si>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</si>
  <si>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</si>
  <si>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</si>
  <si>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</si>
  <si>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</si>
  <si>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</si>
  <si>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</si>
  <si>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</si>
  <si>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</si>
  <si>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</si>
  <si>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</si>
  <si>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</si>
  <si>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</si>
  <si>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</si>
  <si>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</si>
  <si>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</si>
  <si>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</si>
  <si>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</si>
  <si>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</si>
  <si>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</si>
  <si>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</si>
  <si>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</si>
  <si>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</si>
  <si>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</si>
  <si>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</si>
  <si>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</si>
  <si>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</si>
  <si>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</si>
  <si>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</si>
  <si>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</si>
  <si>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</si>
  <si>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</si>
  <si>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</si>
  <si>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</si>
  <si>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</si>
  <si>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</si>
  <si>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</si>
  <si>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</si>
  <si>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</si>
  <si>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</si>
  <si>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</si>
  <si>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א</t>
  </si>
  <si>
    <t>1105535</t>
  </si>
  <si>
    <t>NV1239114</t>
  </si>
  <si>
    <t>קרדן אןוי אגח ב</t>
  </si>
  <si>
    <t>1113034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</si>
  <si>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</si>
  <si>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</si>
  <si>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</si>
  <si>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</si>
  <si>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</si>
  <si>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</si>
  <si>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</si>
  <si>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</si>
  <si>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</si>
  <si>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</si>
  <si>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</si>
  <si>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</si>
  <si>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</si>
  <si>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</si>
  <si>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</si>
  <si>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</si>
  <si>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</si>
  <si>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</si>
  <si>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</si>
  <si>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</si>
  <si>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</si>
  <si>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</si>
  <si>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</si>
  <si>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</si>
  <si>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</si>
  <si>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</si>
  <si>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</si>
  <si>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</si>
  <si>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</si>
  <si>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</si>
  <si>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</si>
  <si>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</si>
  <si>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</si>
  <si>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</si>
  <si>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</si>
  <si>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</si>
  <si>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</si>
  <si>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</si>
  <si>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</si>
  <si>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</si>
  <si>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</si>
  <si>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</si>
  <si>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</si>
  <si>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</si>
  <si>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</si>
  <si>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</si>
  <si>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</si>
  <si>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</si>
  <si>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</si>
  <si>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</si>
  <si>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</si>
  <si>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</si>
  <si>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</si>
  <si>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</si>
  <si>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</si>
  <si>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</si>
  <si>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</si>
  <si>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</si>
  <si>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</si>
  <si>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</si>
  <si>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</si>
  <si>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</si>
  <si>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</si>
  <si>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</si>
  <si>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</si>
  <si>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</si>
  <si>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</si>
  <si>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</si>
  <si>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</si>
  <si>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</si>
  <si>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</si>
  <si>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</si>
  <si>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</si>
  <si>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</si>
  <si>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</si>
  <si>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</si>
  <si>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</si>
  <si>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</si>
  <si>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</si>
  <si>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</si>
  <si>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</si>
  <si>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</si>
  <si>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</si>
  <si>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</si>
  <si>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</si>
  <si>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</si>
  <si>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</si>
  <si>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</si>
  <si>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</si>
  <si>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</si>
  <si>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</si>
  <si>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</si>
  <si>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</si>
  <si>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</si>
  <si>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</si>
  <si>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</si>
  <si>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</si>
  <si>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</si>
  <si>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</si>
  <si>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</si>
  <si>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</si>
  <si>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</si>
  <si>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</si>
  <si>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</si>
  <si>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</si>
  <si>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</si>
  <si>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</si>
  <si>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</si>
  <si>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</si>
  <si>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</si>
  <si>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</si>
  <si>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</si>
  <si>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</si>
  <si>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</si>
  <si>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</si>
  <si>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</si>
  <si>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</si>
  <si>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</si>
  <si>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</si>
  <si>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</si>
  <si>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</si>
  <si>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</si>
  <si>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</si>
  <si>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</si>
  <si>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</si>
  <si>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</si>
  <si>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</si>
  <si>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</si>
  <si>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</si>
  <si>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</si>
  <si>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</si>
  <si>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</si>
  <si>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</si>
  <si>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</si>
  <si>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</si>
  <si>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</si>
  <si>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</si>
  <si>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</si>
  <si>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</si>
  <si>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הכשרת ישוב אג 14</t>
  </si>
  <si>
    <t>6120141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</si>
  <si>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</si>
  <si>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</si>
  <si>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</si>
  <si>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</si>
  <si>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</si>
  <si>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</si>
  <si>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</si>
  <si>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</si>
  <si>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</si>
  <si>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</si>
  <si>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</si>
  <si>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</si>
  <si>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</si>
  <si>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</si>
  <si>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</si>
  <si>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</si>
  <si>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</si>
  <si>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</si>
  <si>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</si>
  <si>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</si>
  <si>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</si>
  <si>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</si>
  <si>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</si>
  <si>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</si>
  <si>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</si>
  <si>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</si>
  <si>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</si>
  <si>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</si>
  <si>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</si>
  <si>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T 4.1 02/28</t>
  </si>
  <si>
    <t>US00206RER93</t>
  </si>
  <si>
    <t>TELECOMMUNICATION SERVICES</t>
  </si>
  <si>
    <t>A-</t>
  </si>
  <si>
    <t>AQUARIOS 6.375 01/24 01/19</t>
  </si>
  <si>
    <t>XS0901578681</t>
  </si>
  <si>
    <t>Insurance</t>
  </si>
  <si>
    <t>BBB+</t>
  </si>
  <si>
    <t>COMITION FED DE ELECTRIC 4.75 02/2027</t>
  </si>
  <si>
    <t>USP29595AB42</t>
  </si>
  <si>
    <t>UTILITIES</t>
  </si>
  <si>
    <t>MEXICO CITY AIRPORT 4.25 10/26 07/26</t>
  </si>
  <si>
    <t>USP6629MAA01</t>
  </si>
  <si>
    <t>Transportation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</si>
  <si>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</si>
  <si>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</si>
  <si>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</si>
  <si>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</si>
  <si>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</si>
  <si>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</si>
  <si>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</si>
  <si>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</si>
  <si>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ATVI 6.125 09/23</t>
  </si>
  <si>
    <t>USU00568AC60</t>
  </si>
  <si>
    <t>Software &amp; Services</t>
  </si>
  <si>
    <t>CBAAU 3.375 10/26 10/21</t>
  </si>
  <si>
    <t>XS1506401568</t>
  </si>
  <si>
    <t>CREDIT SUISSE 6.5 08/23</t>
  </si>
  <si>
    <t>XS0957135212</t>
  </si>
  <si>
    <t>CTXS 4.5 12/27</t>
  </si>
  <si>
    <t>US177376AE06</t>
  </si>
  <si>
    <t>HEWLETT PACKARD 4.9 15/10/2025</t>
  </si>
  <si>
    <t>US42824CAW91</t>
  </si>
  <si>
    <t>Technology Hardware &amp; Equipment</t>
  </si>
  <si>
    <t>INTNED 4.125 18 23</t>
  </si>
  <si>
    <t>XS0995102778</t>
  </si>
  <si>
    <t>Moodys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</si>
  <si>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</si>
  <si>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</si>
  <si>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</si>
  <si>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</si>
  <si>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</si>
  <si>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</si>
  <si>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5.3 03/77</t>
  </si>
  <si>
    <t>US89356BAC28</t>
  </si>
  <si>
    <t>CITIGROUP 4.3 26</t>
  </si>
  <si>
    <t>US172967JC62</t>
  </si>
  <si>
    <t>EPD 4.875 08/77</t>
  </si>
  <si>
    <t>US29379VBM46</t>
  </si>
  <si>
    <t>GM 5.25 03/26</t>
  </si>
  <si>
    <t>US37045XBG07</t>
  </si>
  <si>
    <t>MATERIALS</t>
  </si>
  <si>
    <t>Goldman Sachs 5.95 27</t>
  </si>
  <si>
    <t>US38141GES93</t>
  </si>
  <si>
    <t>Diversified Financial Services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</si>
  <si>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</si>
  <si>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</si>
  <si>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</si>
  <si>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</si>
  <si>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</si>
  <si>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</si>
  <si>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SSE SSELN 4.75 9/77 06/22</t>
  </si>
  <si>
    <t>XS1572343744</t>
  </si>
  <si>
    <t>STANDARD CHARTERED 4.3 02/27</t>
  </si>
  <si>
    <t>XS1480699641</t>
  </si>
  <si>
    <t>VW 3.875 PERP 06/27</t>
  </si>
  <si>
    <t>XS1629774230</t>
  </si>
  <si>
    <t>ACAFP 7.875 01/29/49</t>
  </si>
  <si>
    <t>USF22797RT78</t>
  </si>
  <si>
    <t>BB+</t>
  </si>
  <si>
    <t>BARCLAYS 5.2 05/26</t>
  </si>
  <si>
    <t>US06738EAP07</t>
  </si>
  <si>
    <t>ENBCN 5.5 07/77</t>
  </si>
  <si>
    <t>US29250NAS45</t>
  </si>
  <si>
    <t>ENBCN 6 01/27 01/77</t>
  </si>
  <si>
    <t>US29250NAN57</t>
  </si>
  <si>
    <t>LB 5.625 10/23</t>
  </si>
  <si>
    <t>US501797AJ37</t>
  </si>
  <si>
    <t>Retailing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</si>
  <si>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</si>
  <si>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</si>
  <si>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</si>
  <si>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</si>
  <si>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</si>
  <si>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</si>
  <si>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</si>
  <si>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</si>
  <si>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</si>
  <si>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</si>
  <si>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</si>
  <si>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VERISIGN 4.625 05/23 05/18</t>
  </si>
  <si>
    <t>US92343EAF97</t>
  </si>
  <si>
    <t>VIE 4.85 18 49</t>
  </si>
  <si>
    <t>FR0011391838</t>
  </si>
  <si>
    <t>EDF 5.375 01/49 01/25</t>
  </si>
  <si>
    <t>FR0011401751</t>
  </si>
  <si>
    <t>BB</t>
  </si>
  <si>
    <t>EDF 6 PREP 01/26</t>
  </si>
  <si>
    <t>FR0011401728</t>
  </si>
  <si>
    <t>ALLISON TRANSM 5 10/24 10/21</t>
  </si>
  <si>
    <t>US019736AD97</t>
  </si>
  <si>
    <t>BB-</t>
  </si>
  <si>
    <t>CONTINENTAL RES 5 09/22 03/17</t>
  </si>
  <si>
    <t>US212015AH47</t>
  </si>
  <si>
    <t>IRM 4.875 09/27</t>
  </si>
  <si>
    <t>US46284VAC54</t>
  </si>
  <si>
    <t>IRM 5.25 03/28</t>
  </si>
  <si>
    <t>US46284VAE11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</si>
  <si>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</si>
  <si>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</si>
  <si>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</si>
  <si>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</si>
  <si>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</si>
  <si>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</si>
  <si>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</si>
  <si>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RBS 5.5 11/29/49</t>
  </si>
  <si>
    <t>XS0205935470</t>
  </si>
  <si>
    <t>B+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</si>
  <si>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</si>
  <si>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</si>
  <si>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</si>
  <si>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</si>
  <si>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</si>
  <si>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</si>
  <si>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</si>
  <si>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</si>
  <si>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</si>
  <si>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</si>
  <si>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</si>
  <si>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</si>
  <si>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</si>
  <si>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</si>
  <si>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</si>
  <si>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</si>
  <si>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</si>
  <si>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</si>
  <si>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</si>
  <si>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</si>
  <si>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</si>
  <si>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</si>
  <si>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</si>
  <si>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</si>
  <si>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</si>
  <si>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</si>
  <si>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</si>
  <si>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</si>
  <si>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</si>
  <si>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</si>
  <si>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</si>
  <si>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</si>
  <si>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</si>
  <si>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</si>
  <si>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</si>
  <si>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</si>
  <si>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</si>
  <si>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</si>
  <si>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</si>
  <si>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</si>
  <si>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</si>
  <si>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</si>
  <si>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</si>
  <si>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</si>
  <si>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</si>
  <si>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</si>
  <si>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</si>
  <si>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</si>
  <si>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</si>
  <si>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</si>
  <si>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</si>
  <si>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</si>
  <si>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</si>
  <si>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</si>
  <si>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</si>
  <si>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</si>
  <si>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</si>
  <si>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</si>
  <si>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</si>
  <si>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</si>
  <si>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</si>
  <si>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</si>
  <si>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</si>
  <si>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</si>
  <si>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</si>
  <si>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</si>
  <si>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</si>
  <si>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</si>
  <si>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</si>
  <si>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</si>
  <si>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</si>
  <si>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</si>
  <si>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</si>
  <si>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</si>
  <si>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</si>
  <si>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</si>
  <si>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</si>
  <si>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</si>
  <si>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</si>
  <si>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</si>
  <si>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</si>
  <si>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</si>
  <si>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</si>
  <si>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</si>
  <si>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</si>
  <si>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</si>
  <si>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</si>
  <si>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</si>
  <si>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</si>
  <si>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</si>
  <si>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</si>
  <si>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</si>
  <si>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</si>
  <si>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</si>
  <si>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</si>
  <si>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</si>
  <si>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</si>
  <si>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</si>
  <si>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</si>
  <si>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</si>
  <si>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</si>
  <si>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</si>
  <si>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</si>
  <si>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</si>
  <si>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</si>
  <si>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</si>
  <si>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</si>
  <si>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</si>
  <si>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</si>
  <si>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</si>
  <si>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</si>
  <si>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</si>
  <si>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</si>
  <si>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</si>
  <si>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</si>
  <si>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</si>
  <si>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</si>
  <si>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</si>
  <si>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</si>
  <si>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</si>
  <si>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</si>
  <si>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</si>
  <si>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</si>
  <si>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</si>
  <si>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</si>
  <si>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</si>
  <si>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</si>
  <si>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</si>
  <si>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</si>
  <si>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</si>
  <si>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</si>
  <si>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</si>
  <si>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</si>
  <si>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</si>
  <si>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</si>
  <si>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</si>
  <si>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</si>
  <si>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</si>
  <si>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</si>
  <si>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</si>
  <si>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</si>
  <si>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</si>
  <si>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</si>
  <si>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</si>
  <si>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</si>
  <si>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</si>
  <si>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</si>
  <si>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</si>
  <si>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</si>
  <si>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</si>
  <si>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</si>
  <si>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</si>
  <si>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</si>
  <si>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</si>
  <si>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</si>
  <si>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</si>
  <si>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</si>
  <si>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</si>
  <si>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</si>
  <si>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</si>
  <si>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</si>
  <si>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</si>
  <si>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</si>
  <si>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</si>
  <si>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</si>
  <si>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</si>
  <si>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</si>
  <si>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</si>
  <si>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</si>
  <si>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</si>
  <si>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</si>
  <si>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</si>
  <si>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</si>
  <si>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</si>
  <si>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</si>
  <si>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</si>
  <si>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</si>
  <si>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</si>
  <si>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</si>
  <si>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</si>
  <si>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</si>
  <si>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</si>
  <si>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</si>
  <si>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</si>
  <si>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</si>
  <si>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</si>
  <si>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</si>
  <si>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</si>
  <si>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</si>
  <si>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</si>
  <si>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</si>
  <si>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</si>
  <si>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</si>
  <si>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</si>
  <si>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</si>
  <si>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</si>
  <si>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</si>
  <si>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</si>
  <si>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</si>
  <si>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</si>
  <si>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</si>
  <si>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</si>
  <si>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</si>
  <si>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</si>
  <si>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</si>
  <si>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</si>
  <si>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</si>
  <si>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</si>
  <si>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</si>
  <si>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</si>
  <si>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</si>
  <si>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</si>
  <si>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</si>
  <si>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</si>
  <si>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</si>
  <si>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</si>
  <si>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</si>
  <si>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</si>
  <si>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</si>
  <si>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</si>
  <si>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</si>
  <si>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</si>
  <si>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</si>
  <si>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</si>
  <si>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</si>
  <si>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</si>
  <si>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</si>
  <si>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</si>
  <si>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</si>
  <si>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</si>
  <si>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</si>
  <si>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</si>
  <si>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</si>
  <si>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</si>
  <si>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</si>
  <si>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</si>
  <si>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</si>
  <si>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</si>
  <si>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</si>
  <si>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</si>
  <si>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</si>
  <si>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</si>
  <si>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</si>
  <si>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</si>
  <si>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</si>
  <si>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</si>
  <si>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</si>
  <si>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</si>
  <si>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</si>
  <si>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</si>
  <si>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</si>
  <si>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</si>
  <si>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</si>
  <si>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</si>
  <si>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</si>
  <si>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</si>
  <si>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</si>
  <si>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</si>
  <si>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</si>
  <si>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</si>
  <si>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</si>
  <si>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</si>
  <si>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</si>
  <si>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</si>
  <si>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</si>
  <si>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</si>
  <si>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</si>
  <si>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</si>
  <si>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</si>
  <si>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</si>
  <si>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</si>
  <si>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</si>
  <si>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</si>
  <si>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</si>
  <si>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</si>
  <si>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</si>
  <si>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</si>
  <si>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</si>
  <si>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</si>
  <si>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</si>
  <si>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</si>
  <si>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</si>
  <si>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</si>
  <si>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</si>
  <si>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</si>
  <si>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</si>
  <si>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</si>
  <si>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</si>
  <si>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</si>
  <si>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</si>
  <si>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</si>
  <si>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</si>
  <si>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</si>
  <si>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</si>
  <si>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</si>
  <si>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</si>
  <si>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</si>
  <si>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</si>
  <si>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</si>
  <si>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</si>
  <si>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</si>
  <si>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</si>
  <si>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</si>
  <si>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</si>
  <si>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</si>
  <si>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</si>
  <si>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</si>
  <si>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</si>
  <si>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</si>
  <si>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</si>
  <si>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</si>
  <si>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</si>
  <si>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</si>
  <si>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</si>
  <si>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</si>
  <si>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</si>
  <si>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</si>
  <si>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</si>
  <si>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</si>
  <si>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</si>
  <si>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</si>
  <si>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</si>
  <si>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</si>
  <si>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</si>
  <si>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</si>
  <si>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</si>
  <si>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</si>
  <si>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</si>
  <si>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</si>
  <si>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</si>
  <si>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</si>
  <si>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</si>
  <si>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</si>
  <si>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</si>
  <si>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</si>
  <si>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</si>
  <si>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</si>
  <si>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</si>
  <si>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</si>
  <si>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</si>
  <si>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</si>
  <si>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</si>
  <si>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</si>
  <si>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</si>
  <si>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</si>
  <si>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</si>
  <si>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</si>
  <si>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</si>
  <si>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</si>
  <si>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</si>
  <si>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</si>
  <si>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</si>
  <si>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</si>
  <si>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</si>
  <si>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</si>
  <si>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</si>
  <si>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</si>
  <si>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</si>
  <si>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</si>
  <si>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</si>
  <si>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</si>
  <si>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NICE</t>
  </si>
  <si>
    <t>US6536561086</t>
  </si>
  <si>
    <t>NOVA MEASURING INSTRUMENTS*</t>
  </si>
  <si>
    <t>IL0010845571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</si>
  <si>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</si>
  <si>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</si>
  <si>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</si>
  <si>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</si>
  <si>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</si>
  <si>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</si>
  <si>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</si>
  <si>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</si>
  <si>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</si>
  <si>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</si>
  <si>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</si>
  <si>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</si>
  <si>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</si>
  <si>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</si>
  <si>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</si>
  <si>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</si>
  <si>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</si>
  <si>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</si>
  <si>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</si>
  <si>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</si>
  <si>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</si>
  <si>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</si>
  <si>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</si>
  <si>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</si>
  <si>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</si>
  <si>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</si>
  <si>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</si>
  <si>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</si>
  <si>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</si>
  <si>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</si>
  <si>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</si>
  <si>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</si>
  <si>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</si>
  <si>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</si>
  <si>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</si>
  <si>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</si>
  <si>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</si>
  <si>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</si>
  <si>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</si>
  <si>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</si>
  <si>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</si>
  <si>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</si>
  <si>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AMERICAN EXPRESS</t>
  </si>
  <si>
    <t>US0258161092</t>
  </si>
  <si>
    <t>AP MOLLER MAERSK A/S B</t>
  </si>
  <si>
    <t>DK0010244508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</si>
  <si>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</si>
  <si>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</si>
  <si>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</si>
  <si>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</si>
  <si>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</si>
  <si>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</si>
  <si>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</si>
  <si>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</si>
  <si>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</si>
  <si>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</si>
  <si>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</si>
  <si>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</si>
  <si>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</si>
  <si>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</si>
  <si>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</si>
  <si>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</si>
  <si>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</si>
  <si>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</si>
  <si>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</si>
  <si>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</si>
  <si>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</si>
  <si>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</si>
  <si>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</si>
  <si>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</si>
  <si>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</si>
  <si>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</si>
  <si>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</si>
  <si>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</si>
  <si>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</si>
  <si>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</si>
  <si>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</si>
  <si>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</si>
  <si>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</si>
  <si>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</si>
  <si>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</si>
  <si>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</si>
  <si>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</si>
  <si>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</si>
  <si>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</si>
  <si>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</si>
  <si>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</si>
  <si>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</si>
  <si>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</si>
  <si>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</si>
  <si>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</si>
  <si>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</si>
  <si>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</si>
  <si>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</si>
  <si>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</si>
  <si>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</si>
  <si>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</si>
  <si>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</si>
  <si>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</si>
  <si>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</si>
  <si>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</si>
  <si>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</si>
  <si>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</si>
  <si>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</si>
  <si>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</si>
  <si>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</si>
  <si>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</si>
  <si>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</si>
  <si>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</si>
  <si>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</si>
  <si>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</si>
  <si>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</si>
  <si>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</si>
  <si>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</si>
  <si>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</si>
  <si>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</si>
  <si>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</si>
  <si>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</si>
  <si>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</si>
  <si>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</si>
  <si>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</si>
  <si>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</si>
  <si>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</si>
  <si>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</si>
  <si>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</si>
  <si>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</si>
  <si>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</si>
  <si>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</si>
  <si>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</si>
  <si>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</si>
  <si>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</si>
  <si>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</si>
  <si>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</si>
  <si>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</si>
  <si>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</si>
  <si>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</si>
  <si>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</si>
  <si>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</si>
  <si>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</si>
  <si>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</si>
  <si>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</si>
  <si>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</si>
  <si>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</si>
  <si>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</si>
  <si>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</si>
  <si>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</si>
  <si>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</si>
  <si>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</si>
  <si>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</si>
  <si>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</si>
  <si>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</si>
  <si>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</si>
  <si>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</si>
  <si>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</si>
  <si>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</si>
  <si>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</si>
  <si>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</si>
  <si>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</si>
  <si>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</si>
  <si>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</si>
  <si>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</si>
  <si>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</si>
  <si>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</si>
  <si>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</si>
  <si>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</si>
  <si>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</si>
  <si>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</si>
  <si>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</si>
  <si>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</si>
  <si>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</si>
  <si>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</si>
  <si>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</si>
  <si>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</si>
  <si>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</si>
  <si>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פסגות 125.ס2</t>
  </si>
  <si>
    <t>1125327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</si>
  <si>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</si>
  <si>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</si>
  <si>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</si>
  <si>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</si>
  <si>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</si>
  <si>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</si>
  <si>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</si>
  <si>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</si>
  <si>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</si>
  <si>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</si>
  <si>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</si>
  <si>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</si>
  <si>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</si>
  <si>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</si>
  <si>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</si>
  <si>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</si>
  <si>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</si>
  <si>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</si>
  <si>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</si>
  <si>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</si>
  <si>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</si>
  <si>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</si>
  <si>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</si>
  <si>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</si>
  <si>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</si>
  <si>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</si>
  <si>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</si>
  <si>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</si>
  <si>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</si>
  <si>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</si>
  <si>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</si>
  <si>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</si>
  <si>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</si>
  <si>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</si>
  <si>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</si>
  <si>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</si>
  <si>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</si>
  <si>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</si>
  <si>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</si>
  <si>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</si>
  <si>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</si>
  <si>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</si>
  <si>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</si>
  <si>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</si>
  <si>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</si>
  <si>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</si>
  <si>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</si>
  <si>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</si>
  <si>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</si>
  <si>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</si>
  <si>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</si>
  <si>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</si>
  <si>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</si>
  <si>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</si>
  <si>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</si>
  <si>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</si>
  <si>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</si>
  <si>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</si>
  <si>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</si>
  <si>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</si>
  <si>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</si>
  <si>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</si>
  <si>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</si>
  <si>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</si>
  <si>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</si>
  <si>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</si>
  <si>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</si>
  <si>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</si>
  <si>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</si>
  <si>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</si>
  <si>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</si>
  <si>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</si>
  <si>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</si>
  <si>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</si>
  <si>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</si>
  <si>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</si>
  <si>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</si>
  <si>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</si>
  <si>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</si>
  <si>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</si>
  <si>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</si>
  <si>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</si>
  <si>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</si>
  <si>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</si>
  <si>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</si>
  <si>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</si>
  <si>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</si>
  <si>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</si>
  <si>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</si>
  <si>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</si>
  <si>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</si>
  <si>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</si>
  <si>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</si>
  <si>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</si>
  <si>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</si>
  <si>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</si>
  <si>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</si>
  <si>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</si>
  <si>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</si>
  <si>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</si>
  <si>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</si>
  <si>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</si>
  <si>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</si>
  <si>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</si>
  <si>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</si>
  <si>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</si>
  <si>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</si>
  <si>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</si>
  <si>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אג"ח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</si>
  <si>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</si>
  <si>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</si>
  <si>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</si>
  <si>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</si>
  <si>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</si>
  <si>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</si>
  <si>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</si>
  <si>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Investec Latam Corp Debt</t>
  </si>
  <si>
    <t>LU0492943013</t>
  </si>
  <si>
    <t>NEUBER BERMAN H/Y BD I2A</t>
  </si>
  <si>
    <t>IE00B8QBJF01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</si>
  <si>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</si>
  <si>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</si>
  <si>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</si>
  <si>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</si>
  <si>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</si>
  <si>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</si>
  <si>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</si>
  <si>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</si>
  <si>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</si>
  <si>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</si>
  <si>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</si>
  <si>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</si>
  <si>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</si>
  <si>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</si>
  <si>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</si>
  <si>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</si>
  <si>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LION III EUR C3 ACC</t>
  </si>
  <si>
    <t>IE00B804LV55</t>
  </si>
  <si>
    <t>Pioneer Funds US HY</t>
  </si>
  <si>
    <t>LU0132199406</t>
  </si>
  <si>
    <t>Specialist M&amp;G European Class R</t>
  </si>
  <si>
    <t>IE00B95WZM02</t>
  </si>
  <si>
    <t>Babson European Bank Loan Fund</t>
  </si>
  <si>
    <t>IE00B6YX4R11</t>
  </si>
  <si>
    <t>B</t>
  </si>
  <si>
    <t>Moneda High Yield Fund</t>
  </si>
  <si>
    <t>KYG620101223</t>
  </si>
  <si>
    <t>cheyne redf  A1</t>
  </si>
  <si>
    <t>KYG210181171</t>
  </si>
  <si>
    <t>B-</t>
  </si>
  <si>
    <t>NOMURA US HIGH YLD BD I USD</t>
  </si>
  <si>
    <t>IE00B3RW8498</t>
  </si>
  <si>
    <t>NR</t>
  </si>
  <si>
    <t>Neuberger EM LC</t>
  </si>
  <si>
    <t>IE00B9Z1CN71</t>
  </si>
  <si>
    <t>BGF EMK LOC CURR BD USD I2</t>
  </si>
  <si>
    <t>LU0520955575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</si>
  <si>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</si>
  <si>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</si>
  <si>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</si>
  <si>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</si>
  <si>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</si>
  <si>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</si>
  <si>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</si>
  <si>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</si>
  <si>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</si>
  <si>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</si>
  <si>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</si>
  <si>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</si>
  <si>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</si>
  <si>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</si>
  <si>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</si>
  <si>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</si>
  <si>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</si>
  <si>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</si>
  <si>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</si>
  <si>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</si>
  <si>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</si>
  <si>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</si>
  <si>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</si>
  <si>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</si>
  <si>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</si>
  <si>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</si>
  <si>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</si>
  <si>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</si>
  <si>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MARTIN CURRIE CHINA A SHAR A</t>
  </si>
  <si>
    <t>BMG605411021</t>
  </si>
  <si>
    <t>כתבי אופציה בישראל</t>
  </si>
  <si>
    <t>איתמר אופציה 4*</t>
  </si>
  <si>
    <t>1137017</t>
  </si>
  <si>
    <t>מדיגוס אופציה 9</t>
  </si>
  <si>
    <t>1135979</t>
  </si>
  <si>
    <t>BC 1800 JAN 2018</t>
  </si>
  <si>
    <t>82149543</t>
  </si>
  <si>
    <t>ל.ר.</t>
  </si>
  <si>
    <t>BP 1800 JAN 2018</t>
  </si>
  <si>
    <t>82150095</t>
  </si>
  <si>
    <t>C 1510 JAN 2018</t>
  </si>
  <si>
    <t>82174962</t>
  </si>
  <si>
    <t>P 1510 JAN 2018</t>
  </si>
  <si>
    <t>82175530</t>
  </si>
  <si>
    <t>SPX 03/18 P2325</t>
  </si>
  <si>
    <t>BBG00G8LGMN74</t>
  </si>
  <si>
    <t>SPX 03/18 P2575</t>
  </si>
  <si>
    <t>BBG00G8LGMK1</t>
  </si>
  <si>
    <t>EMINI RUSSELL 2000 MAR18</t>
  </si>
  <si>
    <t>RTYH8</t>
  </si>
  <si>
    <t>EURO STOXX 50 MAR18</t>
  </si>
  <si>
    <t>VGH8</t>
  </si>
  <si>
    <t>EURO STOXX BANK MAR18</t>
  </si>
  <si>
    <t>CAH8</t>
  </si>
  <si>
    <t>FTSE 100 IDX FUT MAR18</t>
  </si>
  <si>
    <t>Z H8</t>
  </si>
  <si>
    <t>S&amp;P500 EMINI FUT MAR 18</t>
  </si>
  <si>
    <t>ESH8</t>
  </si>
  <si>
    <t>SPI 200 FUTURES MAR18</t>
  </si>
  <si>
    <t>XPH8</t>
  </si>
  <si>
    <t>STOXX 600 BANK MAR18</t>
  </si>
  <si>
    <t>BJH8</t>
  </si>
  <si>
    <t>TOPIX INDX FUTR MAR18</t>
  </si>
  <si>
    <t>TPH8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</si>
  <si>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</si>
  <si>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</si>
  <si>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</si>
  <si>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</si>
  <si>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</si>
  <si>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</si>
  <si>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</si>
  <si>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</si>
  <si>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</si>
  <si>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</si>
  <si>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</si>
  <si>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</si>
  <si>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</si>
  <si>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</si>
  <si>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</si>
  <si>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</si>
  <si>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</si>
  <si>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</si>
  <si>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</si>
  <si>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</si>
  <si>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</si>
  <si>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</si>
  <si>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</si>
  <si>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</si>
  <si>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</si>
  <si>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</si>
  <si>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</si>
  <si>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</si>
  <si>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</si>
  <si>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</si>
  <si>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</si>
  <si>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</si>
  <si>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8701 % 4.8  2018</t>
  </si>
  <si>
    <t>98710000</t>
  </si>
  <si>
    <t>ערד  8702 % 4.8  2018</t>
  </si>
  <si>
    <t>98720000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</si>
  <si>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</si>
  <si>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</si>
  <si>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</si>
  <si>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</si>
  <si>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</si>
  <si>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</si>
  <si>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</si>
  <si>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</si>
  <si>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</si>
  <si>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</si>
  <si>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</si>
  <si>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</si>
  <si>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8691 %4.8 2018</t>
  </si>
  <si>
    <t>98691000</t>
  </si>
  <si>
    <t>ערד 8692 %4.8  2018</t>
  </si>
  <si>
    <t>98692000</t>
  </si>
  <si>
    <t>ערד 8693 %4.8  2018</t>
  </si>
  <si>
    <t>98693000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</si>
  <si>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</si>
  <si>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</si>
  <si>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</si>
  <si>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</si>
  <si>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</si>
  <si>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</si>
  <si>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</si>
  <si>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</si>
  <si>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</si>
  <si>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</si>
  <si>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</si>
  <si>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</si>
  <si>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</si>
  <si>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</si>
  <si>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</si>
  <si>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</si>
  <si>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</si>
  <si>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</si>
  <si>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</si>
  <si>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</si>
  <si>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</si>
  <si>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</si>
  <si>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</si>
  <si>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</si>
  <si>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</si>
  <si>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</si>
  <si>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</si>
  <si>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</si>
  <si>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</si>
  <si>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</si>
  <si>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</si>
  <si>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</si>
  <si>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</si>
  <si>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</si>
  <si>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</si>
  <si>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</si>
  <si>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</si>
  <si>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</si>
  <si>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</si>
  <si>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</si>
  <si>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</si>
  <si>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</si>
  <si>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</si>
  <si>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</si>
  <si>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</si>
  <si>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</si>
  <si>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</si>
  <si>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</si>
  <si>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</si>
  <si>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</si>
  <si>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</si>
  <si>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</si>
  <si>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</si>
  <si>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</si>
  <si>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</si>
  <si>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</si>
  <si>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</si>
  <si>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</si>
  <si>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</si>
  <si>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</si>
  <si>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</si>
  <si>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</si>
  <si>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</si>
  <si>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</si>
  <si>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</si>
  <si>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</si>
  <si>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</si>
  <si>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</si>
  <si>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</si>
  <si>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</si>
  <si>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</si>
  <si>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</si>
  <si>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</si>
  <si>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</si>
  <si>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</si>
  <si>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</si>
  <si>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</si>
  <si>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</si>
  <si>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</si>
  <si>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</si>
  <si>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</si>
  <si>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</si>
  <si>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</si>
  <si>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</si>
  <si>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</si>
  <si>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</si>
  <si>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</si>
  <si>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</si>
  <si>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</si>
  <si>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</si>
  <si>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</si>
  <si>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</si>
  <si>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</si>
  <si>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</si>
  <si>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</si>
  <si>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</si>
  <si>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</si>
  <si>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</si>
  <si>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</si>
  <si>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</si>
  <si>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</si>
  <si>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</si>
  <si>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</si>
  <si>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</si>
  <si>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</si>
  <si>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</si>
  <si>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</si>
  <si>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</si>
  <si>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</si>
  <si>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</si>
  <si>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</si>
  <si>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</si>
  <si>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</si>
  <si>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</si>
  <si>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</si>
  <si>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</si>
  <si>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</si>
  <si>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</si>
  <si>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</si>
  <si>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</si>
  <si>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</si>
  <si>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</si>
  <si>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</si>
  <si>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</si>
  <si>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</si>
  <si>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</si>
  <si>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</si>
  <si>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</si>
  <si>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</si>
  <si>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</si>
  <si>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</si>
  <si>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</si>
  <si>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</si>
  <si>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</si>
  <si>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</si>
  <si>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</si>
  <si>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</si>
  <si>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</si>
  <si>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</si>
  <si>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</si>
  <si>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</si>
  <si>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</si>
  <si>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</si>
  <si>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</si>
  <si>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</si>
  <si>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</si>
  <si>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</si>
  <si>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</si>
  <si>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</si>
  <si>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</si>
  <si>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</si>
  <si>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</si>
  <si>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</si>
  <si>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</si>
  <si>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</si>
  <si>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</si>
  <si>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</si>
  <si>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</si>
  <si>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</si>
  <si>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</si>
  <si>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</si>
  <si>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</si>
  <si>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</si>
  <si>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</si>
  <si>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</si>
  <si>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</si>
  <si>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</si>
  <si>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</si>
  <si>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</si>
  <si>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</si>
  <si>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</si>
  <si>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</si>
  <si>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</si>
  <si>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</si>
  <si>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</si>
  <si>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</si>
  <si>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</si>
  <si>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</si>
  <si>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</si>
  <si>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</si>
  <si>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</si>
  <si>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</si>
  <si>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</si>
  <si>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</si>
  <si>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</si>
  <si>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</si>
  <si>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</si>
  <si>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</si>
  <si>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</si>
  <si>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</si>
  <si>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</si>
  <si>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</si>
  <si>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</si>
  <si>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</si>
  <si>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אגח ל.ס חשמל 2022</t>
  </si>
  <si>
    <t>6000129</t>
  </si>
  <si>
    <t>דור גז בעמ 4.95% 5.2020 ל.ס</t>
  </si>
  <si>
    <t>1093491</t>
  </si>
  <si>
    <t>513689059</t>
  </si>
  <si>
    <t>דיסקונט כ.התחייבות 2018 6.2%</t>
  </si>
  <si>
    <t>6392997</t>
  </si>
  <si>
    <t>הראל ביטוח</t>
  </si>
  <si>
    <t>1089655</t>
  </si>
  <si>
    <t>נתיבי גז  סדרה א ל.ס 5.6%</t>
  </si>
  <si>
    <t>1103084</t>
  </si>
  <si>
    <t>513436394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</si>
  <si>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</si>
  <si>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</si>
  <si>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</si>
  <si>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</si>
  <si>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</si>
  <si>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</si>
  <si>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</si>
  <si>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</si>
  <si>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</si>
  <si>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</si>
  <si>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</si>
  <si>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</si>
  <si>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</si>
  <si>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</si>
  <si>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</si>
  <si>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</si>
  <si>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</si>
  <si>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</si>
  <si>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</si>
  <si>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</si>
  <si>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</si>
  <si>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</si>
  <si>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</si>
  <si>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</si>
  <si>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</si>
  <si>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</si>
  <si>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</si>
  <si>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</si>
  <si>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</si>
  <si>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</si>
  <si>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</si>
  <si>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</si>
  <si>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</si>
  <si>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</si>
  <si>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</si>
  <si>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</si>
  <si>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</si>
  <si>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</si>
  <si>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</si>
  <si>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</si>
  <si>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</si>
  <si>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</si>
  <si>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</si>
  <si>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</si>
  <si>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</si>
  <si>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</si>
  <si>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</si>
  <si>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</si>
  <si>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</si>
  <si>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</si>
  <si>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</si>
  <si>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אנלייט Enlight מניה לא סחירה*</t>
  </si>
  <si>
    <t>550266274</t>
  </si>
  <si>
    <t>הליוס*</t>
  </si>
  <si>
    <t>514347202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</si>
  <si>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</si>
  <si>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</si>
  <si>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</si>
  <si>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</si>
  <si>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</si>
  <si>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</si>
  <si>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</si>
  <si>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</si>
  <si>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</si>
  <si>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</si>
  <si>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</si>
  <si>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</si>
  <si>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</si>
  <si>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</si>
  <si>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</si>
  <si>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</si>
  <si>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</si>
  <si>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</si>
  <si>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</si>
  <si>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</si>
  <si>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</si>
  <si>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</si>
  <si>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</si>
  <si>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</si>
  <si>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</si>
  <si>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</si>
  <si>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</si>
  <si>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</si>
  <si>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</si>
  <si>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Netto*</t>
  </si>
  <si>
    <t>330504</t>
  </si>
  <si>
    <t>North LaSalle   HG 4*</t>
  </si>
  <si>
    <t>Project Hush*</t>
  </si>
  <si>
    <t>Other</t>
  </si>
  <si>
    <t>RESERVOIR EXPLORATION TECH ל.ס</t>
  </si>
  <si>
    <t>NO0010277957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</si>
  <si>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</si>
  <si>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</si>
  <si>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</si>
  <si>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</si>
  <si>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</si>
  <si>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</si>
  <si>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</si>
  <si>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</si>
  <si>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</si>
  <si>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</si>
  <si>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סה"כ קרנות השקעה</t>
  </si>
  <si>
    <t>סה"כ קרנות השקעה בישראל</t>
  </si>
  <si>
    <t>Accelmed Medical Partners LP</t>
  </si>
  <si>
    <t>Evolution Venture Capital Fun I</t>
  </si>
  <si>
    <t>Infinity I China Fund Israel 2 LP</t>
  </si>
  <si>
    <t>Medica III Investments Israel B LP</t>
  </si>
  <si>
    <t>Orbimed Israel Partners II LP</t>
  </si>
  <si>
    <t>Orbimed Israel Partners LP</t>
  </si>
  <si>
    <t>Vertex III Israel Fund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</si>
  <si>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</si>
  <si>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</si>
  <si>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</si>
  <si>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</si>
  <si>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</si>
  <si>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</si>
  <si>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</si>
  <si>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</si>
  <si>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LP</t>
  </si>
  <si>
    <t>50431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</si>
  <si>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</si>
  <si>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</si>
  <si>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</si>
  <si>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</si>
  <si>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</si>
  <si>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</si>
  <si>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</si>
  <si>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</si>
  <si>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</si>
  <si>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</si>
  <si>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Vintage Migdal Co inv</t>
  </si>
  <si>
    <t>טנא להשקעה בגדות שותפות מוגבלת</t>
  </si>
  <si>
    <t>טנא להשקעה בקיונרג'י שותפות מוגבלת</t>
  </si>
  <si>
    <t>סה"כ קרנות השקעה בחו"ל</t>
  </si>
  <si>
    <t>Evergreen V</t>
  </si>
  <si>
    <t>Horsley Bridge XII Ventures</t>
  </si>
  <si>
    <t>Israel Cleantech Ventures Cayman I A</t>
  </si>
  <si>
    <t>Israel Cleantech Ventures II Israel LP</t>
  </si>
  <si>
    <t>MAGMA GROWTH EQUITY I</t>
  </si>
  <si>
    <t>Magma Venture Capital II Israel Fund LP</t>
  </si>
  <si>
    <t>Omega fund lll</t>
  </si>
  <si>
    <t>Strategic Investors Fund VIII LP</t>
  </si>
  <si>
    <t>קרנות גידור</t>
  </si>
  <si>
    <t>Cheyn CRECH3/9/15</t>
  </si>
  <si>
    <t>XD0297816635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</si>
  <si>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</si>
  <si>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</si>
  <si>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</si>
  <si>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</si>
  <si>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</si>
  <si>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</si>
  <si>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Blackstone R E Partners VIII F LP</t>
  </si>
  <si>
    <t>Brookfield Strategic R E Partners II</t>
  </si>
  <si>
    <t>E d R Europportunities S.C.A. SICAR</t>
  </si>
  <si>
    <t>Europan Office Incom Venture S.C.A</t>
  </si>
  <si>
    <t>Waterton Residential P V XIII</t>
  </si>
  <si>
    <t>Advent International GPE VIII A</t>
  </si>
  <si>
    <t>Aksia Capital III LP</t>
  </si>
  <si>
    <t>Apollo Natural Resources Partners II LP</t>
  </si>
  <si>
    <t>Arclight Energy Partners Fund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</si>
  <si>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</si>
  <si>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</si>
  <si>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</si>
  <si>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</si>
  <si>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</si>
  <si>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CICC Growth capital fund I</t>
  </si>
  <si>
    <t>ClearWater Capital Partner I</t>
  </si>
  <si>
    <t>co investment Anesthesia</t>
  </si>
  <si>
    <t>Core Infrastructure India Fund Pte Ltd</t>
  </si>
  <si>
    <t>CRECH V</t>
  </si>
  <si>
    <t>Crescent MPVIIC LP</t>
  </si>
  <si>
    <t>Cruise.co.uk Holdings Ltd</t>
  </si>
  <si>
    <t>Dover Street IX LP</t>
  </si>
  <si>
    <t>Esprit Capital I Fund</t>
  </si>
  <si>
    <t>Fortissimo Capital Fund Israel II</t>
  </si>
  <si>
    <t>Fortissimo Capital Fund Israel III</t>
  </si>
  <si>
    <t>Gavea Investment Fund III LP</t>
  </si>
  <si>
    <t>Gavea Investment Fund IV LP</t>
  </si>
  <si>
    <t>GrafTech Co Invest LP</t>
  </si>
  <si>
    <t>HarbourVest Co Inv DNLD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</si>
  <si>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</si>
  <si>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</si>
  <si>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</si>
  <si>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</si>
  <si>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</si>
  <si>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</si>
  <si>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INCLINE</t>
  </si>
  <si>
    <t>Kartesia Credit Opportunities IV SCS</t>
  </si>
  <si>
    <t>Klirmark Opportunity Fund II LP</t>
  </si>
  <si>
    <t>Klirmark Opportunity Fund LP</t>
  </si>
  <si>
    <t>Meridiam Infrastructure Europe III SLP</t>
  </si>
  <si>
    <t>Olympus Capital Asia III LP</t>
  </si>
  <si>
    <t>Pamlico capital IV</t>
  </si>
  <si>
    <t>Permira CSIII LP</t>
  </si>
  <si>
    <t>project Celtics</t>
  </si>
  <si>
    <t>Rhone Offshore Partners V LP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</si>
  <si>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</si>
  <si>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</si>
  <si>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</si>
  <si>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</si>
  <si>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</si>
  <si>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</si>
  <si>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</si>
  <si>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</si>
  <si>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</si>
  <si>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</si>
  <si>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</si>
  <si>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</si>
  <si>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</si>
  <si>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</si>
  <si>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</si>
  <si>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</si>
  <si>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</si>
  <si>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10009215</t>
  </si>
  <si>
    <t>₪ / מט"ח</t>
  </si>
  <si>
    <t>+ILS/-EUR 4.0792 15-02-18 (10) +92</t>
  </si>
  <si>
    <t>10010323</t>
  </si>
  <si>
    <t>+ILS/-USD 3.483 09-01-18 (11) --95</t>
  </si>
  <si>
    <t>10010274</t>
  </si>
  <si>
    <t>+ILS/-USD 3.485 09-01-18 (20) --95</t>
  </si>
  <si>
    <t>10010276</t>
  </si>
  <si>
    <t>+ILS/-USD 3.4864 24-01-18 (11) --126</t>
  </si>
  <si>
    <t>10010263</t>
  </si>
  <si>
    <t>+ILS/-USD 3.488 04-01-18 (11) --89</t>
  </si>
  <si>
    <t>10010269</t>
  </si>
  <si>
    <t>+ILS/-USD 3.488 22-02-18 (20) --118</t>
  </si>
  <si>
    <t>10010379</t>
  </si>
  <si>
    <t>+ILS/-USD 3.49 04-01-18 (10) --89</t>
  </si>
  <si>
    <t>10010267</t>
  </si>
  <si>
    <t>+ILS/-USD 3.49 04-01-18 (20) --89</t>
  </si>
  <si>
    <t>10010271</t>
  </si>
  <si>
    <t>+ILS/-USD 3.49 27-02-18 (20) --124</t>
  </si>
  <si>
    <t>10010386</t>
  </si>
  <si>
    <t>+ILS/-USD 3.4915 06-03-18 (11) --135.5</t>
  </si>
  <si>
    <t>10010384</t>
  </si>
  <si>
    <t>+ILS/-USD 3.492 27-02-18 (10) --124</t>
  </si>
  <si>
    <t>10010382</t>
  </si>
  <si>
    <t>+ILS/-USD 3.494 30-01-18 (20) --106</t>
  </si>
  <si>
    <t>10010304</t>
  </si>
  <si>
    <t>+ILS/-USD 3.4961 04-01-18 (26) --44</t>
  </si>
  <si>
    <t>10010377</t>
  </si>
  <si>
    <t>+ILS/-USD 3.4964 30-01-18 (12) --106</t>
  </si>
  <si>
    <t>10010302</t>
  </si>
  <si>
    <t>+ILS/-USD 3.4995 30-01-18 (20) --110</t>
  </si>
  <si>
    <t>10010313</t>
  </si>
  <si>
    <t>+ILS/-USD 3.5 06-02-18 (20) --117</t>
  </si>
  <si>
    <t>10010319</t>
  </si>
  <si>
    <t>+ILS/-USD 3.5 13-02-18 (20) --113</t>
  </si>
  <si>
    <t>10010362</t>
  </si>
  <si>
    <t>+ILS/-USD 3.502 06-02-18 (10) --117</t>
  </si>
  <si>
    <t>10010315</t>
  </si>
  <si>
    <t>+ILS/-USD 3.502 16-01-18 (20) --98</t>
  </si>
  <si>
    <t>10010280</t>
  </si>
  <si>
    <t>+ILS/-USD 3.5023 06-02-18 (11) --117</t>
  </si>
  <si>
    <t>10010317</t>
  </si>
  <si>
    <t>+ILS/-USD 3.503 13-02-18 (11) --113</t>
  </si>
  <si>
    <t>10010360</t>
  </si>
  <si>
    <t>+ILS/-USD 3.5032 13-02-18 (10) --113</t>
  </si>
  <si>
    <t>10010358</t>
  </si>
  <si>
    <t>+ILS/-USD 3.5032 16-01-18 (12) -98</t>
  </si>
  <si>
    <t>10010282</t>
  </si>
  <si>
    <t>+ILS/-USD 3.505 25-01-18 (11) --104.5</t>
  </si>
  <si>
    <t>10010300</t>
  </si>
  <si>
    <t>+ILS/-USD 3.51 18-01-18 (20) --98</t>
  </si>
  <si>
    <t>10010298</t>
  </si>
  <si>
    <t>+ILS/-USD 3.5108 14-02-18 (10) --112.5</t>
  </si>
  <si>
    <t>10010368</t>
  </si>
  <si>
    <t>+ILS/-USD 3.5117 18-01-18 (10) --98</t>
  </si>
  <si>
    <t>10010296</t>
  </si>
  <si>
    <t>+ILS/-USD 3.5139 24-01-18 (10) --106</t>
  </si>
  <si>
    <t>10010294</t>
  </si>
  <si>
    <t>+ILS/-USD 3.514 21-02-18 (20) --120</t>
  </si>
  <si>
    <t>10010373</t>
  </si>
  <si>
    <t>+ILS/-USD 3.5157 24-01-18 (20) --108</t>
  </si>
  <si>
    <t>10010292</t>
  </si>
  <si>
    <t>+ILS/-USD 3.517 21-02-18 (12) --120</t>
  </si>
  <si>
    <t>10010371</t>
  </si>
  <si>
    <t>+ILS/-USD 3.53 07-02-18 (20) --115</t>
  </si>
  <si>
    <t>10010336</t>
  </si>
  <si>
    <t>+ILS/-USD 3.5404 08-02-18 (10) --116</t>
  </si>
  <si>
    <t>10010344</t>
  </si>
  <si>
    <t>+ILS/-EUR 4.1621 17-04-18 (12) +121</t>
  </si>
  <si>
    <t>10010405</t>
  </si>
  <si>
    <t>+ILS/-USD 3.4797 08-03-18 (11) --133</t>
  </si>
  <si>
    <t>10010392</t>
  </si>
  <si>
    <t>+ILS/-USD 3.5 19-03-18 (20) --143</t>
  </si>
  <si>
    <t>10010403</t>
  </si>
  <si>
    <t>+ILS/-USD 3.5015 27-02-18 (20) --105</t>
  </si>
  <si>
    <t>10010427</t>
  </si>
  <si>
    <t>+ILS/-USD 3.503 19-03-18 (12) --142</t>
  </si>
  <si>
    <t>10010401</t>
  </si>
  <si>
    <t>+ILS/-USD 3.5115 27-02-18 (11) --115</t>
  </si>
  <si>
    <t>10010408</t>
  </si>
  <si>
    <t>+ILS/-USD 3.5153 22-03-18 (10) --147</t>
  </si>
  <si>
    <t>10010416</t>
  </si>
  <si>
    <t>+ILS/-USD 3.516 21-03-18 (12) --145</t>
  </si>
  <si>
    <t>10010418</t>
  </si>
  <si>
    <t>+ILS/-USD 3.516 21-03-18 (20) --145</t>
  </si>
  <si>
    <t>10010420</t>
  </si>
  <si>
    <t>+USD/-EUR 1.1882 03-01-18 (12) +67.3</t>
  </si>
  <si>
    <t>10010234</t>
  </si>
  <si>
    <t>+USD/-EUR 1.1887 03-01-18 (20) +67.37</t>
  </si>
  <si>
    <t>10010236</t>
  </si>
  <si>
    <t>+USD/-GBP 1.3445 17-01-18 (20) +44.6</t>
  </si>
  <si>
    <t>10010238</t>
  </si>
  <si>
    <t>+USD/-GBP 1.3606 08-01-18 (10) +46.4</t>
  </si>
  <si>
    <t>10010228</t>
  </si>
  <si>
    <t>+USD/-EUR 1.1667 05-02-18 (10) +62.3</t>
  </si>
  <si>
    <t>10010307</t>
  </si>
  <si>
    <t>+USD/-EUR 1.1668 05-02-18 (11) +62.3</t>
  </si>
  <si>
    <t>10010309</t>
  </si>
  <si>
    <t>+USD/-EUR 1.167 20-02-18 (20) +70.1</t>
  </si>
  <si>
    <t>10010331</t>
  </si>
  <si>
    <t>+USD/-EUR 1.1672 20-02-18 (12) +69.8</t>
  </si>
  <si>
    <t>10010334</t>
  </si>
  <si>
    <t>+USD/-EUR 1.168 20-02-18 (12) +70.4</t>
  </si>
  <si>
    <t>10010329</t>
  </si>
  <si>
    <t>+USD/-EUR 1.1697 01-02-18 (10) +63.9</t>
  </si>
  <si>
    <t>10010288</t>
  </si>
  <si>
    <t>+USD/-EUR 1.1699 01-02-18 (12) +64</t>
  </si>
  <si>
    <t>10010290</t>
  </si>
  <si>
    <t>+USD/-EUR 1.1808 22-01-18 (11) +66</t>
  </si>
  <si>
    <t>10010251</t>
  </si>
  <si>
    <t>+USD/-EUR 1.1811 22-01-18 (10) +66</t>
  </si>
  <si>
    <t>10010249</t>
  </si>
  <si>
    <t>+USD/-EUR 1.1914 07-03-18 (26) +73.2</t>
  </si>
  <si>
    <t>10010374</t>
  </si>
  <si>
    <t>+USD/-EUR 1.1915 28-02-18 (10) +75.3</t>
  </si>
  <si>
    <t>10010346</t>
  </si>
  <si>
    <t>+USD/-EUR 1.1923 28-02-18 (26) +75.1</t>
  </si>
  <si>
    <t>10010348</t>
  </si>
  <si>
    <t>+USD/-EUR 1.1942 10-04-18 (12) +96.5</t>
  </si>
  <si>
    <t>10010390</t>
  </si>
  <si>
    <t>+USD/-EUR 1.1947 10-04-18 (10) +96.5</t>
  </si>
  <si>
    <t>10010388</t>
  </si>
  <si>
    <t>+USD/-EUR 1.1959 14-03-18 (10) +78.2</t>
  </si>
  <si>
    <t>10010380</t>
  </si>
  <si>
    <t>+USD/-GBP 1.3145 12-02-18 (12) +40.3</t>
  </si>
  <si>
    <t>10010321</t>
  </si>
  <si>
    <t>+USD/-GBP 1.31505 12-02-18 (10) +40.5</t>
  </si>
  <si>
    <t>10010325</t>
  </si>
  <si>
    <t>+USD/-GBP 1.3201 05-03-18 (12) +45.6</t>
  </si>
  <si>
    <t>10010353</t>
  </si>
  <si>
    <t>+USD/-GBP 1.3206 05-03-18 (10) +45.8</t>
  </si>
  <si>
    <t>10010351</t>
  </si>
  <si>
    <t>+USD/-GBP 1.3206 05-03-18 (20) +45.7</t>
  </si>
  <si>
    <t>10010355</t>
  </si>
  <si>
    <t>+USD/-JPY 112.678 26-02-18 (10) -0.6</t>
  </si>
  <si>
    <t>10010342</t>
  </si>
  <si>
    <t>+USD/-JPY 112.7 26-02-18 (20) -0.6</t>
  </si>
  <si>
    <t>10010340</t>
  </si>
  <si>
    <t>+USD/-JPY 112.727 31-01-18 (10) --53.3</t>
  </si>
  <si>
    <t>10010293</t>
  </si>
  <si>
    <t>+USD/-JPY 112.729 26-02-18 (12) -0.6</t>
  </si>
  <si>
    <t>10010338</t>
  </si>
  <si>
    <t>+USD/-JPY 113.08 31-01-18 (10) --50</t>
  </si>
  <si>
    <t>10010327</t>
  </si>
  <si>
    <t>+EUR/-USD 1.1964 07-03-18 (26) +64</t>
  </si>
  <si>
    <t>10010439</t>
  </si>
  <si>
    <t>+USD/-EUR 1.1892 17-04-18 (12) +101</t>
  </si>
  <si>
    <t>10010407</t>
  </si>
  <si>
    <t>+USD/-EUR 1.1905 01-02-18 (12) +45</t>
  </si>
  <si>
    <t>10010438</t>
  </si>
  <si>
    <t>+USD/-EUR 1.1905 07-03-18 (26) +64.5</t>
  </si>
  <si>
    <t>10010431</t>
  </si>
  <si>
    <t>+USD/-EUR 1.1909 14-03-18 (10) +69</t>
  </si>
  <si>
    <t>10010429</t>
  </si>
  <si>
    <t>+USD/-EUR 1.1957 11-04-18 (10) +97.2</t>
  </si>
  <si>
    <t>10010394</t>
  </si>
  <si>
    <t>+USD/-EUR 1.1957 11-04-18 (12) +97</t>
  </si>
  <si>
    <t>10010398</t>
  </si>
  <si>
    <t>+USD/-EUR 1.1957 11-04-18 (20) +97</t>
  </si>
  <si>
    <t>10010396</t>
  </si>
  <si>
    <t>+USD/-EUR 1.1961 28-03-18 (12) +76</t>
  </si>
  <si>
    <t>10010435</t>
  </si>
  <si>
    <t>+USD/-EUR 1.1987 23-04-18 (10) +99</t>
  </si>
  <si>
    <t>10010436</t>
  </si>
  <si>
    <t>+USD/-GBP 1.3407 30-04-18 (20) +72</t>
  </si>
  <si>
    <t>10010412</t>
  </si>
  <si>
    <t>+USD/-GBP 1.3412 30-04-18 (11) +72</t>
  </si>
  <si>
    <t>10010410</t>
  </si>
  <si>
    <t>+USD/-GBP 1.3446 12-02-18 (12) +30.2</t>
  </si>
  <si>
    <t>10010440</t>
  </si>
  <si>
    <t>+USD/-GBP 1.34825 08-05-18 (11) +70.5</t>
  </si>
  <si>
    <t>10010442</t>
  </si>
  <si>
    <t>+USD/-JPY 111.838 26-03-18 (10) --68.2</t>
  </si>
  <si>
    <t>10010424</t>
  </si>
  <si>
    <t>+USD/-JPY 111.9 26-03-18 (20) --68.2</t>
  </si>
  <si>
    <t>10010426</t>
  </si>
  <si>
    <t>TRS</t>
  </si>
  <si>
    <t>10009942</t>
  </si>
  <si>
    <t>PANTH IV   X F CDO</t>
  </si>
  <si>
    <t>XS0276075198</t>
  </si>
  <si>
    <t>שכבת הון</t>
  </si>
  <si>
    <t>מרקורי CDO</t>
  </si>
  <si>
    <t>USG6006AAA90</t>
  </si>
  <si>
    <t>דולר ניו-זילנד</t>
  </si>
  <si>
    <t>כתר נורבגי</t>
  </si>
  <si>
    <t>פועלים סהר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</si>
  <si>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</si>
  <si>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</si>
  <si>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</si>
  <si>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</si>
  <si>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</si>
  <si>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</si>
  <si>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</si>
  <si>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</si>
  <si>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</si>
  <si>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</si>
  <si>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דירוג פנימי</t>
  </si>
  <si>
    <t>32095000</t>
  </si>
  <si>
    <t>30395000</t>
  </si>
  <si>
    <t>31112000</t>
  </si>
  <si>
    <t>30212000</t>
  </si>
  <si>
    <t>32012000</t>
  </si>
  <si>
    <t>30312000</t>
  </si>
  <si>
    <t>32010000</t>
  </si>
  <si>
    <t>30310000</t>
  </si>
  <si>
    <t>30210000</t>
  </si>
  <si>
    <t>31110000</t>
  </si>
  <si>
    <t>31210000</t>
  </si>
  <si>
    <t>31710000</t>
  </si>
  <si>
    <t>32020000</t>
  </si>
  <si>
    <t>30320000</t>
  </si>
  <si>
    <t>32011000</t>
  </si>
  <si>
    <t>30311000</t>
  </si>
  <si>
    <t>31726000</t>
  </si>
  <si>
    <t>30226000</t>
  </si>
  <si>
    <t>30326000</t>
  </si>
  <si>
    <t>35195000</t>
  </si>
  <si>
    <t>UBS</t>
  </si>
  <si>
    <t>30891000</t>
  </si>
  <si>
    <t>Aa3</t>
  </si>
  <si>
    <t>MOODY'S</t>
  </si>
  <si>
    <t>32291000</t>
  </si>
  <si>
    <t>דולר סינגפורי</t>
  </si>
  <si>
    <t>32091000</t>
  </si>
  <si>
    <t>31191000</t>
  </si>
  <si>
    <t>31091000</t>
  </si>
  <si>
    <t>30791000</t>
  </si>
  <si>
    <t>30391000</t>
  </si>
  <si>
    <t>30991000</t>
  </si>
  <si>
    <t>31791000</t>
  </si>
  <si>
    <t>30291000</t>
  </si>
  <si>
    <t>32691000</t>
  </si>
  <si>
    <t>שעבוד פוליסות ב.חיים - מדד מחירים לצרכן7891</t>
  </si>
  <si>
    <t>לא</t>
  </si>
  <si>
    <t>333360307</t>
  </si>
  <si>
    <t>AA+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</si>
  <si>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</si>
  <si>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</si>
  <si>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</si>
  <si>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</si>
  <si>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</si>
  <si>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</si>
  <si>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</si>
  <si>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</si>
  <si>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</si>
  <si>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</si>
  <si>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</si>
  <si>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AA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</si>
  <si>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</si>
  <si>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</si>
  <si>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</si>
  <si>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</si>
  <si>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</si>
  <si>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</si>
  <si>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</si>
  <si>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</si>
  <si>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</si>
  <si>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</si>
  <si>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</si>
  <si>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</si>
  <si>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</si>
  <si>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</si>
  <si>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</si>
  <si>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</si>
  <si>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</si>
  <si>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</si>
  <si>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</si>
  <si>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</si>
  <si>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</si>
  <si>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</si>
  <si>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</si>
  <si>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</si>
  <si>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</si>
  <si>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</si>
  <si>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</si>
  <si>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</si>
  <si>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</si>
  <si>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</si>
  <si>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</si>
  <si>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</si>
  <si>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</si>
  <si>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</si>
  <si>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</si>
  <si>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</si>
  <si>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</si>
  <si>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</si>
  <si>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</si>
  <si>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</si>
  <si>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</si>
  <si>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</si>
  <si>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</si>
  <si>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</si>
  <si>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</si>
  <si>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</si>
  <si>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</si>
  <si>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</si>
  <si>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</si>
  <si>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</si>
  <si>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</si>
  <si>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</si>
  <si>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</si>
  <si>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A+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</si>
  <si>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</si>
  <si>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</si>
  <si>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</si>
  <si>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</si>
  <si>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</si>
  <si>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</si>
  <si>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</si>
  <si>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</si>
  <si>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</si>
  <si>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</si>
  <si>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</si>
  <si>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</si>
  <si>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</si>
  <si>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</si>
  <si>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</si>
  <si>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</si>
  <si>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</si>
  <si>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</si>
  <si>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</si>
  <si>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</si>
  <si>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</si>
  <si>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</si>
  <si>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</si>
  <si>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</si>
  <si>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</si>
  <si>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</si>
  <si>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</si>
  <si>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</si>
  <si>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</si>
  <si>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</si>
  <si>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</si>
  <si>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</si>
  <si>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</si>
  <si>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</si>
  <si>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</si>
  <si>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</si>
  <si>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485289</t>
  </si>
  <si>
    <t>458870</t>
  </si>
  <si>
    <t>458869</t>
  </si>
  <si>
    <t>91102700</t>
  </si>
  <si>
    <t>A</t>
  </si>
  <si>
    <t>91040000</t>
  </si>
  <si>
    <t>91050010</t>
  </si>
  <si>
    <t>91050008</t>
  </si>
  <si>
    <t>91050009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</si>
  <si>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</si>
  <si>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</si>
  <si>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</si>
  <si>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</si>
  <si>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</si>
  <si>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</si>
  <si>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</si>
  <si>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</si>
  <si>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</si>
  <si>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</si>
  <si>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</si>
  <si>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</si>
  <si>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</si>
  <si>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</si>
  <si>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</si>
  <si>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</si>
  <si>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90145362</t>
  </si>
  <si>
    <t>90141407</t>
  </si>
  <si>
    <t>90800100</t>
  </si>
  <si>
    <t>D</t>
  </si>
  <si>
    <t>90840003</t>
  </si>
  <si>
    <t>90840002</t>
  </si>
  <si>
    <t>90840000</t>
  </si>
  <si>
    <t>474475</t>
  </si>
  <si>
    <t>51447458</t>
  </si>
  <si>
    <t>482281</t>
  </si>
  <si>
    <t>490783</t>
  </si>
  <si>
    <t>493038</t>
  </si>
  <si>
    <t>321654987</t>
  </si>
  <si>
    <t>483880</t>
  </si>
  <si>
    <t>1111111</t>
  </si>
  <si>
    <t>123456</t>
  </si>
  <si>
    <t>494318</t>
  </si>
  <si>
    <t>494319</t>
  </si>
  <si>
    <t>741852963</t>
  </si>
  <si>
    <t>491619</t>
  </si>
  <si>
    <t>464740</t>
  </si>
  <si>
    <t>491862</t>
  </si>
  <si>
    <t>753951</t>
  </si>
  <si>
    <t>491863</t>
  </si>
  <si>
    <t>491864</t>
  </si>
  <si>
    <t>491438</t>
  </si>
  <si>
    <t>147852369</t>
  </si>
  <si>
    <t>490784</t>
  </si>
  <si>
    <t>469140</t>
  </si>
  <si>
    <t>51424485</t>
  </si>
  <si>
    <t>475042</t>
  </si>
  <si>
    <t>5111111</t>
  </si>
  <si>
    <t>491469</t>
  </si>
  <si>
    <t>487447</t>
  </si>
  <si>
    <t>852852</t>
  </si>
  <si>
    <t>487557</t>
  </si>
  <si>
    <t>987654</t>
  </si>
  <si>
    <t>487556</t>
  </si>
  <si>
    <t>471677</t>
  </si>
  <si>
    <t>51245541</t>
  </si>
  <si>
    <t>474437</t>
  </si>
  <si>
    <t>123456789</t>
  </si>
  <si>
    <t>474436</t>
  </si>
  <si>
    <t>987654321</t>
  </si>
  <si>
    <t>477000</t>
  </si>
  <si>
    <t>482284</t>
  </si>
  <si>
    <t>484953</t>
  </si>
  <si>
    <t>494320</t>
  </si>
  <si>
    <t>454193</t>
  </si>
  <si>
    <t>אדנים 2022 6.2%</t>
  </si>
  <si>
    <t>7252844</t>
  </si>
  <si>
    <t>אדנים 2028 5.65%</t>
  </si>
  <si>
    <t>7252851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</si>
  <si>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</si>
  <si>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</si>
  <si>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</si>
  <si>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</si>
  <si>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</si>
  <si>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</si>
  <si>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</si>
  <si>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</si>
  <si>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</si>
  <si>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</si>
  <si>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</si>
  <si>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</si>
  <si>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</si>
  <si>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</si>
  <si>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</si>
  <si>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</si>
  <si>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</si>
  <si>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</si>
  <si>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</si>
  <si>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</si>
  <si>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</si>
  <si>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</si>
  <si>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</si>
  <si>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 5.05%</t>
  </si>
  <si>
    <t>6620447</t>
  </si>
  <si>
    <t>פועלים פקדון 5.05% 2027</t>
  </si>
  <si>
    <t>6620512</t>
  </si>
  <si>
    <t>פקדון טפחות 6.22%  במקום3296</t>
  </si>
  <si>
    <t>פקדון טפחות 6.22% 09.01.2018</t>
  </si>
  <si>
    <t>פקדון פועלים 4.8    2018</t>
  </si>
  <si>
    <t>6620454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</si>
  <si>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</si>
  <si>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</si>
  <si>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</si>
  <si>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</si>
  <si>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</si>
  <si>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</si>
  <si>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</si>
  <si>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</si>
  <si>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</si>
  <si>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</si>
  <si>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</si>
  <si>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</si>
  <si>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</si>
  <si>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</si>
  <si>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</si>
  <si>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</si>
  <si>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</si>
  <si>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</si>
  <si>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2/12 0.45%</t>
  </si>
  <si>
    <t>460127</t>
  </si>
  <si>
    <t>מזרחי 28/1/18</t>
  </si>
  <si>
    <t>456210</t>
  </si>
  <si>
    <t>פועלים 01.02.2018</t>
  </si>
  <si>
    <t>460128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</si>
  <si>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</si>
  <si>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</si>
  <si>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</si>
  <si>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</si>
  <si>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</si>
  <si>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</si>
  <si>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</si>
  <si>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</si>
  <si>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11/17  0.55% 2.11.18</t>
  </si>
  <si>
    <t>486981</t>
  </si>
  <si>
    <t>פועלים 11/17  5.11.18</t>
  </si>
  <si>
    <t>487160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</si>
  <si>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</si>
  <si>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</si>
  <si>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</si>
  <si>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</si>
  <si>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</si>
  <si>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</si>
  <si>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28/1/2018</t>
  </si>
  <si>
    <t>456208</t>
  </si>
  <si>
    <t>הבינלאומי 0.42 7.12.17</t>
  </si>
  <si>
    <t>491454</t>
  </si>
  <si>
    <t>הבינלאומי 3/11/18</t>
  </si>
  <si>
    <t>485397</t>
  </si>
  <si>
    <t>יובנק 092018</t>
  </si>
  <si>
    <t>478059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</si>
  <si>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</si>
  <si>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</si>
  <si>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</si>
  <si>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</si>
  <si>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</si>
  <si>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</si>
  <si>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</si>
  <si>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</si>
  <si>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</si>
  <si>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</si>
  <si>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</si>
  <si>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</si>
  <si>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</si>
  <si>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</si>
  <si>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</si>
  <si>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</si>
  <si>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</si>
  <si>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</si>
  <si>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</si>
  <si>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</si>
  <si>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</si>
  <si>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</si>
  <si>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</si>
  <si>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</si>
  <si>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</si>
  <si>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</si>
  <si>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</si>
  <si>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</si>
  <si>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</si>
  <si>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</si>
  <si>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</si>
  <si>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</si>
  <si>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</si>
  <si>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</si>
  <si>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</si>
  <si>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</si>
  <si>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</si>
  <si>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</si>
  <si>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</si>
  <si>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</si>
  <si>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</si>
  <si>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</si>
  <si>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</si>
  <si>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</si>
  <si>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</si>
  <si>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</si>
  <si>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</si>
  <si>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</si>
  <si>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</si>
  <si>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</si>
  <si>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</si>
  <si>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בית גהה</t>
  </si>
  <si>
    <t>אפעל 15, קריית אריה, פתח תקוה</t>
  </si>
  <si>
    <t>נדלן מקרקעין להשכרה - ב.ס.ר. סנטר תא</t>
  </si>
  <si>
    <t>יגאל אלון 94, תל אביב</t>
  </si>
  <si>
    <t>נדלן מגדלי הסיבים פת-עלות-לא מניב</t>
  </si>
  <si>
    <t>נדלן פסגות ירושלים</t>
  </si>
  <si>
    <t>מרכז מסחרי, שכונת רוממה, ירושלים</t>
  </si>
  <si>
    <t>נדלן טרמינל  פארק אור יהודה בניין B</t>
  </si>
  <si>
    <t>אלון דלק אגח א רמ חש 01/17</t>
  </si>
  <si>
    <t>1139930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</si>
  <si>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</si>
  <si>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</si>
  <si>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</si>
  <si>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</si>
  <si>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</si>
  <si>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</si>
  <si>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</si>
  <si>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</si>
  <si>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סה"כ יתרות התחייבות להשקעה</t>
  </si>
  <si>
    <t>הליוס</t>
  </si>
  <si>
    <t>אנלייט</t>
  </si>
  <si>
    <t>meridiam III</t>
  </si>
  <si>
    <t>Rothschild Real Estate</t>
  </si>
  <si>
    <t>Gavea III</t>
  </si>
  <si>
    <t>FFortissimo Capital Fund II</t>
  </si>
  <si>
    <t>KKlirmark Opportunity I</t>
  </si>
  <si>
    <t>Israel Cleantech Ventures II</t>
  </si>
  <si>
    <t>Gavea IV</t>
  </si>
  <si>
    <t>VICTORIA I</t>
  </si>
  <si>
    <t>Fortissimo Capital Fund III</t>
  </si>
  <si>
    <t>Selene -mak</t>
  </si>
  <si>
    <t>KOTAK- CIIF I</t>
  </si>
  <si>
    <t>Tene Growth II</t>
  </si>
  <si>
    <t>Viola PE 2 LP</t>
  </si>
  <si>
    <t>Klirmark Opportunity II</t>
  </si>
  <si>
    <t>Ares Special Situations Fund IV</t>
  </si>
  <si>
    <t>Blackstone RE VIII</t>
  </si>
  <si>
    <t>Silverfleet II</t>
  </si>
  <si>
    <t>Rhone VRhone Capital Partners V</t>
  </si>
  <si>
    <t>Trilantic capital partners V</t>
  </si>
  <si>
    <t>Graph Tech Brookfield</t>
  </si>
  <si>
    <t>Brookfield  RE  II</t>
  </si>
  <si>
    <t>Argan Capital L.P</t>
  </si>
  <si>
    <t>Avista Capital Partners L.P</t>
  </si>
  <si>
    <t>Olympus Capital Asia III L.P</t>
  </si>
  <si>
    <t>THOMA BRAVO</t>
  </si>
  <si>
    <t>Advent</t>
  </si>
  <si>
    <t>Evolution Venture Capital Fund</t>
  </si>
  <si>
    <t>Fortissimo Capital Fund I - makefet</t>
  </si>
  <si>
    <t>Shamrock Israel Growth I</t>
  </si>
  <si>
    <t>Sky I</t>
  </si>
  <si>
    <t>Infinity I China</t>
  </si>
  <si>
    <t>Orbimed Israel Partners I</t>
  </si>
  <si>
    <t>ANATOMY I</t>
  </si>
  <si>
    <t>Sky II</t>
  </si>
  <si>
    <t>Tene Growth III</t>
  </si>
  <si>
    <t>Accelmed I</t>
  </si>
  <si>
    <t>NOY 2 infra &amp; energy investment LP</t>
  </si>
  <si>
    <t>ANATOMY 2</t>
  </si>
  <si>
    <t>Tene Growth II- Qnergy</t>
  </si>
  <si>
    <t>Reality III</t>
  </si>
  <si>
    <t>Accelmed growth partners</t>
  </si>
  <si>
    <t>fimi 6</t>
  </si>
  <si>
    <t>Orbimed  II</t>
  </si>
  <si>
    <t>NOY 2 co-investment Ashalim plot A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</si>
  <si>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</si>
  <si>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</si>
  <si>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</si>
  <si>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</si>
  <si>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</si>
  <si>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</si>
  <si>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sky 3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</si>
  <si>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</si>
  <si>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</si>
  <si>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</si>
  <si>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</si>
  <si>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</si>
  <si>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Vintage Migdal Co-investment</t>
  </si>
  <si>
    <t>Apollo Fund IX</t>
  </si>
  <si>
    <t>ICG SDP III</t>
  </si>
  <si>
    <t>incline</t>
  </si>
  <si>
    <t>infrared infrastructure fund v</t>
  </si>
  <si>
    <t>Tene growth capital IV</t>
  </si>
  <si>
    <t>HARBOURVEST pamlico</t>
  </si>
  <si>
    <t>Copenhagen Infrastructure III</t>
  </si>
  <si>
    <t>SVB</t>
  </si>
  <si>
    <t>סה"כ בחו"ל</t>
  </si>
  <si>
    <t>גורם 67</t>
  </si>
  <si>
    <t>גורם 80</t>
  </si>
  <si>
    <t>גורם 88</t>
  </si>
  <si>
    <t>גורם 105</t>
  </si>
  <si>
    <t>גורם 38</t>
  </si>
  <si>
    <t>גורם 98</t>
  </si>
  <si>
    <t>גורם 77</t>
  </si>
  <si>
    <t>גורם 49</t>
  </si>
  <si>
    <t>גורם 104</t>
  </si>
  <si>
    <t>גורם 102</t>
  </si>
  <si>
    <t>גורם 97</t>
  </si>
  <si>
    <t>גורם 95</t>
  </si>
  <si>
    <t>גורם 87</t>
  </si>
  <si>
    <t>בבטחונות אחרים - גורם 07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</si>
  <si>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</si>
  <si>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</si>
  <si>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</si>
  <si>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</si>
  <si>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</si>
  <si>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</si>
  <si>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</si>
  <si>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</si>
  <si>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</si>
  <si>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</si>
  <si>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</si>
  <si>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</si>
  <si>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</si>
  <si>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</si>
  <si>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26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</si>
  <si>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</si>
  <si>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</si>
  <si>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</si>
  <si>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</si>
  <si>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</si>
  <si>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</si>
  <si>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</si>
  <si>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</si>
  <si>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אחרים-גורם 104</t>
  </si>
  <si>
    <t>בבטחונות אחרים - גורם 38</t>
  </si>
  <si>
    <t>בבטחונות אחרים - גורם 98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</si>
  <si>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</si>
  <si>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</si>
  <si>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</si>
  <si>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</si>
  <si>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</si>
  <si>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</si>
  <si>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</si>
  <si>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</si>
  <si>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</si>
  <si>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105</t>
  </si>
  <si>
    <t>בשיעבוד כלי רכב - גורם 68</t>
  </si>
  <si>
    <t>בשיעבוד כלי רכב - גורם 01</t>
  </si>
  <si>
    <t>בבטחונות אחרים - גורם 102</t>
  </si>
  <si>
    <t>בבטחונות אחרים-גורם 108</t>
  </si>
  <si>
    <t>בבטחונות אחרים - גורם 84</t>
  </si>
  <si>
    <t>בבטחונות אחרים - גורם 106</t>
  </si>
  <si>
    <t>בבטחונות אחרים-גורם 109</t>
  </si>
  <si>
    <t>בבטחונות אחרים - גורם 97</t>
  </si>
  <si>
    <t>בבטחונות אחרים-גורם 110</t>
  </si>
  <si>
    <t>בבטחונות אחרים - גורם 95</t>
  </si>
  <si>
    <t>בבטחונות אחרים - גורם 100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</si>
  <si>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</si>
  <si>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</si>
  <si>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</si>
  <si>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</si>
  <si>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</si>
  <si>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</si>
  <si>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אחרים-גורם 93</t>
  </si>
  <si>
    <t>בבטחונות אחרים - גורם 87</t>
  </si>
  <si>
    <t>סה"כ הלוואות לעובדים ונושא משרה</t>
  </si>
  <si>
    <t>נושא משרה א</t>
  </si>
  <si>
    <t>כתרנורווגי</t>
  </si>
  <si>
    <t>יתרות מזומנים לקבל/לשלם</t>
  </si>
  <si>
    <t>חייבים אחרים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</si>
</sst>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  <numFmt numFmtId="172" formatCode="#,##0.000000000000"/>
  </numFmts>
  <fonts count="10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797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4" fillId="9" borderId="0" applyNumberFormat="0" applyBorder="0" applyAlignment="0" applyProtection="0"/>
    <xf numFmtId="0" fontId="34" fillId="11" borderId="0" applyNumberFormat="0" applyBorder="0" applyAlignment="0" applyProtection="0"/>
    <xf numFmtId="0" fontId="34" fillId="13" borderId="0" applyNumberFormat="0" applyBorder="0" applyAlignment="0" applyProtection="0"/>
    <xf numFmtId="0" fontId="34" fillId="15" borderId="0" applyNumberFormat="0" applyBorder="0" applyAlignment="0" applyProtection="0"/>
    <xf numFmtId="0" fontId="34" fillId="17" borderId="0" applyNumberFormat="0" applyBorder="0" applyAlignment="0" applyProtection="0"/>
    <xf numFmtId="0" fontId="34" fillId="19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4" borderId="0" applyNumberFormat="0" applyBorder="0" applyAlignment="0" applyProtection="0"/>
    <xf numFmtId="0" fontId="33" fillId="27" borderId="0" applyNumberFormat="0" applyBorder="0" applyAlignment="0" applyProtection="0"/>
    <xf numFmtId="0" fontId="33" fillId="30" borderId="0" applyNumberFormat="0" applyBorder="0" applyAlignment="0" applyProtection="0"/>
    <xf numFmtId="0" fontId="34" fillId="10" borderId="0" applyNumberFormat="0" applyBorder="0" applyAlignment="0" applyProtection="0"/>
    <xf numFmtId="0" fontId="34" fillId="12" borderId="0" applyNumberFormat="0" applyBorder="0" applyAlignment="0" applyProtection="0"/>
    <xf numFmtId="0" fontId="34" fillId="14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20" borderId="0" applyNumberFormat="0" applyBorder="0" applyAlignment="0" applyProtection="0"/>
    <xf numFmtId="0" fontId="35" fillId="31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32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33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6" fillId="22" borderId="0" applyNumberFormat="0" applyBorder="0" applyAlignment="0" applyProtection="0"/>
    <xf numFmtId="0" fontId="37" fillId="55" borderId="34" applyNumberFormat="0" applyAlignment="0" applyProtection="0"/>
    <xf numFmtId="0" fontId="38" fillId="56" borderId="35" applyNumberFormat="0" applyAlignment="0" applyProtection="0"/>
    <xf numFmtId="164" fontId="3" fillId="0" borderId="0" applyFont="0" applyFill="0" applyBorder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23" borderId="0" applyNumberFormat="0" applyBorder="0" applyAlignment="0" applyProtection="0"/>
    <xf numFmtId="0" fontId="42" fillId="0" borderId="36" applyNumberFormat="0" applyFill="0" applyAlignment="0" applyProtection="0"/>
    <xf numFmtId="0" fontId="43" fillId="0" borderId="37" applyNumberFormat="0" applyFill="0" applyAlignment="0" applyProtection="0"/>
    <xf numFmtId="0" fontId="44" fillId="0" borderId="38" applyNumberFormat="0" applyFill="0" applyAlignment="0" applyProtection="0"/>
    <xf numFmtId="0" fontId="44" fillId="0" borderId="0" applyNumberFormat="0" applyFill="0" applyBorder="0" applyAlignment="0" applyProtection="0"/>
    <xf numFmtId="0" fontId="45" fillId="26" borderId="34" applyNumberFormat="0" applyAlignment="0" applyProtection="0"/>
    <xf numFmtId="0" fontId="46" fillId="0" borderId="39" applyNumberFormat="0" applyFill="0" applyAlignment="0" applyProtection="0"/>
    <xf numFmtId="0" fontId="47" fillId="6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61" borderId="40" applyNumberFormat="0" applyFont="0" applyAlignment="0" applyProtection="0"/>
    <xf numFmtId="0" fontId="49" fillId="55" borderId="41" applyNumberFormat="0" applyAlignment="0" applyProtection="0"/>
    <xf numFmtId="4" fontId="50" fillId="60" borderId="42" applyNumberFormat="0" applyProtection="0">
      <alignment vertical="center"/>
    </xf>
    <xf numFmtId="4" fontId="51" fillId="60" borderId="42" applyNumberFormat="0" applyProtection="0">
      <alignment vertical="center"/>
    </xf>
    <xf numFmtId="4" fontId="50" fillId="60" borderId="42" applyNumberFormat="0" applyProtection="0">
      <alignment horizontal="left" vertical="center" indent="1"/>
    </xf>
    <xf numFmtId="0" fontId="50" fillId="60" borderId="42" applyNumberFormat="0" applyProtection="0">
      <alignment horizontal="left" vertical="top" indent="1"/>
    </xf>
    <xf numFmtId="4" fontId="50" fillId="62" borderId="0" applyNumberFormat="0" applyProtection="0">
      <alignment horizontal="left" vertical="center" indent="1"/>
    </xf>
    <xf numFmtId="4" fontId="52" fillId="22" borderId="42" applyNumberFormat="0" applyProtection="0">
      <alignment horizontal="right" vertical="center"/>
    </xf>
    <xf numFmtId="4" fontId="52" fillId="28" borderId="42" applyNumberFormat="0" applyProtection="0">
      <alignment horizontal="right" vertical="center"/>
    </xf>
    <xf numFmtId="4" fontId="52" fillId="40" borderId="42" applyNumberFormat="0" applyProtection="0">
      <alignment horizontal="right" vertical="center"/>
    </xf>
    <xf numFmtId="4" fontId="52" fillId="30" borderId="42" applyNumberFormat="0" applyProtection="0">
      <alignment horizontal="right" vertical="center"/>
    </xf>
    <xf numFmtId="4" fontId="52" fillId="34" borderId="42" applyNumberFormat="0" applyProtection="0">
      <alignment horizontal="right" vertical="center"/>
    </xf>
    <xf numFmtId="4" fontId="52" fillId="51" borderId="42" applyNumberFormat="0" applyProtection="0">
      <alignment horizontal="right" vertical="center"/>
    </xf>
    <xf numFmtId="4" fontId="52" fillId="45" borderId="42" applyNumberFormat="0" applyProtection="0">
      <alignment horizontal="right" vertical="center"/>
    </xf>
    <xf numFmtId="4" fontId="52" fillId="63" borderId="42" applyNumberFormat="0" applyProtection="0">
      <alignment horizontal="right" vertical="center"/>
    </xf>
    <xf numFmtId="4" fontId="52" fillId="29" borderId="42" applyNumberFormat="0" applyProtection="0">
      <alignment horizontal="right" vertical="center"/>
    </xf>
    <xf numFmtId="4" fontId="50" fillId="64" borderId="43" applyNumberFormat="0" applyProtection="0">
      <alignment horizontal="left" vertical="center" indent="1"/>
    </xf>
    <xf numFmtId="4" fontId="52" fillId="65" borderId="0" applyNumberFormat="0" applyProtection="0">
      <alignment horizontal="left" vertical="center" indent="1"/>
    </xf>
    <xf numFmtId="4" fontId="53" fillId="66" borderId="0" applyNumberFormat="0" applyProtection="0">
      <alignment horizontal="left" vertical="center" indent="1"/>
    </xf>
    <xf numFmtId="4" fontId="52" fillId="62" borderId="42" applyNumberFormat="0" applyProtection="0">
      <alignment horizontal="right" vertical="center"/>
    </xf>
    <xf numFmtId="4" fontId="52" fillId="65" borderId="0" applyNumberFormat="0" applyProtection="0">
      <alignment horizontal="left" vertical="center" indent="1"/>
    </xf>
    <xf numFmtId="4" fontId="52" fillId="62" borderId="0" applyNumberFormat="0" applyProtection="0">
      <alignment horizontal="left" vertical="center" indent="1"/>
    </xf>
    <xf numFmtId="0" fontId="4" fillId="66" borderId="42" applyNumberFormat="0" applyProtection="0">
      <alignment horizontal="left" vertical="center" indent="1"/>
    </xf>
    <xf numFmtId="0" fontId="4" fillId="66" borderId="42" applyNumberFormat="0" applyProtection="0">
      <alignment horizontal="left" vertical="top" indent="1"/>
    </xf>
    <xf numFmtId="0" fontId="4" fillId="62" borderId="42" applyNumberFormat="0" applyProtection="0">
      <alignment horizontal="left" vertical="center" indent="1"/>
    </xf>
    <xf numFmtId="0" fontId="4" fillId="62" borderId="42" applyNumberFormat="0" applyProtection="0">
      <alignment horizontal="left" vertical="top" indent="1"/>
    </xf>
    <xf numFmtId="0" fontId="4" fillId="27" borderId="42" applyNumberFormat="0" applyProtection="0">
      <alignment horizontal="left" vertical="center" indent="1"/>
    </xf>
    <xf numFmtId="0" fontId="4" fillId="27" borderId="42" applyNumberFormat="0" applyProtection="0">
      <alignment horizontal="left" vertical="top" indent="1"/>
    </xf>
    <xf numFmtId="0" fontId="4" fillId="65" borderId="42" applyNumberFormat="0" applyProtection="0">
      <alignment horizontal="left" vertical="center" indent="1"/>
    </xf>
    <xf numFmtId="0" fontId="4" fillId="65" borderId="42" applyNumberFormat="0" applyProtection="0">
      <alignment horizontal="left" vertical="top" indent="1"/>
    </xf>
    <xf numFmtId="0" fontId="4" fillId="67" borderId="44" applyNumberFormat="0">
      <protection locked="0"/>
    </xf>
    <xf numFmtId="4" fontId="52" fillId="61" borderId="42" applyNumberFormat="0" applyProtection="0">
      <alignment vertical="center"/>
    </xf>
    <xf numFmtId="4" fontId="54" fillId="61" borderId="42" applyNumberFormat="0" applyProtection="0">
      <alignment vertical="center"/>
    </xf>
    <xf numFmtId="4" fontId="52" fillId="61" borderId="42" applyNumberFormat="0" applyProtection="0">
      <alignment horizontal="left" vertical="center" indent="1"/>
    </xf>
    <xf numFmtId="0" fontId="52" fillId="61" borderId="42" applyNumberFormat="0" applyProtection="0">
      <alignment horizontal="left" vertical="top" indent="1"/>
    </xf>
    <xf numFmtId="4" fontId="52" fillId="65" borderId="42" applyNumberFormat="0" applyProtection="0">
      <alignment horizontal="right" vertical="center"/>
    </xf>
    <xf numFmtId="4" fontId="54" fillId="65" borderId="42" applyNumberFormat="0" applyProtection="0">
      <alignment horizontal="right" vertical="center"/>
    </xf>
    <xf numFmtId="4" fontId="52" fillId="62" borderId="42" applyNumberFormat="0" applyProtection="0">
      <alignment horizontal="left" vertical="center" indent="1"/>
    </xf>
    <xf numFmtId="0" fontId="52" fillId="62" borderId="42" applyNumberFormat="0" applyProtection="0">
      <alignment horizontal="left" vertical="top" indent="1"/>
    </xf>
    <xf numFmtId="4" fontId="55" fillId="68" borderId="0" applyNumberFormat="0" applyProtection="0">
      <alignment horizontal="left" vertical="center" indent="1"/>
    </xf>
    <xf numFmtId="4" fontId="56" fillId="65" borderId="42" applyNumberFormat="0" applyProtection="0">
      <alignment horizontal="right" vertic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4" fillId="8" borderId="33" applyNumberFormat="0" applyFont="0" applyAlignment="0" applyProtection="0"/>
    <xf numFmtId="0" fontId="34" fillId="8" borderId="33" applyNumberFormat="0" applyFont="0" applyAlignment="0" applyProtection="0"/>
    <xf numFmtId="0" fontId="48" fillId="0" borderId="0"/>
    <xf numFmtId="0" fontId="4" fillId="61" borderId="40" applyNumberFormat="0" applyFont="0" applyAlignment="0" applyProtection="0"/>
    <xf numFmtId="0" fontId="4" fillId="61" borderId="40" applyNumberFormat="0" applyFont="0" applyAlignment="0" applyProtection="0"/>
    <xf numFmtId="0" fontId="4" fillId="61" borderId="40" applyNumberFormat="0" applyFont="0" applyAlignment="0" applyProtection="0"/>
    <xf numFmtId="0" fontId="4" fillId="61" borderId="40" applyNumberFormat="0" applyFont="0" applyAlignment="0" applyProtection="0"/>
    <xf numFmtId="0" fontId="61" fillId="0" borderId="0"/>
    <xf numFmtId="0" fontId="4" fillId="0" borderId="0"/>
    <xf numFmtId="0" fontId="63" fillId="0" borderId="0" applyNumberFormat="0" applyFill="0" applyBorder="0" applyAlignment="0" applyProtection="0"/>
    <xf numFmtId="0" fontId="64" fillId="0" borderId="46" applyNumberFormat="0" applyFill="0" applyAlignment="0" applyProtection="0"/>
    <xf numFmtId="0" fontId="65" fillId="0" borderId="47" applyNumberFormat="0" applyFill="0" applyAlignment="0" applyProtection="0"/>
    <xf numFmtId="0" fontId="66" fillId="0" borderId="48" applyNumberFormat="0" applyFill="0" applyAlignment="0" applyProtection="0"/>
    <xf numFmtId="0" fontId="66" fillId="0" borderId="0" applyNumberFormat="0" applyFill="0" applyBorder="0" applyAlignment="0" applyProtection="0"/>
    <xf numFmtId="0" fontId="67" fillId="69" borderId="0" applyNumberFormat="0" applyBorder="0" applyAlignment="0" applyProtection="0"/>
    <xf numFmtId="0" fontId="68" fillId="70" borderId="0" applyNumberFormat="0" applyBorder="0" applyAlignment="0" applyProtection="0"/>
    <xf numFmtId="0" fontId="69" fillId="71" borderId="0" applyNumberFormat="0" applyBorder="0" applyAlignment="0" applyProtection="0"/>
    <xf numFmtId="0" fontId="70" fillId="72" borderId="49" applyNumberFormat="0" applyAlignment="0" applyProtection="0"/>
    <xf numFmtId="0" fontId="71" fillId="73" borderId="50" applyNumberFormat="0" applyAlignment="0" applyProtection="0"/>
    <xf numFmtId="0" fontId="72" fillId="73" borderId="49" applyNumberFormat="0" applyAlignment="0" applyProtection="0"/>
    <xf numFmtId="0" fontId="73" fillId="0" borderId="51" applyNumberFormat="0" applyFill="0" applyAlignment="0" applyProtection="0"/>
    <xf numFmtId="0" fontId="74" fillId="74" borderId="52" applyNumberFormat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53" applyNumberFormat="0" applyFill="0" applyAlignment="0" applyProtection="0"/>
    <xf numFmtId="0" fontId="78" fillId="75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78" fillId="76" borderId="0" applyNumberFormat="0" applyBorder="0" applyAlignment="0" applyProtection="0"/>
    <xf numFmtId="0" fontId="78" fillId="77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78" fillId="78" borderId="0" applyNumberFormat="0" applyBorder="0" applyAlignment="0" applyProtection="0"/>
    <xf numFmtId="0" fontId="78" fillId="7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8" fillId="80" borderId="0" applyNumberFormat="0" applyBorder="0" applyAlignment="0" applyProtection="0"/>
    <xf numFmtId="0" fontId="78" fillId="8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78" fillId="82" borderId="0" applyNumberFormat="0" applyBorder="0" applyAlignment="0" applyProtection="0"/>
    <xf numFmtId="0" fontId="78" fillId="8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8" fillId="84" borderId="0" applyNumberFormat="0" applyBorder="0" applyAlignment="0" applyProtection="0"/>
    <xf numFmtId="0" fontId="78" fillId="85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78" fillId="86" borderId="0" applyNumberFormat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79" fillId="21" borderId="0" applyNumberFormat="0" applyBorder="0" applyAlignment="0" applyProtection="0"/>
    <xf numFmtId="0" fontId="79" fillId="22" borderId="0" applyNumberFormat="0" applyBorder="0" applyAlignment="0" applyProtection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79" fillId="27" borderId="0" applyNumberFormat="0" applyBorder="0" applyAlignment="0" applyProtection="0"/>
    <xf numFmtId="0" fontId="79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24" borderId="0" applyNumberFormat="0" applyBorder="0" applyAlignment="0" applyProtection="0"/>
    <xf numFmtId="0" fontId="79" fillId="27" borderId="0" applyNumberFormat="0" applyBorder="0" applyAlignment="0" applyProtection="0"/>
    <xf numFmtId="0" fontId="79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28" borderId="0" applyNumberFormat="0" applyBorder="0" applyAlignment="0" applyProtection="0"/>
    <xf numFmtId="0" fontId="80" fillId="29" borderId="0" applyNumberFormat="0" applyBorder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34" borderId="0" applyNumberFormat="0" applyBorder="0" applyAlignment="0" applyProtection="0"/>
    <xf numFmtId="0" fontId="80" fillId="35" borderId="0" applyNumberFormat="0" applyBorder="0" applyAlignment="0" applyProtection="0"/>
    <xf numFmtId="0" fontId="80" fillId="40" borderId="0" applyNumberFormat="0" applyBorder="0" applyAlignment="0" applyProtection="0"/>
    <xf numFmtId="0" fontId="80" fillId="45" borderId="0" applyNumberFormat="0" applyBorder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51" borderId="0" applyNumberFormat="0" applyBorder="0" applyAlignment="0" applyProtection="0"/>
    <xf numFmtId="0" fontId="81" fillId="22" borderId="0" applyNumberFormat="0" applyBorder="0" applyAlignment="0" applyProtection="0"/>
    <xf numFmtId="0" fontId="82" fillId="55" borderId="34" applyNumberFormat="0" applyAlignment="0" applyProtection="0"/>
    <xf numFmtId="0" fontId="83" fillId="56" borderId="35" applyNumberFormat="0" applyAlignment="0" applyProtection="0"/>
    <xf numFmtId="164" fontId="4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23" borderId="0" applyNumberFormat="0" applyBorder="0" applyAlignment="0" applyProtection="0"/>
    <xf numFmtId="0" fontId="86" fillId="0" borderId="36" applyNumberFormat="0" applyFill="0" applyAlignment="0" applyProtection="0"/>
    <xf numFmtId="0" fontId="87" fillId="0" borderId="37" applyNumberFormat="0" applyFill="0" applyAlignment="0" applyProtection="0"/>
    <xf numFmtId="0" fontId="88" fillId="0" borderId="38" applyNumberFormat="0" applyFill="0" applyAlignment="0" applyProtection="0"/>
    <xf numFmtId="0" fontId="88" fillId="0" borderId="0" applyNumberFormat="0" applyFill="0" applyBorder="0" applyAlignment="0" applyProtection="0"/>
    <xf numFmtId="0" fontId="89" fillId="26" borderId="34" applyNumberFormat="0" applyAlignment="0" applyProtection="0"/>
    <xf numFmtId="0" fontId="90" fillId="0" borderId="39" applyNumberFormat="0" applyFill="0" applyAlignment="0" applyProtection="0"/>
    <xf numFmtId="0" fontId="91" fillId="60" borderId="0" applyNumberFormat="0" applyBorder="0" applyAlignment="0" applyProtection="0"/>
    <xf numFmtId="0" fontId="92" fillId="55" borderId="41" applyNumberFormat="0" applyAlignment="0" applyProtection="0"/>
    <xf numFmtId="0" fontId="93" fillId="0" borderId="0" applyNumberFormat="0" applyFill="0" applyBorder="0" applyAlignment="0" applyProtection="0"/>
    <xf numFmtId="0" fontId="94" fillId="0" borderId="54" applyNumberFormat="0" applyFill="0" applyAlignment="0" applyProtection="0"/>
    <xf numFmtId="0" fontId="95" fillId="0" borderId="0" applyNumberFormat="0" applyFill="0" applyBorder="0" applyAlignment="0" applyProtection="0"/>
    <xf numFmtId="0" fontId="4" fillId="0" borderId="0"/>
    <xf numFmtId="0" fontId="52" fillId="62" borderId="0" applyNumberFormat="0" applyBorder="0" applyAlignment="0" applyProtection="0"/>
    <xf numFmtId="0" fontId="52" fillId="28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27" borderId="0" applyNumberFormat="0" applyBorder="0" applyAlignment="0" applyProtection="0"/>
    <xf numFmtId="0" fontId="52" fillId="22" borderId="0" applyNumberFormat="0" applyBorder="0" applyAlignment="0" applyProtection="0"/>
    <xf numFmtId="0" fontId="52" fillId="66" borderId="0" applyNumberFormat="0" applyBorder="0" applyAlignment="0" applyProtection="0"/>
    <xf numFmtId="0" fontId="52" fillId="28" borderId="0" applyNumberFormat="0" applyBorder="0" applyAlignment="0" applyProtection="0"/>
    <xf numFmtId="0" fontId="52" fillId="45" borderId="0" applyNumberFormat="0" applyBorder="0" applyAlignment="0" applyProtection="0"/>
    <xf numFmtId="0" fontId="52" fillId="55" borderId="0" applyNumberFormat="0" applyBorder="0" applyAlignment="0" applyProtection="0"/>
    <xf numFmtId="0" fontId="52" fillId="66" borderId="0" applyNumberFormat="0" applyBorder="0" applyAlignment="0" applyProtection="0"/>
    <xf numFmtId="0" fontId="52" fillId="26" borderId="0" applyNumberFormat="0" applyBorder="0" applyAlignment="0" applyProtection="0"/>
    <xf numFmtId="0" fontId="96" fillId="66" borderId="0" applyNumberFormat="0" applyBorder="0" applyAlignment="0" applyProtection="0"/>
    <xf numFmtId="0" fontId="96" fillId="28" borderId="0" applyNumberFormat="0" applyBorder="0" applyAlignment="0" applyProtection="0"/>
    <xf numFmtId="0" fontId="96" fillId="45" borderId="0" applyNumberFormat="0" applyBorder="0" applyAlignment="0" applyProtection="0"/>
    <xf numFmtId="0" fontId="96" fillId="55" borderId="0" applyNumberFormat="0" applyBorder="0" applyAlignment="0" applyProtection="0"/>
    <xf numFmtId="0" fontId="96" fillId="66" borderId="0" applyNumberFormat="0" applyBorder="0" applyAlignment="0" applyProtection="0"/>
    <xf numFmtId="0" fontId="96" fillId="26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97" fillId="42" borderId="0" applyNumberFormat="0" applyBorder="0" applyAlignment="0" applyProtection="0"/>
    <xf numFmtId="0" fontId="98" fillId="87" borderId="34" applyNumberFormat="0" applyAlignment="0" applyProtection="0"/>
    <xf numFmtId="0" fontId="38" fillId="43" borderId="35" applyNumberFormat="0" applyAlignment="0" applyProtection="0"/>
    <xf numFmtId="170" fontId="4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41" fillId="88" borderId="0" applyNumberFormat="0" applyBorder="0" applyAlignment="0" applyProtection="0"/>
    <xf numFmtId="0" fontId="100" fillId="0" borderId="55" applyNumberFormat="0" applyFill="0" applyAlignment="0" applyProtection="0"/>
    <xf numFmtId="0" fontId="101" fillId="0" borderId="37" applyNumberFormat="0" applyFill="0" applyAlignment="0" applyProtection="0"/>
    <xf numFmtId="0" fontId="102" fillId="0" borderId="56" applyNumberFormat="0" applyFill="0" applyAlignment="0" applyProtection="0"/>
    <xf numFmtId="0" fontId="102" fillId="0" borderId="0" applyNumberFormat="0" applyFill="0" applyBorder="0" applyAlignment="0" applyProtection="0"/>
    <xf numFmtId="0" fontId="103" fillId="53" borderId="34" applyNumberFormat="0" applyAlignment="0" applyProtection="0"/>
    <xf numFmtId="0" fontId="104" fillId="0" borderId="57" applyNumberFormat="0" applyFill="0" applyAlignment="0" applyProtection="0"/>
    <xf numFmtId="0" fontId="47" fillId="53" borderId="0" applyNumberFormat="0" applyBorder="0" applyAlignment="0" applyProtection="0"/>
    <xf numFmtId="0" fontId="4" fillId="52" borderId="40" applyNumberFormat="0" applyFont="0" applyAlignment="0" applyProtection="0"/>
    <xf numFmtId="0" fontId="49" fillId="87" borderId="41" applyNumberFormat="0" applyAlignment="0" applyProtection="0"/>
    <xf numFmtId="0" fontId="57" fillId="0" borderId="0" applyNumberFormat="0" applyFill="0" applyBorder="0" applyAlignment="0" applyProtection="0"/>
    <xf numFmtId="0" fontId="39" fillId="0" borderId="58" applyNumberFormat="0" applyFill="0" applyAlignment="0" applyProtection="0"/>
    <xf numFmtId="0" fontId="59" fillId="0" borderId="0" applyNumberFormat="0" applyFill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9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6" fontId="16" fillId="0" borderId="0" applyFill="0" applyBorder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2" fillId="0" borderId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9" fontId="4" fillId="0" borderId="0" applyFont="0" applyFill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4" fillId="0" borderId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70" fontId="4" fillId="0" borderId="0" applyFont="0" applyFill="0" applyBorder="0" applyAlignment="0" applyProtection="0"/>
    <xf numFmtId="0" fontId="78" fillId="76" borderId="0" applyNumberFormat="0" applyBorder="0" applyAlignment="0" applyProtection="0"/>
    <xf numFmtId="0" fontId="78" fillId="78" borderId="0" applyNumberFormat="0" applyBorder="0" applyAlignment="0" applyProtection="0"/>
    <xf numFmtId="0" fontId="78" fillId="80" borderId="0" applyNumberFormat="0" applyBorder="0" applyAlignment="0" applyProtection="0"/>
    <xf numFmtId="0" fontId="78" fillId="82" borderId="0" applyNumberFormat="0" applyBorder="0" applyAlignment="0" applyProtection="0"/>
    <xf numFmtId="0" fontId="78" fillId="84" borderId="0" applyNumberFormat="0" applyBorder="0" applyAlignment="0" applyProtection="0"/>
    <xf numFmtId="0" fontId="78" fillId="86" borderId="0" applyNumberFormat="0" applyBorder="0" applyAlignment="0" applyProtection="0"/>
    <xf numFmtId="0" fontId="82" fillId="55" borderId="34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9" fillId="26" borderId="34" applyNumberForma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61" borderId="40" applyNumberFormat="0" applyFont="0" applyAlignment="0" applyProtection="0"/>
    <xf numFmtId="0" fontId="92" fillId="55" borderId="41" applyNumberFormat="0" applyAlignment="0" applyProtection="0"/>
    <xf numFmtId="0" fontId="94" fillId="0" borderId="54" applyNumberFormat="0" applyFill="0" applyAlignment="0" applyProtection="0"/>
    <xf numFmtId="0" fontId="78" fillId="75" borderId="0" applyNumberFormat="0" applyBorder="0" applyAlignment="0" applyProtection="0"/>
    <xf numFmtId="0" fontId="78" fillId="77" borderId="0" applyNumberFormat="0" applyBorder="0" applyAlignment="0" applyProtection="0"/>
    <xf numFmtId="0" fontId="78" fillId="79" borderId="0" applyNumberFormat="0" applyBorder="0" applyAlignment="0" applyProtection="0"/>
    <xf numFmtId="0" fontId="78" fillId="81" borderId="0" applyNumberFormat="0" applyBorder="0" applyAlignment="0" applyProtection="0"/>
    <xf numFmtId="0" fontId="78" fillId="83" borderId="0" applyNumberFormat="0" applyBorder="0" applyAlignment="0" applyProtection="0"/>
    <xf numFmtId="0" fontId="78" fillId="85" borderId="0" applyNumberFormat="0" applyBorder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79" fillId="61" borderId="40" applyNumberFormat="0" applyFont="0" applyAlignment="0" applyProtection="0"/>
    <xf numFmtId="0" fontId="2" fillId="8" borderId="33" applyNumberFormat="0" applyFont="0" applyAlignment="0" applyProtection="0"/>
    <xf numFmtId="0" fontId="72" fillId="73" borderId="49" applyNumberFormat="0" applyAlignment="0" applyProtection="0"/>
    <xf numFmtId="0" fontId="82" fillId="55" borderId="34" applyNumberFormat="0" applyAlignment="0" applyProtection="0"/>
    <xf numFmtId="0" fontId="67" fillId="69" borderId="0" applyNumberFormat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4" fillId="0" borderId="46" applyNumberFormat="0" applyFill="0" applyAlignment="0" applyProtection="0"/>
    <xf numFmtId="0" fontId="65" fillId="0" borderId="47" applyNumberFormat="0" applyFill="0" applyAlignment="0" applyProtection="0"/>
    <xf numFmtId="0" fontId="66" fillId="0" borderId="48" applyNumberFormat="0" applyFill="0" applyAlignment="0" applyProtection="0"/>
    <xf numFmtId="0" fontId="6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9" fillId="71" borderId="0" applyNumberFormat="0" applyBorder="0" applyAlignment="0" applyProtection="0"/>
    <xf numFmtId="0" fontId="77" fillId="0" borderId="53" applyNumberFormat="0" applyFill="0" applyAlignment="0" applyProtection="0"/>
    <xf numFmtId="0" fontId="94" fillId="0" borderId="54" applyNumberFormat="0" applyFill="0" applyAlignment="0" applyProtection="0"/>
    <xf numFmtId="0" fontId="71" fillId="73" borderId="50" applyNumberFormat="0" applyAlignment="0" applyProtection="0"/>
    <xf numFmtId="0" fontId="92" fillId="55" borderId="41" applyNumberFormat="0" applyAlignment="0" applyProtection="0"/>
    <xf numFmtId="0" fontId="70" fillId="72" borderId="49" applyNumberFormat="0" applyAlignment="0" applyProtection="0"/>
    <xf numFmtId="0" fontId="89" fillId="26" borderId="34" applyNumberFormat="0" applyAlignment="0" applyProtection="0"/>
    <xf numFmtId="0" fontId="68" fillId="70" borderId="0" applyNumberFormat="0" applyBorder="0" applyAlignment="0" applyProtection="0"/>
    <xf numFmtId="0" fontId="74" fillId="74" borderId="52" applyNumberFormat="0" applyAlignment="0" applyProtection="0"/>
    <xf numFmtId="0" fontId="73" fillId="0" borderId="51" applyNumberFormat="0" applyFill="0" applyAlignment="0" applyProtection="0"/>
    <xf numFmtId="0" fontId="4" fillId="0" borderId="0"/>
    <xf numFmtId="0" fontId="4" fillId="8" borderId="33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94" fillId="0" borderId="54" applyNumberFormat="0" applyFill="0" applyAlignment="0" applyProtection="0"/>
    <xf numFmtId="164" fontId="4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81" fillId="22" borderId="0" applyNumberFormat="0" applyBorder="0" applyAlignment="0" applyProtection="0"/>
    <xf numFmtId="0" fontId="83" fillId="56" borderId="35" applyNumberFormat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79" fillId="21" borderId="0" applyNumberFormat="0" applyBorder="0" applyAlignment="0" applyProtection="0"/>
    <xf numFmtId="0" fontId="79" fillId="23" borderId="0" applyNumberFormat="0" applyBorder="0" applyAlignment="0" applyProtection="0"/>
    <xf numFmtId="0" fontId="79" fillId="25" borderId="0" applyNumberFormat="0" applyBorder="0" applyAlignment="0" applyProtection="0"/>
    <xf numFmtId="0" fontId="79" fillId="29" borderId="0" applyNumberFormat="0" applyBorder="0" applyAlignment="0" applyProtection="0"/>
    <xf numFmtId="0" fontId="80" fillId="31" borderId="0" applyNumberFormat="0" applyBorder="0" applyAlignment="0" applyProtection="0"/>
    <xf numFmtId="0" fontId="80" fillId="33" borderId="0" applyNumberFormat="0" applyBorder="0" applyAlignment="0" applyProtection="0"/>
    <xf numFmtId="0" fontId="80" fillId="45" borderId="0" applyNumberFormat="0" applyBorder="0" applyAlignment="0" applyProtection="0"/>
    <xf numFmtId="0" fontId="88" fillId="0" borderId="0" applyNumberFormat="0" applyFill="0" applyBorder="0" applyAlignment="0" applyProtection="0"/>
    <xf numFmtId="0" fontId="4" fillId="61" borderId="40" applyNumberFormat="0" applyFont="0" applyAlignment="0" applyProtection="0"/>
    <xf numFmtId="0" fontId="92" fillId="55" borderId="41" applyNumberFormat="0" applyAlignment="0" applyProtection="0"/>
    <xf numFmtId="0" fontId="87" fillId="0" borderId="37" applyNumberFormat="0" applyFill="0" applyAlignment="0" applyProtection="0"/>
    <xf numFmtId="0" fontId="4" fillId="0" borderId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79" fillId="22" borderId="0" applyNumberFormat="0" applyBorder="0" applyAlignment="0" applyProtection="0"/>
    <xf numFmtId="0" fontId="79" fillId="27" borderId="0" applyNumberFormat="0" applyBorder="0" applyAlignment="0" applyProtection="0"/>
    <xf numFmtId="0" fontId="79" fillId="27" borderId="0" applyNumberFormat="0" applyBorder="0" applyAlignment="0" applyProtection="0"/>
    <xf numFmtId="0" fontId="80" fillId="29" borderId="0" applyNumberFormat="0" applyBorder="0" applyAlignment="0" applyProtection="0"/>
    <xf numFmtId="0" fontId="80" fillId="35" borderId="0" applyNumberFormat="0" applyBorder="0" applyAlignment="0" applyProtection="0"/>
    <xf numFmtId="0" fontId="80" fillId="33" borderId="0" applyNumberFormat="0" applyBorder="0" applyAlignment="0" applyProtection="0"/>
    <xf numFmtId="0" fontId="85" fillId="23" borderId="0" applyNumberFormat="0" applyBorder="0" applyAlignment="0" applyProtection="0"/>
    <xf numFmtId="0" fontId="90" fillId="0" borderId="39" applyNumberFormat="0" applyFill="0" applyAlignment="0" applyProtection="0"/>
    <xf numFmtId="0" fontId="93" fillId="0" borderId="0" applyNumberFormat="0" applyFill="0" applyBorder="0" applyAlignment="0" applyProtection="0"/>
    <xf numFmtId="0" fontId="79" fillId="24" borderId="0" applyNumberFormat="0" applyBorder="0" applyAlignment="0" applyProtection="0"/>
    <xf numFmtId="0" fontId="79" fillId="26" borderId="0" applyNumberFormat="0" applyBorder="0" applyAlignment="0" applyProtection="0"/>
    <xf numFmtId="0" fontId="79" fillId="28" borderId="0" applyNumberFormat="0" applyBorder="0" applyAlignment="0" applyProtection="0"/>
    <xf numFmtId="0" fontId="79" fillId="24" borderId="0" applyNumberFormat="0" applyBorder="0" applyAlignment="0" applyProtection="0"/>
    <xf numFmtId="0" fontId="79" fillId="30" borderId="0" applyNumberFormat="0" applyBorder="0" applyAlignment="0" applyProtection="0"/>
    <xf numFmtId="0" fontId="80" fillId="28" borderId="0" applyNumberFormat="0" applyBorder="0" applyAlignment="0" applyProtection="0"/>
    <xf numFmtId="0" fontId="80" fillId="32" borderId="0" applyNumberFormat="0" applyBorder="0" applyAlignment="0" applyProtection="0"/>
    <xf numFmtId="0" fontId="80" fillId="34" borderId="0" applyNumberFormat="0" applyBorder="0" applyAlignment="0" applyProtection="0"/>
    <xf numFmtId="0" fontId="80" fillId="40" borderId="0" applyNumberFormat="0" applyBorder="0" applyAlignment="0" applyProtection="0"/>
    <xf numFmtId="0" fontId="80" fillId="32" borderId="0" applyNumberFormat="0" applyBorder="0" applyAlignment="0" applyProtection="0"/>
    <xf numFmtId="0" fontId="80" fillId="51" borderId="0" applyNumberFormat="0" applyBorder="0" applyAlignment="0" applyProtection="0"/>
    <xf numFmtId="0" fontId="82" fillId="55" borderId="34" applyNumberFormat="0" applyAlignment="0" applyProtection="0"/>
    <xf numFmtId="0" fontId="84" fillId="0" borderId="0" applyNumberFormat="0" applyFill="0" applyBorder="0" applyAlignment="0" applyProtection="0"/>
    <xf numFmtId="0" fontId="86" fillId="0" borderId="36" applyNumberFormat="0" applyFill="0" applyAlignment="0" applyProtection="0"/>
    <xf numFmtId="0" fontId="88" fillId="0" borderId="38" applyNumberFormat="0" applyFill="0" applyAlignment="0" applyProtection="0"/>
    <xf numFmtId="0" fontId="89" fillId="26" borderId="34" applyNumberFormat="0" applyAlignment="0" applyProtection="0"/>
    <xf numFmtId="0" fontId="91" fillId="60" borderId="0" applyNumberFormat="0" applyBorder="0" applyAlignment="0" applyProtection="0"/>
    <xf numFmtId="0" fontId="94" fillId="0" borderId="54" applyNumberFormat="0" applyFill="0" applyAlignment="0" applyProtection="0"/>
    <xf numFmtId="0" fontId="95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80" fillId="35" borderId="0" applyNumberFormat="0" applyBorder="0" applyAlignment="0" applyProtection="0"/>
    <xf numFmtId="0" fontId="80" fillId="40" borderId="0" applyNumberFormat="0" applyBorder="0" applyAlignment="0" applyProtection="0"/>
    <xf numFmtId="0" fontId="80" fillId="45" borderId="0" applyNumberFormat="0" applyBorder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0" borderId="0" applyNumberFormat="0" applyBorder="0" applyAlignment="0" applyProtection="0"/>
    <xf numFmtId="0" fontId="35" fillId="39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9" fillId="21" borderId="0" applyNumberFormat="0" applyBorder="0" applyAlignment="0" applyProtection="0"/>
    <xf numFmtId="0" fontId="79" fillId="22" borderId="0" applyNumberFormat="0" applyBorder="0" applyAlignment="0" applyProtection="0"/>
    <xf numFmtId="0" fontId="79" fillId="23" borderId="0" applyNumberFormat="0" applyBorder="0" applyAlignment="0" applyProtection="0"/>
    <xf numFmtId="0" fontId="79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79" fillId="27" borderId="0" applyNumberFormat="0" applyBorder="0" applyAlignment="0" applyProtection="0"/>
    <xf numFmtId="0" fontId="79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24" borderId="0" applyNumberFormat="0" applyBorder="0" applyAlignment="0" applyProtection="0"/>
    <xf numFmtId="0" fontId="79" fillId="27" borderId="0" applyNumberFormat="0" applyBorder="0" applyAlignment="0" applyProtection="0"/>
    <xf numFmtId="0" fontId="79" fillId="30" borderId="0" applyNumberFormat="0" applyBorder="0" applyAlignment="0" applyProtection="0"/>
    <xf numFmtId="0" fontId="80" fillId="31" borderId="0" applyNumberFormat="0" applyBorder="0" applyAlignment="0" applyProtection="0"/>
    <xf numFmtId="0" fontId="80" fillId="28" borderId="0" applyNumberFormat="0" applyBorder="0" applyAlignment="0" applyProtection="0"/>
    <xf numFmtId="0" fontId="80" fillId="29" borderId="0" applyNumberFormat="0" applyBorder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3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171" fontId="4" fillId="0" borderId="0" applyFont="0" applyFill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80" fillId="35" borderId="0" applyNumberFormat="0" applyBorder="0" applyAlignment="0" applyProtection="0"/>
    <xf numFmtId="0" fontId="80" fillId="40" borderId="0" applyNumberFormat="0" applyBorder="0" applyAlignment="0" applyProtection="0"/>
    <xf numFmtId="0" fontId="80" fillId="45" borderId="0" applyNumberFormat="0" applyBorder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51" borderId="0" applyNumberFormat="0" applyBorder="0" applyAlignment="0" applyProtection="0"/>
    <xf numFmtId="0" fontId="35" fillId="39" borderId="0" applyNumberFormat="0" applyBorder="0" applyAlignment="0" applyProtection="0"/>
    <xf numFmtId="0" fontId="85" fillId="23" borderId="0" applyNumberFormat="0" applyBorder="0" applyAlignment="0" applyProtection="0"/>
    <xf numFmtId="0" fontId="9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6" fillId="0" borderId="36" applyNumberFormat="0" applyFill="0" applyAlignment="0" applyProtection="0"/>
    <xf numFmtId="0" fontId="87" fillId="0" borderId="37" applyNumberFormat="0" applyFill="0" applyAlignment="0" applyProtection="0"/>
    <xf numFmtId="0" fontId="88" fillId="0" borderId="38" applyNumberFormat="0" applyFill="0" applyAlignment="0" applyProtection="0"/>
    <xf numFmtId="0" fontId="88" fillId="0" borderId="0" applyNumberFormat="0" applyFill="0" applyBorder="0" applyAlignment="0" applyProtection="0"/>
    <xf numFmtId="0" fontId="91" fillId="60" borderId="0" applyNumberFormat="0" applyBorder="0" applyAlignment="0" applyProtection="0"/>
    <xf numFmtId="0" fontId="81" fillId="22" borderId="0" applyNumberFormat="0" applyBorder="0" applyAlignment="0" applyProtection="0"/>
    <xf numFmtId="0" fontId="83" fillId="56" borderId="35" applyNumberFormat="0" applyAlignment="0" applyProtection="0"/>
    <xf numFmtId="0" fontId="90" fillId="0" borderId="39" applyNumberFormat="0" applyFill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52" fillId="65" borderId="0" applyNumberFormat="0" applyProtection="0">
      <alignment horizontal="left" vertical="center" indent="1"/>
    </xf>
    <xf numFmtId="4" fontId="52" fillId="62" borderId="0" applyNumberFormat="0" applyProtection="0">
      <alignment horizontal="left" vertical="center" indent="1"/>
    </xf>
    <xf numFmtId="0" fontId="4" fillId="66" borderId="42" applyNumberFormat="0" applyProtection="0">
      <alignment horizontal="left" vertical="center" indent="1"/>
    </xf>
    <xf numFmtId="0" fontId="4" fillId="66" borderId="42" applyNumberFormat="0" applyProtection="0">
      <alignment horizontal="left" vertical="top" indent="1"/>
    </xf>
    <xf numFmtId="0" fontId="4" fillId="62" borderId="42" applyNumberFormat="0" applyProtection="0">
      <alignment horizontal="left" vertical="center" indent="1"/>
    </xf>
    <xf numFmtId="0" fontId="4" fillId="62" borderId="42" applyNumberFormat="0" applyProtection="0">
      <alignment horizontal="left" vertical="top" indent="1"/>
    </xf>
    <xf numFmtId="0" fontId="4" fillId="27" borderId="42" applyNumberFormat="0" applyProtection="0">
      <alignment horizontal="left" vertical="center" indent="1"/>
    </xf>
    <xf numFmtId="0" fontId="4" fillId="27" borderId="42" applyNumberFormat="0" applyProtection="0">
      <alignment horizontal="left" vertical="top" indent="1"/>
    </xf>
    <xf numFmtId="0" fontId="4" fillId="65" borderId="42" applyNumberFormat="0" applyProtection="0">
      <alignment horizontal="left" vertical="center" indent="1"/>
    </xf>
    <xf numFmtId="0" fontId="4" fillId="65" borderId="42" applyNumberFormat="0" applyProtection="0">
      <alignment horizontal="left" vertical="top" indent="1"/>
    </xf>
    <xf numFmtId="0" fontId="4" fillId="67" borderId="44" applyNumberFormat="0">
      <protection locked="0"/>
    </xf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170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2" fillId="0" borderId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4" fillId="0" borderId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9" fontId="4" fillId="0" borderId="0" applyFont="0" applyFill="0" applyBorder="0" applyAlignment="0" applyProtection="0"/>
    <xf numFmtId="0" fontId="35" fillId="39" borderId="0" applyNumberFormat="0" applyBorder="0" applyAlignment="0" applyProtection="0"/>
    <xf numFmtId="164" fontId="4" fillId="0" borderId="0" applyFont="0" applyFill="0" applyBorder="0" applyAlignment="0" applyProtection="0"/>
    <xf numFmtId="0" fontId="94" fillId="0" borderId="54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94" fillId="0" borderId="54" applyNumberFormat="0" applyFill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4" fillId="0" borderId="0"/>
    <xf numFmtId="0" fontId="35" fillId="49" borderId="0" applyNumberFormat="0" applyBorder="0" applyAlignment="0" applyProtection="0"/>
    <xf numFmtId="9" fontId="4" fillId="0" borderId="0" applyFont="0" applyFill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2" fillId="0" borderId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164" fontId="4" fillId="0" borderId="0" applyFont="0" applyFill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9" borderId="0" applyNumberFormat="0" applyBorder="0" applyAlignment="0" applyProtection="0"/>
    <xf numFmtId="164" fontId="4" fillId="0" borderId="0" applyFont="0" applyFill="0" applyBorder="0" applyAlignment="0" applyProtection="0"/>
    <xf numFmtId="0" fontId="35" fillId="39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3"/>
    </xf>
    <xf numFmtId="0" fontId="31" fillId="0" borderId="3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32" xfId="0" applyFont="1" applyFill="1" applyBorder="1" applyAlignment="1">
      <alignment horizontal="right"/>
    </xf>
    <xf numFmtId="0" fontId="30" fillId="0" borderId="32" xfId="0" applyNumberFormat="1" applyFont="1" applyFill="1" applyBorder="1" applyAlignment="1">
      <alignment horizontal="right"/>
    </xf>
    <xf numFmtId="4" fontId="30" fillId="0" borderId="32" xfId="0" applyNumberFormat="1" applyFont="1" applyFill="1" applyBorder="1" applyAlignment="1">
      <alignment horizontal="right"/>
    </xf>
    <xf numFmtId="10" fontId="30" fillId="0" borderId="32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/>
    <xf numFmtId="0" fontId="31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/>
    <xf numFmtId="164" fontId="32" fillId="0" borderId="0" xfId="0" applyNumberFormat="1" applyFont="1" applyFill="1" applyBorder="1" applyAlignment="1">
      <alignment horizontal="right"/>
    </xf>
    <xf numFmtId="0" fontId="31" fillId="0" borderId="0" xfId="147" applyFont="1" applyFill="1" applyBorder="1" applyAlignment="1">
      <alignment horizontal="right" indent="3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8" fillId="0" borderId="31" xfId="13" applyFont="1" applyFill="1" applyBorder="1" applyAlignment="1">
      <alignment horizontal="right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/>
    </xf>
    <xf numFmtId="164" fontId="0" fillId="0" borderId="0" xfId="13" applyFont="1" applyFill="1"/>
    <xf numFmtId="0" fontId="31" fillId="0" borderId="0" xfId="148" applyFont="1" applyFill="1" applyBorder="1" applyAlignment="1">
      <alignment horizontal="right" indent="3"/>
    </xf>
    <xf numFmtId="14" fontId="30" fillId="0" borderId="0" xfId="0" applyNumberFormat="1" applyFont="1" applyFill="1" applyBorder="1" applyAlignment="1">
      <alignment horizontal="right"/>
    </xf>
    <xf numFmtId="167" fontId="32" fillId="0" borderId="0" xfId="0" applyNumberFormat="1" applyFont="1" applyFill="1" applyBorder="1" applyAlignment="1">
      <alignment horizontal="right"/>
    </xf>
    <xf numFmtId="164" fontId="0" fillId="0" borderId="0" xfId="15" applyFont="1" applyFill="1" applyAlignment="1"/>
    <xf numFmtId="164" fontId="31" fillId="0" borderId="0" xfId="13" applyFont="1" applyFill="1" applyBorder="1" applyAlignment="1">
      <alignment horizontal="right"/>
    </xf>
    <xf numFmtId="10" fontId="32" fillId="0" borderId="0" xfId="14" applyNumberFormat="1" applyFont="1" applyFill="1" applyBorder="1" applyAlignment="1">
      <alignment horizontal="right"/>
    </xf>
    <xf numFmtId="10" fontId="31" fillId="0" borderId="0" xfId="14" applyNumberFormat="1" applyFont="1" applyFill="1" applyBorder="1" applyAlignment="1">
      <alignment horizontal="right"/>
    </xf>
    <xf numFmtId="0" fontId="60" fillId="0" borderId="45" xfId="0" applyFont="1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0" fillId="0" borderId="44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44" xfId="0" applyFont="1" applyFill="1" applyBorder="1" applyAlignment="1">
      <alignment horizontal="right"/>
    </xf>
    <xf numFmtId="0" fontId="60" fillId="0" borderId="0" xfId="0" applyFont="1" applyFill="1" applyBorder="1" applyAlignment="1">
      <alignment horizontal="right"/>
    </xf>
    <xf numFmtId="172" fontId="11" fillId="0" borderId="0" xfId="0" applyNumberFormat="1" applyFont="1" applyFill="1" applyAlignment="1">
      <alignment horizontal="center" wrapText="1"/>
    </xf>
    <xf numFmtId="0" fontId="31" fillId="0" borderId="0" xfId="148" applyFont="1" applyFill="1" applyBorder="1" applyAlignment="1">
      <alignment horizontal="right" indent="2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797">
    <cellStyle name="20% - Accent1" xfId="17"/>
    <cellStyle name="20% - Accent1 2" xfId="233"/>
    <cellStyle name="20% - Accent1 3" xfId="466"/>
    <cellStyle name="20% - Accent1 4" xfId="191"/>
    <cellStyle name="20% - Accent2" xfId="18"/>
    <cellStyle name="20% - Accent2 2" xfId="234"/>
    <cellStyle name="20% - Accent2 3" xfId="481"/>
    <cellStyle name="20% - Accent2 4" xfId="192"/>
    <cellStyle name="20% - Accent3" xfId="19"/>
    <cellStyle name="20% - Accent3 2" xfId="235"/>
    <cellStyle name="20% - Accent3 3" xfId="467"/>
    <cellStyle name="20% - Accent3 4" xfId="193"/>
    <cellStyle name="20% - Accent4" xfId="20"/>
    <cellStyle name="20% - Accent4 2" xfId="236"/>
    <cellStyle name="20% - Accent4 3" xfId="490"/>
    <cellStyle name="20% - Accent4 4" xfId="194"/>
    <cellStyle name="20% - Accent5" xfId="21"/>
    <cellStyle name="20% - Accent5 2" xfId="237"/>
    <cellStyle name="20% - Accent5 3" xfId="468"/>
    <cellStyle name="20% - Accent5 4" xfId="195"/>
    <cellStyle name="20% - Accent6" xfId="22"/>
    <cellStyle name="20% - Accent6 2" xfId="238"/>
    <cellStyle name="20% - Accent6 3" xfId="491"/>
    <cellStyle name="20% - Accent6 4" xfId="196"/>
    <cellStyle name="20% - הדגשה1" xfId="166" builtinId="30" customBuiltin="1"/>
    <cellStyle name="20% - הדגשה1 2" xfId="23"/>
    <cellStyle name="20% - הדגשה1 2 2" xfId="319"/>
    <cellStyle name="20% - הדגשה1 2 3" xfId="318"/>
    <cellStyle name="20% - הדגשה1 3" xfId="320"/>
    <cellStyle name="20% - הדגשה1 3 2" xfId="321"/>
    <cellStyle name="20% - הדגשה1 4" xfId="322"/>
    <cellStyle name="20% - הדגשה1 5" xfId="555"/>
    <cellStyle name="20% - הדגשה2" xfId="170" builtinId="34" customBuiltin="1"/>
    <cellStyle name="20% - הדגשה2 2" xfId="24"/>
    <cellStyle name="20% - הדגשה2 2 2" xfId="324"/>
    <cellStyle name="20% - הדגשה2 2 3" xfId="323"/>
    <cellStyle name="20% - הדגשה2 3" xfId="325"/>
    <cellStyle name="20% - הדגשה2 3 2" xfId="326"/>
    <cellStyle name="20% - הדגשה2 4" xfId="327"/>
    <cellStyle name="20% - הדגשה2 5" xfId="556"/>
    <cellStyle name="20% - הדגשה3" xfId="174" builtinId="38" customBuiltin="1"/>
    <cellStyle name="20% - הדגשה3 2" xfId="25"/>
    <cellStyle name="20% - הדגשה3 2 2" xfId="329"/>
    <cellStyle name="20% - הדגשה3 2 3" xfId="328"/>
    <cellStyle name="20% - הדגשה3 3" xfId="330"/>
    <cellStyle name="20% - הדגשה3 3 2" xfId="331"/>
    <cellStyle name="20% - הדגשה3 4" xfId="332"/>
    <cellStyle name="20% - הדגשה3 5" xfId="557"/>
    <cellStyle name="20% - הדגשה4" xfId="178" builtinId="42" customBuiltin="1"/>
    <cellStyle name="20% - הדגשה4 2" xfId="26"/>
    <cellStyle name="20% - הדגשה4 2 2" xfId="334"/>
    <cellStyle name="20% - הדגשה4 2 3" xfId="333"/>
    <cellStyle name="20% - הדגשה4 3" xfId="335"/>
    <cellStyle name="20% - הדגשה4 3 2" xfId="336"/>
    <cellStyle name="20% - הדגשה4 4" xfId="337"/>
    <cellStyle name="20% - הדגשה4 5" xfId="558"/>
    <cellStyle name="20% - הדגשה5" xfId="182" builtinId="46" customBuiltin="1"/>
    <cellStyle name="20% - הדגשה5 2" xfId="27"/>
    <cellStyle name="20% - הדגשה5 2 2" xfId="339"/>
    <cellStyle name="20% - הדגשה5 2 3" xfId="338"/>
    <cellStyle name="20% - הדגשה5 3" xfId="340"/>
    <cellStyle name="20% - הדגשה5 3 2" xfId="341"/>
    <cellStyle name="20% - הדגשה5 4" xfId="342"/>
    <cellStyle name="20% - הדגשה5 5" xfId="559"/>
    <cellStyle name="20% - הדגשה6" xfId="186" builtinId="50" customBuiltin="1"/>
    <cellStyle name="20% - הדגשה6 2" xfId="28"/>
    <cellStyle name="20% - הדגשה6 2 2" xfId="344"/>
    <cellStyle name="20% - הדגשה6 2 3" xfId="343"/>
    <cellStyle name="20% - הדגשה6 3" xfId="345"/>
    <cellStyle name="20% - הדגשה6 3 2" xfId="346"/>
    <cellStyle name="20% - הדגשה6 4" xfId="347"/>
    <cellStyle name="20% - הדגשה6 5" xfId="560"/>
    <cellStyle name="40% - Accent1" xfId="29"/>
    <cellStyle name="40% - Accent1 2" xfId="239"/>
    <cellStyle name="40% - Accent1 3" xfId="482"/>
    <cellStyle name="40% - Accent1 4" xfId="197"/>
    <cellStyle name="40% - Accent2" xfId="30"/>
    <cellStyle name="40% - Accent2 2" xfId="240"/>
    <cellStyle name="40% - Accent2 3" xfId="492"/>
    <cellStyle name="40% - Accent2 4" xfId="198"/>
    <cellStyle name="40% - Accent3" xfId="31"/>
    <cellStyle name="40% - Accent3 2" xfId="241"/>
    <cellStyle name="40% - Accent3 3" xfId="469"/>
    <cellStyle name="40% - Accent3 4" xfId="199"/>
    <cellStyle name="40% - Accent4" xfId="32"/>
    <cellStyle name="40% - Accent4 2" xfId="242"/>
    <cellStyle name="40% - Accent4 3" xfId="493"/>
    <cellStyle name="40% - Accent4 4" xfId="200"/>
    <cellStyle name="40% - Accent5" xfId="33"/>
    <cellStyle name="40% - Accent5 2" xfId="243"/>
    <cellStyle name="40% - Accent5 3" xfId="483"/>
    <cellStyle name="40% - Accent5 4" xfId="201"/>
    <cellStyle name="40% - Accent6" xfId="34"/>
    <cellStyle name="40% - Accent6 2" xfId="244"/>
    <cellStyle name="40% - Accent6 3" xfId="494"/>
    <cellStyle name="40% - Accent6 4" xfId="202"/>
    <cellStyle name="40% - הדגשה1" xfId="167" builtinId="31" customBuiltin="1"/>
    <cellStyle name="40% - הדגשה1 2" xfId="35"/>
    <cellStyle name="40% - הדגשה1 2 2" xfId="349"/>
    <cellStyle name="40% - הדגשה1 2 3" xfId="348"/>
    <cellStyle name="40% - הדגשה1 3" xfId="350"/>
    <cellStyle name="40% - הדגשה1 3 2" xfId="351"/>
    <cellStyle name="40% - הדגשה1 4" xfId="352"/>
    <cellStyle name="40% - הדגשה1 5" xfId="561"/>
    <cellStyle name="40% - הדגשה2" xfId="171" builtinId="35" customBuiltin="1"/>
    <cellStyle name="40% - הדגשה2 2" xfId="36"/>
    <cellStyle name="40% - הדגשה2 2 2" xfId="354"/>
    <cellStyle name="40% - הדגשה2 2 3" xfId="353"/>
    <cellStyle name="40% - הדגשה2 3" xfId="355"/>
    <cellStyle name="40% - הדגשה2 3 2" xfId="356"/>
    <cellStyle name="40% - הדגשה2 4" xfId="357"/>
    <cellStyle name="40% - הדגשה2 5" xfId="562"/>
    <cellStyle name="40% - הדגשה3" xfId="175" builtinId="39" customBuiltin="1"/>
    <cellStyle name="40% - הדגשה3 2" xfId="37"/>
    <cellStyle name="40% - הדגשה3 2 2" xfId="359"/>
    <cellStyle name="40% - הדגשה3 2 3" xfId="358"/>
    <cellStyle name="40% - הדגשה3 3" xfId="360"/>
    <cellStyle name="40% - הדגשה3 3 2" xfId="361"/>
    <cellStyle name="40% - הדגשה3 4" xfId="362"/>
    <cellStyle name="40% - הדגשה3 5" xfId="563"/>
    <cellStyle name="40% - הדגשה4" xfId="179" builtinId="43" customBuiltin="1"/>
    <cellStyle name="40% - הדגשה4 2" xfId="38"/>
    <cellStyle name="40% - הדגשה4 2 2" xfId="364"/>
    <cellStyle name="40% - הדגשה4 2 3" xfId="363"/>
    <cellStyle name="40% - הדגשה4 3" xfId="365"/>
    <cellStyle name="40% - הדגשה4 3 2" xfId="366"/>
    <cellStyle name="40% - הדגשה4 4" xfId="367"/>
    <cellStyle name="40% - הדגשה4 5" xfId="564"/>
    <cellStyle name="40% - הדגשה5" xfId="183" builtinId="47" customBuiltin="1"/>
    <cellStyle name="40% - הדגשה5 2" xfId="39"/>
    <cellStyle name="40% - הדגשה5 2 2" xfId="369"/>
    <cellStyle name="40% - הדגשה5 2 3" xfId="368"/>
    <cellStyle name="40% - הדגשה5 3" xfId="370"/>
    <cellStyle name="40% - הדגשה5 3 2" xfId="371"/>
    <cellStyle name="40% - הדגשה5 4" xfId="372"/>
    <cellStyle name="40% - הדגשה5 5" xfId="565"/>
    <cellStyle name="40% - הדגשה6" xfId="187" builtinId="51" customBuiltin="1"/>
    <cellStyle name="40% - הדגשה6 2" xfId="40"/>
    <cellStyle name="40% - הדגשה6 2 2" xfId="374"/>
    <cellStyle name="40% - הדגשה6 2 3" xfId="373"/>
    <cellStyle name="40% - הדגשה6 3" xfId="375"/>
    <cellStyle name="40% - הדגשה6 3 2" xfId="376"/>
    <cellStyle name="40% - הדגשה6 4" xfId="377"/>
    <cellStyle name="40% - הדגשה6 5" xfId="566"/>
    <cellStyle name="60% - Accent1" xfId="41"/>
    <cellStyle name="60% - Accent1 2" xfId="245"/>
    <cellStyle name="60% - Accent1 3" xfId="470"/>
    <cellStyle name="60% - Accent1 4" xfId="203"/>
    <cellStyle name="60% - Accent2" xfId="42"/>
    <cellStyle name="60% - Accent2 2" xfId="246"/>
    <cellStyle name="60% - Accent2 3" xfId="495"/>
    <cellStyle name="60% - Accent2 4" xfId="204"/>
    <cellStyle name="60% - Accent3" xfId="43"/>
    <cellStyle name="60% - Accent3 2" xfId="247"/>
    <cellStyle name="60% - Accent3 3" xfId="484"/>
    <cellStyle name="60% - Accent3 4" xfId="205"/>
    <cellStyle name="60% - Accent4" xfId="44"/>
    <cellStyle name="60% - Accent4 2" xfId="248"/>
    <cellStyle name="60% - Accent4 3" xfId="496"/>
    <cellStyle name="60% - Accent4 4" xfId="206"/>
    <cellStyle name="60% - Accent5" xfId="45"/>
    <cellStyle name="60% - Accent5 2" xfId="249"/>
    <cellStyle name="60% - Accent5 3" xfId="471"/>
    <cellStyle name="60% - Accent5 4" xfId="207"/>
    <cellStyle name="60% - Accent6" xfId="46"/>
    <cellStyle name="60% - Accent6 2" xfId="250"/>
    <cellStyle name="60% - Accent6 3" xfId="497"/>
    <cellStyle name="60% - Accent6 4" xfId="208"/>
    <cellStyle name="60% - הדגשה1" xfId="168" builtinId="32" customBuiltin="1"/>
    <cellStyle name="60% - הדגשה1 2" xfId="379"/>
    <cellStyle name="60% - הדגשה1 3" xfId="567"/>
    <cellStyle name="60% - הדגשה2" xfId="172" builtinId="36" customBuiltin="1"/>
    <cellStyle name="60% - הדגשה2 2" xfId="380"/>
    <cellStyle name="60% - הדגשה2 3" xfId="568"/>
    <cellStyle name="60% - הדגשה3" xfId="176" builtinId="40" customBuiltin="1"/>
    <cellStyle name="60% - הדגשה3 2" xfId="381"/>
    <cellStyle name="60% - הדגשה3 3" xfId="569"/>
    <cellStyle name="60% - הדגשה4" xfId="180" builtinId="44" customBuiltin="1"/>
    <cellStyle name="60% - הדגשה4 2" xfId="382"/>
    <cellStyle name="60% - הדגשה4 3" xfId="570"/>
    <cellStyle name="60% - הדגשה5" xfId="184" builtinId="48" customBuiltin="1"/>
    <cellStyle name="60% - הדגשה5 2" xfId="383"/>
    <cellStyle name="60% - הדגשה5 3" xfId="571"/>
    <cellStyle name="60% - הדגשה6" xfId="188" builtinId="52" customBuiltin="1"/>
    <cellStyle name="60% - הדגשה6 2" xfId="384"/>
    <cellStyle name="60% - הדגשה6 3" xfId="572"/>
    <cellStyle name="Accent1" xfId="47"/>
    <cellStyle name="Accent1 - 20%" xfId="48"/>
    <cellStyle name="Accent1 - 40%" xfId="49"/>
    <cellStyle name="Accent1 - 60%" xfId="50"/>
    <cellStyle name="Accent1 10" xfId="520"/>
    <cellStyle name="Accent1 11" xfId="542"/>
    <cellStyle name="Accent1 12" xfId="524"/>
    <cellStyle name="Accent1 13" xfId="538"/>
    <cellStyle name="Accent1 14" xfId="517"/>
    <cellStyle name="Accent1 15" xfId="573"/>
    <cellStyle name="Accent1 16" xfId="590"/>
    <cellStyle name="Accent1 17" xfId="618"/>
    <cellStyle name="Accent1 18" xfId="629"/>
    <cellStyle name="Accent1 19" xfId="633"/>
    <cellStyle name="Accent1 2" xfId="251"/>
    <cellStyle name="Accent1 20" xfId="650"/>
    <cellStyle name="Accent1 21" xfId="692"/>
    <cellStyle name="Accent1 22" xfId="698"/>
    <cellStyle name="Accent1 23" xfId="727"/>
    <cellStyle name="Accent1 24" xfId="705"/>
    <cellStyle name="Accent1 25" xfId="724"/>
    <cellStyle name="Accent1 26" xfId="704"/>
    <cellStyle name="Accent1 27" xfId="723"/>
    <cellStyle name="Accent1 28" xfId="734"/>
    <cellStyle name="Accent1 29" xfId="742"/>
    <cellStyle name="Accent1 3" xfId="275"/>
    <cellStyle name="Accent1 30" xfId="759"/>
    <cellStyle name="Accent1 31" xfId="740"/>
    <cellStyle name="Accent1 32" xfId="764"/>
    <cellStyle name="Accent1 33" xfId="782"/>
    <cellStyle name="Accent1 34" xfId="766"/>
    <cellStyle name="Accent1 35" xfId="784"/>
    <cellStyle name="Accent1 36" xfId="209"/>
    <cellStyle name="Accent1 4" xfId="290"/>
    <cellStyle name="Accent1 4 2" xfId="485"/>
    <cellStyle name="Accent1 5" xfId="308"/>
    <cellStyle name="Accent1 5 2" xfId="510"/>
    <cellStyle name="Accent1 6" xfId="297"/>
    <cellStyle name="Accent1 7" xfId="310"/>
    <cellStyle name="Accent1 8" xfId="455"/>
    <cellStyle name="Accent1 9" xfId="463"/>
    <cellStyle name="Accent1_30 6 11 (3)" xfId="51"/>
    <cellStyle name="Accent2" xfId="52"/>
    <cellStyle name="Accent2 - 20%" xfId="53"/>
    <cellStyle name="Accent2 - 40%" xfId="54"/>
    <cellStyle name="Accent2 - 60%" xfId="55"/>
    <cellStyle name="Accent2 10" xfId="521"/>
    <cellStyle name="Accent2 11" xfId="541"/>
    <cellStyle name="Accent2 12" xfId="527"/>
    <cellStyle name="Accent2 13" xfId="536"/>
    <cellStyle name="Accent2 14" xfId="518"/>
    <cellStyle name="Accent2 15" xfId="574"/>
    <cellStyle name="Accent2 16" xfId="617"/>
    <cellStyle name="Accent2 17" xfId="619"/>
    <cellStyle name="Accent2 18" xfId="628"/>
    <cellStyle name="Accent2 19" xfId="634"/>
    <cellStyle name="Accent2 2" xfId="252"/>
    <cellStyle name="Accent2 20" xfId="648"/>
    <cellStyle name="Accent2 21" xfId="693"/>
    <cellStyle name="Accent2 22" xfId="699"/>
    <cellStyle name="Accent2 23" xfId="721"/>
    <cellStyle name="Accent2 24" xfId="707"/>
    <cellStyle name="Accent2 25" xfId="728"/>
    <cellStyle name="Accent2 26" xfId="706"/>
    <cellStyle name="Accent2 27" xfId="730"/>
    <cellStyle name="Accent2 28" xfId="735"/>
    <cellStyle name="Accent2 29" xfId="743"/>
    <cellStyle name="Accent2 3" xfId="276"/>
    <cellStyle name="Accent2 30" xfId="758"/>
    <cellStyle name="Accent2 31" xfId="741"/>
    <cellStyle name="Accent2 32" xfId="765"/>
    <cellStyle name="Accent2 33" xfId="781"/>
    <cellStyle name="Accent2 34" xfId="768"/>
    <cellStyle name="Accent2 35" xfId="785"/>
    <cellStyle name="Accent2 36" xfId="210"/>
    <cellStyle name="Accent2 4" xfId="291"/>
    <cellStyle name="Accent2 4 2" xfId="498"/>
    <cellStyle name="Accent2 5" xfId="307"/>
    <cellStyle name="Accent2 5 2" xfId="511"/>
    <cellStyle name="Accent2 6" xfId="298"/>
    <cellStyle name="Accent2 7" xfId="311"/>
    <cellStyle name="Accent2 8" xfId="456"/>
    <cellStyle name="Accent2 9" xfId="464"/>
    <cellStyle name="Accent2_30 6 11 (3)" xfId="56"/>
    <cellStyle name="Accent3" xfId="57"/>
    <cellStyle name="Accent3 - 20%" xfId="58"/>
    <cellStyle name="Accent3 - 40%" xfId="59"/>
    <cellStyle name="Accent3 - 60%" xfId="60"/>
    <cellStyle name="Accent3 10" xfId="523"/>
    <cellStyle name="Accent3 11" xfId="540"/>
    <cellStyle name="Accent3 12" xfId="530"/>
    <cellStyle name="Accent3 13" xfId="545"/>
    <cellStyle name="Accent3 14" xfId="519"/>
    <cellStyle name="Accent3 15" xfId="575"/>
    <cellStyle name="Accent3 16" xfId="583"/>
    <cellStyle name="Accent3 17" xfId="620"/>
    <cellStyle name="Accent3 18" xfId="627"/>
    <cellStyle name="Accent3 19" xfId="635"/>
    <cellStyle name="Accent3 2" xfId="253"/>
    <cellStyle name="Accent3 20" xfId="647"/>
    <cellStyle name="Accent3 21" xfId="694"/>
    <cellStyle name="Accent3 22" xfId="700"/>
    <cellStyle name="Accent3 23" xfId="720"/>
    <cellStyle name="Accent3 24" xfId="709"/>
    <cellStyle name="Accent3 25" xfId="722"/>
    <cellStyle name="Accent3 26" xfId="708"/>
    <cellStyle name="Accent3 27" xfId="732"/>
    <cellStyle name="Accent3 28" xfId="736"/>
    <cellStyle name="Accent3 29" xfId="745"/>
    <cellStyle name="Accent3 3" xfId="277"/>
    <cellStyle name="Accent3 30" xfId="757"/>
    <cellStyle name="Accent3 31" xfId="744"/>
    <cellStyle name="Accent3 32" xfId="767"/>
    <cellStyle name="Accent3 33" xfId="780"/>
    <cellStyle name="Accent3 34" xfId="770"/>
    <cellStyle name="Accent3 35" xfId="786"/>
    <cellStyle name="Accent3 36" xfId="211"/>
    <cellStyle name="Accent3 4" xfId="292"/>
    <cellStyle name="Accent3 4 2" xfId="472"/>
    <cellStyle name="Accent3 5" xfId="303"/>
    <cellStyle name="Accent3 5 2" xfId="512"/>
    <cellStyle name="Accent3 6" xfId="294"/>
    <cellStyle name="Accent3 7" xfId="312"/>
    <cellStyle name="Accent3 8" xfId="457"/>
    <cellStyle name="Accent3 9" xfId="478"/>
    <cellStyle name="Accent3_30 6 11 (3)" xfId="61"/>
    <cellStyle name="Accent4" xfId="62"/>
    <cellStyle name="Accent4 - 20%" xfId="63"/>
    <cellStyle name="Accent4 - 40%" xfId="64"/>
    <cellStyle name="Accent4 - 60%" xfId="65"/>
    <cellStyle name="Accent4 10" xfId="526"/>
    <cellStyle name="Accent4 11" xfId="539"/>
    <cellStyle name="Accent4 12" xfId="532"/>
    <cellStyle name="Accent4 13" xfId="544"/>
    <cellStyle name="Accent4 14" xfId="522"/>
    <cellStyle name="Accent4 15" xfId="576"/>
    <cellStyle name="Accent4 16" xfId="582"/>
    <cellStyle name="Accent4 17" xfId="621"/>
    <cellStyle name="Accent4 18" xfId="626"/>
    <cellStyle name="Accent4 19" xfId="637"/>
    <cellStyle name="Accent4 2" xfId="254"/>
    <cellStyle name="Accent4 20" xfId="645"/>
    <cellStyle name="Accent4 21" xfId="695"/>
    <cellStyle name="Accent4 22" xfId="701"/>
    <cellStyle name="Accent4 23" xfId="719"/>
    <cellStyle name="Accent4 24" xfId="710"/>
    <cellStyle name="Accent4 25" xfId="729"/>
    <cellStyle name="Accent4 26" xfId="725"/>
    <cellStyle name="Accent4 27" xfId="715"/>
    <cellStyle name="Accent4 28" xfId="737"/>
    <cellStyle name="Accent4 29" xfId="747"/>
    <cellStyle name="Accent4 3" xfId="278"/>
    <cellStyle name="Accent4 30" xfId="755"/>
    <cellStyle name="Accent4 31" xfId="746"/>
    <cellStyle name="Accent4 32" xfId="769"/>
    <cellStyle name="Accent4 33" xfId="779"/>
    <cellStyle name="Accent4 34" xfId="773"/>
    <cellStyle name="Accent4 35" xfId="787"/>
    <cellStyle name="Accent4 36" xfId="212"/>
    <cellStyle name="Accent4 4" xfId="293"/>
    <cellStyle name="Accent4 4 2" xfId="499"/>
    <cellStyle name="Accent4 5" xfId="306"/>
    <cellStyle name="Accent4 5 2" xfId="513"/>
    <cellStyle name="Accent4 6" xfId="300"/>
    <cellStyle name="Accent4 7" xfId="313"/>
    <cellStyle name="Accent4 8" xfId="458"/>
    <cellStyle name="Accent4 9" xfId="465"/>
    <cellStyle name="Accent4_30 6 11 (3)" xfId="66"/>
    <cellStyle name="Accent5" xfId="67"/>
    <cellStyle name="Accent5 - 20%" xfId="68"/>
    <cellStyle name="Accent5 - 40%" xfId="69"/>
    <cellStyle name="Accent5 - 60%" xfId="70"/>
    <cellStyle name="Accent5 10" xfId="528"/>
    <cellStyle name="Accent5 11" xfId="537"/>
    <cellStyle name="Accent5 12" xfId="543"/>
    <cellStyle name="Accent5 13" xfId="516"/>
    <cellStyle name="Accent5 14" xfId="525"/>
    <cellStyle name="Accent5 15" xfId="577"/>
    <cellStyle name="Accent5 16" xfId="581"/>
    <cellStyle name="Accent5 17" xfId="622"/>
    <cellStyle name="Accent5 18" xfId="625"/>
    <cellStyle name="Accent5 19" xfId="638"/>
    <cellStyle name="Accent5 2" xfId="255"/>
    <cellStyle name="Accent5 20" xfId="644"/>
    <cellStyle name="Accent5 21" xfId="696"/>
    <cellStyle name="Accent5 22" xfId="702"/>
    <cellStyle name="Accent5 23" xfId="717"/>
    <cellStyle name="Accent5 24" xfId="711"/>
    <cellStyle name="Accent5 25" xfId="718"/>
    <cellStyle name="Accent5 26" xfId="726"/>
    <cellStyle name="Accent5 27" xfId="714"/>
    <cellStyle name="Accent5 28" xfId="738"/>
    <cellStyle name="Accent5 29" xfId="749"/>
    <cellStyle name="Accent5 3" xfId="279"/>
    <cellStyle name="Accent5 30" xfId="753"/>
    <cellStyle name="Accent5 31" xfId="748"/>
    <cellStyle name="Accent5 32" xfId="771"/>
    <cellStyle name="Accent5 33" xfId="778"/>
    <cellStyle name="Accent5 34" xfId="774"/>
    <cellStyle name="Accent5 35" xfId="788"/>
    <cellStyle name="Accent5 36" xfId="213"/>
    <cellStyle name="Accent5 4" xfId="295"/>
    <cellStyle name="Accent5 4 2" xfId="486"/>
    <cellStyle name="Accent5 5" xfId="305"/>
    <cellStyle name="Accent5 5 2" xfId="514"/>
    <cellStyle name="Accent5 6" xfId="301"/>
    <cellStyle name="Accent5 7" xfId="314"/>
    <cellStyle name="Accent5 8" xfId="459"/>
    <cellStyle name="Accent5 9" xfId="479"/>
    <cellStyle name="Accent5_30 6 11 (3)" xfId="71"/>
    <cellStyle name="Accent6" xfId="72"/>
    <cellStyle name="Accent6 - 20%" xfId="73"/>
    <cellStyle name="Accent6 - 40%" xfId="74"/>
    <cellStyle name="Accent6 - 60%" xfId="75"/>
    <cellStyle name="Accent6 10" xfId="531"/>
    <cellStyle name="Accent6 11" xfId="535"/>
    <cellStyle name="Accent6 12" xfId="533"/>
    <cellStyle name="Accent6 13" xfId="534"/>
    <cellStyle name="Accent6 14" xfId="529"/>
    <cellStyle name="Accent6 15" xfId="578"/>
    <cellStyle name="Accent6 16" xfId="580"/>
    <cellStyle name="Accent6 17" xfId="623"/>
    <cellStyle name="Accent6 18" xfId="624"/>
    <cellStyle name="Accent6 19" xfId="639"/>
    <cellStyle name="Accent6 2" xfId="256"/>
    <cellStyle name="Accent6 20" xfId="643"/>
    <cellStyle name="Accent6 21" xfId="697"/>
    <cellStyle name="Accent6 22" xfId="703"/>
    <cellStyle name="Accent6 23" xfId="716"/>
    <cellStyle name="Accent6 24" xfId="712"/>
    <cellStyle name="Accent6 25" xfId="731"/>
    <cellStyle name="Accent6 26" xfId="713"/>
    <cellStyle name="Accent6 27" xfId="733"/>
    <cellStyle name="Accent6 28" xfId="739"/>
    <cellStyle name="Accent6 29" xfId="750"/>
    <cellStyle name="Accent6 3" xfId="280"/>
    <cellStyle name="Accent6 30" xfId="752"/>
    <cellStyle name="Accent6 31" xfId="751"/>
    <cellStyle name="Accent6 32" xfId="772"/>
    <cellStyle name="Accent6 33" xfId="777"/>
    <cellStyle name="Accent6 34" xfId="776"/>
    <cellStyle name="Accent6 35" xfId="789"/>
    <cellStyle name="Accent6 36" xfId="214"/>
    <cellStyle name="Accent6 4" xfId="299"/>
    <cellStyle name="Accent6 4 2" xfId="500"/>
    <cellStyle name="Accent6 5" xfId="304"/>
    <cellStyle name="Accent6 5 2" xfId="515"/>
    <cellStyle name="Accent6 6" xfId="289"/>
    <cellStyle name="Accent6 7" xfId="315"/>
    <cellStyle name="Accent6 8" xfId="460"/>
    <cellStyle name="Accent6 9" xfId="480"/>
    <cellStyle name="Accent6_30 6 11 (3)" xfId="76"/>
    <cellStyle name="Bad" xfId="77"/>
    <cellStyle name="Bad 2" xfId="257"/>
    <cellStyle name="Bad 3" xfId="461"/>
    <cellStyle name="Bad 4" xfId="215"/>
    <cellStyle name="Calculation" xfId="78"/>
    <cellStyle name="Calculation 2" xfId="258"/>
    <cellStyle name="Calculation 2 2" xfId="385"/>
    <cellStyle name="Calculation 3" xfId="501"/>
    <cellStyle name="Calculation 4" xfId="216"/>
    <cellStyle name="Check Cell" xfId="79"/>
    <cellStyle name="Check Cell 2" xfId="259"/>
    <cellStyle name="Check Cell 3" xfId="462"/>
    <cellStyle name="Check Cell 4" xfId="217"/>
    <cellStyle name="Comma" xfId="13" builtinId="3"/>
    <cellStyle name="Comma 10" xfId="775"/>
    <cellStyle name="Comma 11" xfId="762"/>
    <cellStyle name="Comma 12" xfId="794"/>
    <cellStyle name="Comma 2" xfId="1"/>
    <cellStyle name="Comma 2 10" xfId="790"/>
    <cellStyle name="Comma 2 2" xfId="282"/>
    <cellStyle name="Comma 2 2 2" xfId="387"/>
    <cellStyle name="Comma 2 2 2 2" xfId="548"/>
    <cellStyle name="Comma 2 2 2 3" xfId="683"/>
    <cellStyle name="Comma 2 2 3" xfId="676"/>
    <cellStyle name="Comma 2 2 4" xfId="672"/>
    <cellStyle name="Comma 2 3" xfId="386"/>
    <cellStyle name="Comma 2 3 2" xfId="547"/>
    <cellStyle name="Comma 2 3 3" xfId="682"/>
    <cellStyle name="Comma 2 4" xfId="446"/>
    <cellStyle name="Comma 2 4 2" xfId="671"/>
    <cellStyle name="Comma 2 4 3" xfId="688"/>
    <cellStyle name="Comma 2 5" xfId="603"/>
    <cellStyle name="Comma 2 6" xfId="651"/>
    <cellStyle name="Comma 2 7" xfId="689"/>
    <cellStyle name="Comma 2 8" xfId="783"/>
    <cellStyle name="Comma 2 9" xfId="218"/>
    <cellStyle name="Comma 3" xfId="15"/>
    <cellStyle name="Comma 3 2" xfId="288"/>
    <cellStyle name="Comma 3 2 2" xfId="509"/>
    <cellStyle name="Comma 3 3" xfId="378"/>
    <cellStyle name="Comma 3 4" xfId="604"/>
    <cellStyle name="Comma 3 5" xfId="630"/>
    <cellStyle name="Comma 3 6" xfId="260"/>
    <cellStyle name="Comma 3 7" xfId="795"/>
    <cellStyle name="Comma 4" xfId="190"/>
    <cellStyle name="Comma 5" xfId="80"/>
    <cellStyle name="Comma 5 2" xfId="453"/>
    <cellStyle name="Comma 5 3" xfId="451"/>
    <cellStyle name="Comma 5 4" xfId="287"/>
    <cellStyle name="Comma 5 5" xfId="796"/>
    <cellStyle name="Comma 6" xfId="316"/>
    <cellStyle name="Comma 7" xfId="448"/>
    <cellStyle name="Comma 8" xfId="641"/>
    <cellStyle name="Comma 9" xfId="659"/>
    <cellStyle name="Currency [0] _1" xfId="2"/>
    <cellStyle name="Emphasis 1" xfId="81"/>
    <cellStyle name="Emphasis 2" xfId="82"/>
    <cellStyle name="Emphasis 3" xfId="83"/>
    <cellStyle name="Euro" xfId="579"/>
    <cellStyle name="Euro 2" xfId="605"/>
    <cellStyle name="Explanatory Text" xfId="84"/>
    <cellStyle name="Explanatory Text 2" xfId="261"/>
    <cellStyle name="Explanatory Text 3" xfId="502"/>
    <cellStyle name="Explanatory Text 4" xfId="219"/>
    <cellStyle name="Good" xfId="85"/>
    <cellStyle name="Good 2" xfId="262"/>
    <cellStyle name="Good 3" xfId="487"/>
    <cellStyle name="Good 4" xfId="220"/>
    <cellStyle name="Heading 1" xfId="86"/>
    <cellStyle name="Heading 1 2" xfId="263"/>
    <cellStyle name="Heading 1 3" xfId="503"/>
    <cellStyle name="Heading 1 4" xfId="221"/>
    <cellStyle name="Heading 2" xfId="87"/>
    <cellStyle name="Heading 2 2" xfId="264"/>
    <cellStyle name="Heading 2 3" xfId="476"/>
    <cellStyle name="Heading 2 4" xfId="222"/>
    <cellStyle name="Heading 3" xfId="88"/>
    <cellStyle name="Heading 3 2" xfId="265"/>
    <cellStyle name="Heading 3 3" xfId="504"/>
    <cellStyle name="Heading 3 4" xfId="223"/>
    <cellStyle name="Heading 4" xfId="89"/>
    <cellStyle name="Heading 4 2" xfId="266"/>
    <cellStyle name="Heading 4 3" xfId="473"/>
    <cellStyle name="Heading 4 4" xfId="224"/>
    <cellStyle name="Hyperlink 2" xfId="3"/>
    <cellStyle name="Input" xfId="90"/>
    <cellStyle name="Input 2" xfId="267"/>
    <cellStyle name="Input 2 2" xfId="388"/>
    <cellStyle name="Input 3" xfId="505"/>
    <cellStyle name="Input 4" xfId="225"/>
    <cellStyle name="Linked Cell" xfId="91"/>
    <cellStyle name="Linked Cell 2" xfId="268"/>
    <cellStyle name="Linked Cell 3" xfId="488"/>
    <cellStyle name="Linked Cell 4" xfId="226"/>
    <cellStyle name="Neutral" xfId="92"/>
    <cellStyle name="Neutral 2" xfId="269"/>
    <cellStyle name="Neutral 3" xfId="506"/>
    <cellStyle name="Neutral 4" xfId="227"/>
    <cellStyle name="Normal" xfId="0" builtinId="0"/>
    <cellStyle name="Normal 10" xfId="148"/>
    <cellStyle name="Normal 10 2" xfId="390"/>
    <cellStyle name="Normal 10 3" xfId="389"/>
    <cellStyle name="Normal 11" xfId="4"/>
    <cellStyle name="Normal 11 2" xfId="296"/>
    <cellStyle name="Normal 11 2 2" xfId="550"/>
    <cellStyle name="Normal 11 2 2 2" xfId="669"/>
    <cellStyle name="Normal 11 2 3" xfId="687"/>
    <cellStyle name="Normal 11 2 4" xfId="678"/>
    <cellStyle name="Normal 11 3" xfId="391"/>
    <cellStyle name="Normal 11 3 2" xfId="549"/>
    <cellStyle name="Normal 11 3 3" xfId="655"/>
    <cellStyle name="Normal 11 4" xfId="450"/>
    <cellStyle name="Normal 11 4 2" xfId="670"/>
    <cellStyle name="Normal 11 5" xfId="663"/>
    <cellStyle name="Normal 11 6" xfId="662"/>
    <cellStyle name="Normal 11 7" xfId="283"/>
    <cellStyle name="Normal 11 8" xfId="791"/>
    <cellStyle name="Normal 12" xfId="392"/>
    <cellStyle name="Normal 13" xfId="440"/>
    <cellStyle name="Normal 14" xfId="443"/>
    <cellStyle name="Normal 15" xfId="147"/>
    <cellStyle name="Normal 15 2" xfId="442"/>
    <cellStyle name="Normal 16" xfId="454"/>
    <cellStyle name="Normal 16 2" xfId="677"/>
    <cellStyle name="Normal 17" xfId="640"/>
    <cellStyle name="Normal 18" xfId="660"/>
    <cellStyle name="Normal 19" xfId="763"/>
    <cellStyle name="Normal 2" xfId="5"/>
    <cellStyle name="Normal 2 2" xfId="93"/>
    <cellStyle name="Normal 2 2 2" xfId="94"/>
    <cellStyle name="Normal 2 2 2 2" xfId="393"/>
    <cellStyle name="Normal 2 3" xfId="447"/>
    <cellStyle name="Normal 2 4" xfId="95"/>
    <cellStyle name="Normal 2 5" xfId="760"/>
    <cellStyle name="Normal 2_גיליון2" xfId="142"/>
    <cellStyle name="Normal 20" xfId="189"/>
    <cellStyle name="Normal 3" xfId="6"/>
    <cellStyle name="Normal 3 2" xfId="284"/>
    <cellStyle name="Normal 3 2 2" xfId="552"/>
    <cellStyle name="Normal 3 2 2 2" xfId="668"/>
    <cellStyle name="Normal 3 2 3" xfId="636"/>
    <cellStyle name="Normal 3 2 4" xfId="654"/>
    <cellStyle name="Normal 3 3" xfId="444"/>
    <cellStyle name="Normal 3 3 2" xfId="551"/>
    <cellStyle name="Normal 3 3 3" xfId="646"/>
    <cellStyle name="Normal 3 4" xfId="653"/>
    <cellStyle name="Normal 3 4 2" xfId="690"/>
    <cellStyle name="Normal 3 4 3" xfId="675"/>
    <cellStyle name="Normal 3 5" xfId="656"/>
    <cellStyle name="Normal 3 6" xfId="232"/>
    <cellStyle name="Normal 3 7" xfId="792"/>
    <cellStyle name="Normal 4" xfId="12"/>
    <cellStyle name="Normal 4 2" xfId="309"/>
    <cellStyle name="Normal 4 2 2" xfId="394"/>
    <cellStyle name="Normal 4 3" xfId="317"/>
    <cellStyle name="Normal 4 4" xfId="642"/>
    <cellStyle name="Normal 4 5" xfId="658"/>
    <cellStyle name="Normal 5" xfId="395"/>
    <cellStyle name="Normal 5 2" xfId="396"/>
    <cellStyle name="Normal 5 2 2" xfId="754"/>
    <cellStyle name="Normal 5 3" xfId="477"/>
    <cellStyle name="Normal 5 3 2" xfId="680"/>
    <cellStyle name="Normal 5 4" xfId="546"/>
    <cellStyle name="Normal 5 5" xfId="679"/>
    <cellStyle name="Normal 6" xfId="397"/>
    <cellStyle name="Normal 6 2" xfId="398"/>
    <cellStyle name="Normal 6 2 2" xfId="664"/>
    <cellStyle name="Normal 6 3" xfId="686"/>
    <cellStyle name="Normal 6 4" xfId="666"/>
    <cellStyle name="Normal 7" xfId="399"/>
    <cellStyle name="Normal 7 2" xfId="400"/>
    <cellStyle name="Normal 7 2 2" xfId="665"/>
    <cellStyle name="Normal 7 3" xfId="674"/>
    <cellStyle name="Normal 7 4" xfId="681"/>
    <cellStyle name="Normal 8" xfId="401"/>
    <cellStyle name="Normal 8 2" xfId="402"/>
    <cellStyle name="Normal 9" xfId="403"/>
    <cellStyle name="Normal 9 2" xfId="404"/>
    <cellStyle name="Normal_2007-16618" xfId="7"/>
    <cellStyle name="Note" xfId="96"/>
    <cellStyle name="Note 2" xfId="270"/>
    <cellStyle name="Note 2 2" xfId="405"/>
    <cellStyle name="Note 3" xfId="474"/>
    <cellStyle name="Output" xfId="97"/>
    <cellStyle name="Output 2" xfId="271"/>
    <cellStyle name="Output 2 2" xfId="406"/>
    <cellStyle name="Output 3" xfId="475"/>
    <cellStyle name="Output 4" xfId="228"/>
    <cellStyle name="Percent" xfId="14" builtinId="5"/>
    <cellStyle name="Percent 2" xfId="8"/>
    <cellStyle name="Percent 2 2" xfId="285"/>
    <cellStyle name="Percent 2 2 2" xfId="554"/>
    <cellStyle name="Percent 2 2 2 2" xfId="667"/>
    <cellStyle name="Percent 2 2 3" xfId="673"/>
    <cellStyle name="Percent 2 2 4" xfId="631"/>
    <cellStyle name="Percent 2 3" xfId="449"/>
    <cellStyle name="Percent 2 3 2" xfId="553"/>
    <cellStyle name="Percent 2 3 3" xfId="685"/>
    <cellStyle name="Percent 2 4" xfId="661"/>
    <cellStyle name="Percent 2 4 2" xfId="691"/>
    <cellStyle name="Percent 2 4 3" xfId="632"/>
    <cellStyle name="Percent 2 5" xfId="684"/>
    <cellStyle name="Percent 2 6" xfId="281"/>
    <cellStyle name="Percent 2 7" xfId="793"/>
    <cellStyle name="Percent 3" xfId="16"/>
    <cellStyle name="Percent 3 2" xfId="302"/>
    <cellStyle name="Percent 3 3" xfId="452"/>
    <cellStyle name="Percent 3 4" xfId="649"/>
    <cellStyle name="Percent 4" xfId="756"/>
    <cellStyle name="Percent 5" xfId="761"/>
    <cellStyle name="SAPBEXaggData" xfId="98"/>
    <cellStyle name="SAPBEXaggDataEmph" xfId="99"/>
    <cellStyle name="SAPBEXaggItem" xfId="100"/>
    <cellStyle name="SAPBEXaggItemX" xfId="101"/>
    <cellStyle name="SAPBEXchaText" xfId="102"/>
    <cellStyle name="SAPBEXexcBad7" xfId="103"/>
    <cellStyle name="SAPBEXexcBad8" xfId="104"/>
    <cellStyle name="SAPBEXexcBad9" xfId="105"/>
    <cellStyle name="SAPBEXexcCritical4" xfId="106"/>
    <cellStyle name="SAPBEXexcCritical5" xfId="107"/>
    <cellStyle name="SAPBEXexcCritical6" xfId="108"/>
    <cellStyle name="SAPBEXexcGood1" xfId="109"/>
    <cellStyle name="SAPBEXexcGood2" xfId="110"/>
    <cellStyle name="SAPBEXexcGood3" xfId="111"/>
    <cellStyle name="SAPBEXfilterDrill" xfId="112"/>
    <cellStyle name="SAPBEXfilterItem" xfId="113"/>
    <cellStyle name="SAPBEXfilterText" xfId="114"/>
    <cellStyle name="SAPBEXformats" xfId="115"/>
    <cellStyle name="SAPBEXheaderItem" xfId="116"/>
    <cellStyle name="SAPBEXheaderItem 2" xfId="606"/>
    <cellStyle name="SAPBEXheaderText" xfId="117"/>
    <cellStyle name="SAPBEXheaderText 2" xfId="607"/>
    <cellStyle name="SAPBEXHLevel0" xfId="118"/>
    <cellStyle name="SAPBEXHLevel0 2" xfId="608"/>
    <cellStyle name="SAPBEXHLevel0X" xfId="119"/>
    <cellStyle name="SAPBEXHLevel0X 2" xfId="609"/>
    <cellStyle name="SAPBEXHLevel1" xfId="120"/>
    <cellStyle name="SAPBEXHLevel1 2" xfId="610"/>
    <cellStyle name="SAPBEXHLevel1X" xfId="121"/>
    <cellStyle name="SAPBEXHLevel1X 2" xfId="611"/>
    <cellStyle name="SAPBEXHLevel2" xfId="122"/>
    <cellStyle name="SAPBEXHLevel2 2" xfId="612"/>
    <cellStyle name="SAPBEXHLevel2X" xfId="123"/>
    <cellStyle name="SAPBEXHLevel2X 2" xfId="613"/>
    <cellStyle name="SAPBEXHLevel3" xfId="124"/>
    <cellStyle name="SAPBEXHLevel3 2" xfId="614"/>
    <cellStyle name="SAPBEXHLevel3X" xfId="125"/>
    <cellStyle name="SAPBEXHLevel3X 2" xfId="615"/>
    <cellStyle name="SAPBEXinputData" xfId="126"/>
    <cellStyle name="SAPBEXinputData 2" xfId="616"/>
    <cellStyle name="SAPBEXresData" xfId="127"/>
    <cellStyle name="SAPBEXresDataEmph" xfId="128"/>
    <cellStyle name="SAPBEXresItem" xfId="129"/>
    <cellStyle name="SAPBEXresItemX" xfId="130"/>
    <cellStyle name="SAPBEXstdData" xfId="131"/>
    <cellStyle name="SAPBEXstdDataEmph" xfId="132"/>
    <cellStyle name="SAPBEXstdItem" xfId="133"/>
    <cellStyle name="SAPBEXstdItemX" xfId="134"/>
    <cellStyle name="SAPBEXtitle" xfId="135"/>
    <cellStyle name="SAPBEXundefined" xfId="136"/>
    <cellStyle name="Sheet Title" xfId="137"/>
    <cellStyle name="Text" xfId="9"/>
    <cellStyle name="Title" xfId="138"/>
    <cellStyle name="Title 2" xfId="272"/>
    <cellStyle name="Title 3" xfId="489"/>
    <cellStyle name="Title 4" xfId="229"/>
    <cellStyle name="Total" xfId="10"/>
    <cellStyle name="Total 2" xfId="273"/>
    <cellStyle name="Total 2 2" xfId="407"/>
    <cellStyle name="Total 3" xfId="286"/>
    <cellStyle name="Total 3 2" xfId="507"/>
    <cellStyle name="Total 4" xfId="445"/>
    <cellStyle name="Total 5" xfId="652"/>
    <cellStyle name="Total 6" xfId="657"/>
    <cellStyle name="Total 7" xfId="230"/>
    <cellStyle name="Warning Text" xfId="139"/>
    <cellStyle name="Warning Text 2" xfId="274"/>
    <cellStyle name="Warning Text 3" xfId="508"/>
    <cellStyle name="Warning Text 4" xfId="231"/>
    <cellStyle name="הדגשה1" xfId="165" builtinId="29" customBuiltin="1"/>
    <cellStyle name="הדגשה1 2" xfId="408"/>
    <cellStyle name="הדגשה1 3" xfId="584"/>
    <cellStyle name="הדגשה2" xfId="169" builtinId="33" customBuiltin="1"/>
    <cellStyle name="הדגשה2 2" xfId="409"/>
    <cellStyle name="הדגשה2 3" xfId="585"/>
    <cellStyle name="הדגשה3" xfId="173" builtinId="37" customBuiltin="1"/>
    <cellStyle name="הדגשה3 2" xfId="410"/>
    <cellStyle name="הדגשה3 3" xfId="586"/>
    <cellStyle name="הדגשה4" xfId="177" builtinId="41" customBuiltin="1"/>
    <cellStyle name="הדגשה4 2" xfId="411"/>
    <cellStyle name="הדגשה4 3" xfId="587"/>
    <cellStyle name="הדגשה5" xfId="181" builtinId="45" customBuiltin="1"/>
    <cellStyle name="הדגשה5 2" xfId="412"/>
    <cellStyle name="הדגשה5 3" xfId="588"/>
    <cellStyle name="הדגשה6" xfId="185" builtinId="49" customBuiltin="1"/>
    <cellStyle name="הדגשה6 2" xfId="413"/>
    <cellStyle name="הדגשה6 3" xfId="589"/>
    <cellStyle name="היפר-קישור" xfId="11" builtinId="8"/>
    <cellStyle name="הערה 2" xfId="140"/>
    <cellStyle name="הערה 2 2" xfId="143"/>
    <cellStyle name="הערה 2 2 2" xfId="415"/>
    <cellStyle name="הערה 2 3" xfId="144"/>
    <cellStyle name="הערה 2 4" xfId="145"/>
    <cellStyle name="הערה 2 5" xfId="414"/>
    <cellStyle name="הערה 3" xfId="141"/>
    <cellStyle name="הערה 3 2" xfId="417"/>
    <cellStyle name="הערה 3 3" xfId="416"/>
    <cellStyle name="הערה 4" xfId="146"/>
    <cellStyle name="הערה 4 2" xfId="418"/>
    <cellStyle name="הערה 5" xfId="419"/>
    <cellStyle name="הערה 6" xfId="441"/>
    <cellStyle name="חישוב" xfId="159" builtinId="22" customBuiltin="1"/>
    <cellStyle name="חישוב 2" xfId="420"/>
    <cellStyle name="חישוב 3" xfId="421"/>
    <cellStyle name="טוב" xfId="154" builtinId="26" customBuiltin="1"/>
    <cellStyle name="טוב 2" xfId="422"/>
    <cellStyle name="טוב 3" xfId="591"/>
    <cellStyle name="טקסט אזהרה" xfId="162" builtinId="11" customBuiltin="1"/>
    <cellStyle name="טקסט אזהרה 2" xfId="423"/>
    <cellStyle name="טקסט אזהרה 3" xfId="592"/>
    <cellStyle name="טקסט הסברי" xfId="163" builtinId="53" customBuiltin="1"/>
    <cellStyle name="טקסט הסברי 2" xfId="424"/>
    <cellStyle name="טקסט הסברי 3" xfId="593"/>
    <cellStyle name="כותרת" xfId="149" builtinId="15" customBuiltin="1"/>
    <cellStyle name="כותרת 1" xfId="150" builtinId="16" customBuiltin="1"/>
    <cellStyle name="כותרת 1 2" xfId="425"/>
    <cellStyle name="כותרת 1 3" xfId="595"/>
    <cellStyle name="כותרת 2" xfId="151" builtinId="17" customBuiltin="1"/>
    <cellStyle name="כותרת 2 2" xfId="426"/>
    <cellStyle name="כותרת 2 3" xfId="596"/>
    <cellStyle name="כותרת 3" xfId="152" builtinId="18" customBuiltin="1"/>
    <cellStyle name="כותרת 3 2" xfId="427"/>
    <cellStyle name="כותרת 3 3" xfId="597"/>
    <cellStyle name="כותרת 4" xfId="153" builtinId="19" customBuiltin="1"/>
    <cellStyle name="כותרת 4 2" xfId="428"/>
    <cellStyle name="כותרת 4 3" xfId="598"/>
    <cellStyle name="כותרת 5" xfId="429"/>
    <cellStyle name="כותרת 6" xfId="594"/>
    <cellStyle name="ניטראלי" xfId="156" builtinId="28" customBuiltin="1"/>
    <cellStyle name="ניטראלי 2" xfId="430"/>
    <cellStyle name="ניטראלי 3" xfId="599"/>
    <cellStyle name="סה&quot;כ" xfId="164" builtinId="25" customBuiltin="1"/>
    <cellStyle name="סה&quot;כ 2" xfId="431"/>
    <cellStyle name="סה&quot;כ 3" xfId="432"/>
    <cellStyle name="פלט" xfId="158" builtinId="21" customBuiltin="1"/>
    <cellStyle name="פלט 2" xfId="433"/>
    <cellStyle name="פלט 3" xfId="434"/>
    <cellStyle name="קלט" xfId="157" builtinId="20" customBuiltin="1"/>
    <cellStyle name="קלט 2" xfId="435"/>
    <cellStyle name="קלט 3" xfId="436"/>
    <cellStyle name="רע" xfId="155" builtinId="27" customBuiltin="1"/>
    <cellStyle name="רע 2" xfId="437"/>
    <cellStyle name="רע 3" xfId="600"/>
    <cellStyle name="תא מסומן" xfId="161" builtinId="23" customBuiltin="1"/>
    <cellStyle name="תא מסומן 2" xfId="438"/>
    <cellStyle name="תא מסומן 3" xfId="601"/>
    <cellStyle name="תא מקושר" xfId="160" builtinId="24" customBuiltin="1"/>
    <cellStyle name="תא מקושר 2" xfId="439"/>
    <cellStyle name="תא מקושר 3" xfId="602"/>
  </cellStyles>
  <dxfs count="1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7" sqref="F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199</v>
      </c>
      <c r="C1" s="78" t="s" vm="1">
        <v>280</v>
      </c>
    </row>
    <row r="2" spans="1:21">
      <c r="B2" s="57" t="s">
        <v>198</v>
      </c>
      <c r="C2" s="78" t="s">
        <v>281</v>
      </c>
    </row>
    <row r="3" spans="1:21">
      <c r="B3" s="57" t="s">
        <v>200</v>
      </c>
      <c r="C3" s="78" t="s">
        <v>282</v>
      </c>
    </row>
    <row r="4" spans="1:21">
      <c r="B4" s="57" t="s">
        <v>201</v>
      </c>
      <c r="C4" s="78">
        <v>2102</v>
      </c>
    </row>
    <row r="6" spans="1:21" ht="26.25" customHeight="1">
      <c r="B6" s="162" t="s">
        <v>215</v>
      </c>
      <c r="C6" s="163"/>
      <c r="D6" s="164"/>
    </row>
    <row r="7" spans="1:21" s="10" customFormat="1">
      <c r="B7" s="23"/>
      <c r="C7" s="24" t="s">
        <v>130</v>
      </c>
      <c r="D7" s="25" t="s">
        <v>128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266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214</v>
      </c>
      <c r="C10" s="115">
        <f>C11+C12+C23+C33+C34+C35+C36+C37</f>
        <v>51629620.740472019</v>
      </c>
      <c r="D10" s="116">
        <f>C10/$C$42</f>
        <v>0.99462887753577334</v>
      </c>
    </row>
    <row r="11" spans="1:21">
      <c r="A11" s="45" t="s">
        <v>161</v>
      </c>
      <c r="B11" s="29" t="s">
        <v>216</v>
      </c>
      <c r="C11" s="115">
        <f>מזומנים!J10</f>
        <v>2793080.3761900002</v>
      </c>
      <c r="D11" s="116">
        <f t="shared" ref="D11:D42" si="0">C11/$C$42</f>
        <v>5.3807840530181228E-2</v>
      </c>
    </row>
    <row r="12" spans="1:21">
      <c r="B12" s="29" t="s">
        <v>217</v>
      </c>
      <c r="C12" s="115">
        <f>C13+C14+C15+C16+C17+C18+C19+C20+C21+C22</f>
        <v>25083171.711669996</v>
      </c>
      <c r="D12" s="116">
        <f t="shared" si="0"/>
        <v>0.48321964342958107</v>
      </c>
    </row>
    <row r="13" spans="1:21">
      <c r="A13" s="55" t="s">
        <v>161</v>
      </c>
      <c r="B13" s="30" t="s">
        <v>84</v>
      </c>
      <c r="C13" s="115">
        <f>'תעודות התחייבות ממשלתיות'!O11</f>
        <v>3270121.3095999993</v>
      </c>
      <c r="D13" s="116">
        <f t="shared" si="0"/>
        <v>6.299788843933167E-2</v>
      </c>
    </row>
    <row r="14" spans="1:21">
      <c r="A14" s="55" t="s">
        <v>161</v>
      </c>
      <c r="B14" s="30" t="s">
        <v>85</v>
      </c>
      <c r="C14" s="115">
        <v>0</v>
      </c>
      <c r="D14" s="116">
        <f t="shared" si="0"/>
        <v>0</v>
      </c>
    </row>
    <row r="15" spans="1:21">
      <c r="A15" s="55" t="s">
        <v>161</v>
      </c>
      <c r="B15" s="30" t="s">
        <v>86</v>
      </c>
      <c r="C15" s="115">
        <f>'אג"ח קונצרני'!R11</f>
        <v>5956012.4414799996</v>
      </c>
      <c r="D15" s="116">
        <f t="shared" si="0"/>
        <v>0.11474076091003634</v>
      </c>
    </row>
    <row r="16" spans="1:21">
      <c r="A16" s="55" t="s">
        <v>161</v>
      </c>
      <c r="B16" s="30" t="s">
        <v>87</v>
      </c>
      <c r="C16" s="115">
        <f>מניות!L11</f>
        <v>7865709.5797299994</v>
      </c>
      <c r="D16" s="116">
        <f t="shared" si="0"/>
        <v>0.15153049311819725</v>
      </c>
    </row>
    <row r="17" spans="1:4">
      <c r="A17" s="55" t="s">
        <v>161</v>
      </c>
      <c r="B17" s="30" t="s">
        <v>88</v>
      </c>
      <c r="C17" s="115">
        <f>'תעודות סל'!K11</f>
        <v>3255973.0303000002</v>
      </c>
      <c r="D17" s="116">
        <f t="shared" si="0"/>
        <v>6.2725326159047676E-2</v>
      </c>
    </row>
    <row r="18" spans="1:4">
      <c r="A18" s="55" t="s">
        <v>161</v>
      </c>
      <c r="B18" s="30" t="s">
        <v>89</v>
      </c>
      <c r="C18" s="115">
        <f>'קרנות נאמנות'!L11</f>
        <v>4685809.8654899998</v>
      </c>
      <c r="D18" s="116">
        <f t="shared" si="0"/>
        <v>9.0270696162695882E-2</v>
      </c>
    </row>
    <row r="19" spans="1:4">
      <c r="A19" s="55" t="s">
        <v>161</v>
      </c>
      <c r="B19" s="30" t="s">
        <v>90</v>
      </c>
      <c r="C19" s="115">
        <f>'כתבי אופציה'!I11</f>
        <v>330.69583</v>
      </c>
      <c r="D19" s="116">
        <f t="shared" si="0"/>
        <v>6.3707541810552881E-6</v>
      </c>
    </row>
    <row r="20" spans="1:4">
      <c r="A20" s="55" t="s">
        <v>161</v>
      </c>
      <c r="B20" s="30" t="s">
        <v>91</v>
      </c>
      <c r="C20" s="115">
        <f>אופציות!I11</f>
        <v>12645.36872</v>
      </c>
      <c r="D20" s="116">
        <f t="shared" si="0"/>
        <v>2.4360916690097288E-4</v>
      </c>
    </row>
    <row r="21" spans="1:4">
      <c r="A21" s="55" t="s">
        <v>161</v>
      </c>
      <c r="B21" s="30" t="s">
        <v>92</v>
      </c>
      <c r="C21" s="115">
        <f>'חוזים עתידיים'!I11</f>
        <v>36569.42052</v>
      </c>
      <c r="D21" s="116">
        <f t="shared" si="0"/>
        <v>7.0449871919025717E-4</v>
      </c>
    </row>
    <row r="22" spans="1:4">
      <c r="A22" s="55" t="s">
        <v>161</v>
      </c>
      <c r="B22" s="30" t="s">
        <v>93</v>
      </c>
      <c r="C22" s="115">
        <v>0</v>
      </c>
      <c r="D22" s="116">
        <f t="shared" si="0"/>
        <v>0</v>
      </c>
    </row>
    <row r="23" spans="1:4">
      <c r="B23" s="29" t="s">
        <v>218</v>
      </c>
      <c r="C23" s="115">
        <f>C24+C25+C26+C27+C28+C29+C30+C31+C32</f>
        <v>16953156.21153</v>
      </c>
      <c r="D23" s="116">
        <f t="shared" si="0"/>
        <v>0.32659737746523193</v>
      </c>
    </row>
    <row r="24" spans="1:4">
      <c r="A24" s="55" t="s">
        <v>161</v>
      </c>
      <c r="B24" s="30" t="s">
        <v>94</v>
      </c>
      <c r="C24" s="115">
        <f>'לא סחיר- תעודות התחייבות ממשלתי'!M11</f>
        <v>14478267.596349999</v>
      </c>
      <c r="D24" s="116">
        <f t="shared" si="0"/>
        <v>0.27891940404535509</v>
      </c>
    </row>
    <row r="25" spans="1:4">
      <c r="A25" s="55" t="s">
        <v>161</v>
      </c>
      <c r="B25" s="30" t="s">
        <v>95</v>
      </c>
      <c r="C25" s="115">
        <v>0</v>
      </c>
      <c r="D25" s="116">
        <f t="shared" si="0"/>
        <v>0</v>
      </c>
    </row>
    <row r="26" spans="1:4">
      <c r="A26" s="55" t="s">
        <v>161</v>
      </c>
      <c r="B26" s="30" t="s">
        <v>86</v>
      </c>
      <c r="C26" s="115">
        <f>'לא סחיר - אג"ח קונצרני'!P11</f>
        <v>903291.79363999981</v>
      </c>
      <c r="D26" s="116">
        <f t="shared" si="0"/>
        <v>1.7401640568146744E-2</v>
      </c>
    </row>
    <row r="27" spans="1:4">
      <c r="A27" s="55" t="s">
        <v>161</v>
      </c>
      <c r="B27" s="30" t="s">
        <v>96</v>
      </c>
      <c r="C27" s="115">
        <f>'לא סחיר - מניות'!J11</f>
        <v>601320.29167000006</v>
      </c>
      <c r="D27" s="116">
        <f t="shared" si="0"/>
        <v>1.1584251795101372E-2</v>
      </c>
    </row>
    <row r="28" spans="1:4">
      <c r="A28" s="55" t="s">
        <v>161</v>
      </c>
      <c r="B28" s="30" t="s">
        <v>97</v>
      </c>
      <c r="C28" s="115">
        <f>'לא סחיר - קרנות השקעה'!H11</f>
        <v>935064.29973000055</v>
      </c>
      <c r="D28" s="116">
        <f t="shared" si="0"/>
        <v>1.8013728195666802E-2</v>
      </c>
    </row>
    <row r="29" spans="1:4">
      <c r="A29" s="55" t="s">
        <v>161</v>
      </c>
      <c r="B29" s="30" t="s">
        <v>98</v>
      </c>
      <c r="C29" s="115">
        <f>'לא סחיר - כתבי אופציה'!I11</f>
        <v>75.533929999999998</v>
      </c>
      <c r="D29" s="116">
        <f t="shared" si="0"/>
        <v>1.4551380958116025E-6</v>
      </c>
    </row>
    <row r="30" spans="1:4">
      <c r="A30" s="55" t="s">
        <v>161</v>
      </c>
      <c r="B30" s="30" t="s">
        <v>241</v>
      </c>
      <c r="C30" s="115">
        <v>0</v>
      </c>
      <c r="D30" s="116">
        <f t="shared" si="0"/>
        <v>0</v>
      </c>
    </row>
    <row r="31" spans="1:4">
      <c r="A31" s="55" t="s">
        <v>161</v>
      </c>
      <c r="B31" s="30" t="s">
        <v>124</v>
      </c>
      <c r="C31" s="115">
        <f>'לא סחיר - חוזים עתידיים'!I11</f>
        <v>35096.49861000001</v>
      </c>
      <c r="D31" s="116">
        <f t="shared" si="0"/>
        <v>6.7612332837719375E-4</v>
      </c>
    </row>
    <row r="32" spans="1:4">
      <c r="A32" s="55" t="s">
        <v>161</v>
      </c>
      <c r="B32" s="30" t="s">
        <v>99</v>
      </c>
      <c r="C32" s="115">
        <f>'לא סחיר - מוצרים מובנים'!N11</f>
        <v>40.197600000000001</v>
      </c>
      <c r="D32" s="116">
        <f t="shared" si="0"/>
        <v>7.743944889428695E-7</v>
      </c>
    </row>
    <row r="33" spans="1:4">
      <c r="A33" s="55" t="s">
        <v>161</v>
      </c>
      <c r="B33" s="29" t="s">
        <v>219</v>
      </c>
      <c r="C33" s="115">
        <f>הלוואות!O10</f>
        <v>3235523.0154420184</v>
      </c>
      <c r="D33" s="116">
        <f t="shared" si="0"/>
        <v>6.2331362867586962E-2</v>
      </c>
    </row>
    <row r="34" spans="1:4">
      <c r="A34" s="55" t="s">
        <v>161</v>
      </c>
      <c r="B34" s="29" t="s">
        <v>220</v>
      </c>
      <c r="C34" s="115">
        <f>'פקדונות מעל 3 חודשים'!M10</f>
        <v>2463228.2793800002</v>
      </c>
      <c r="D34" s="116">
        <f t="shared" si="0"/>
        <v>4.7453340611382247E-2</v>
      </c>
    </row>
    <row r="35" spans="1:4">
      <c r="A35" s="55" t="s">
        <v>161</v>
      </c>
      <c r="B35" s="29" t="s">
        <v>221</v>
      </c>
      <c r="C35" s="115">
        <f>'זכויות מקרקעין'!G10</f>
        <v>1132473.8029499999</v>
      </c>
      <c r="D35" s="116">
        <f t="shared" si="0"/>
        <v>2.1816761992672525E-2</v>
      </c>
    </row>
    <row r="36" spans="1:4">
      <c r="A36" s="55" t="s">
        <v>161</v>
      </c>
      <c r="B36" s="56" t="s">
        <v>222</v>
      </c>
      <c r="C36" s="115">
        <v>0</v>
      </c>
      <c r="D36" s="116">
        <f t="shared" si="0"/>
        <v>0</v>
      </c>
    </row>
    <row r="37" spans="1:4">
      <c r="A37" s="55" t="s">
        <v>161</v>
      </c>
      <c r="B37" s="29" t="s">
        <v>223</v>
      </c>
      <c r="C37" s="115">
        <f>'השקעות אחרות '!I10</f>
        <v>-31012.656689999996</v>
      </c>
      <c r="D37" s="116">
        <f t="shared" si="0"/>
        <v>-5.9744936086266864E-4</v>
      </c>
    </row>
    <row r="38" spans="1:4">
      <c r="A38" s="55"/>
      <c r="B38" s="68" t="s">
        <v>225</v>
      </c>
      <c r="C38" s="115">
        <f>C39+C40+C41</f>
        <v>278806.51974000002</v>
      </c>
      <c r="D38" s="116">
        <f t="shared" si="0"/>
        <v>5.3711224642266544E-3</v>
      </c>
    </row>
    <row r="39" spans="1:4">
      <c r="A39" s="55" t="s">
        <v>161</v>
      </c>
      <c r="B39" s="69" t="s">
        <v>226</v>
      </c>
      <c r="C39" s="115">
        <v>0</v>
      </c>
      <c r="D39" s="116">
        <f t="shared" si="0"/>
        <v>0</v>
      </c>
    </row>
    <row r="40" spans="1:4">
      <c r="A40" s="55" t="s">
        <v>161</v>
      </c>
      <c r="B40" s="69" t="s">
        <v>264</v>
      </c>
      <c r="C40" s="115">
        <f>'עלות מתואמת אג"ח קונצרני ל.סחיר'!M10</f>
        <v>262896.84312999999</v>
      </c>
      <c r="D40" s="116">
        <f t="shared" si="0"/>
        <v>5.0646274026397119E-3</v>
      </c>
    </row>
    <row r="41" spans="1:4">
      <c r="A41" s="55" t="s">
        <v>161</v>
      </c>
      <c r="B41" s="69" t="s">
        <v>227</v>
      </c>
      <c r="C41" s="115">
        <f>'עלות מתואמת מסגרות אשראי ללווים'!M10</f>
        <v>15909.676609999999</v>
      </c>
      <c r="D41" s="116">
        <f t="shared" si="0"/>
        <v>3.064950615869423E-4</v>
      </c>
    </row>
    <row r="42" spans="1:4">
      <c r="B42" s="69" t="s">
        <v>100</v>
      </c>
      <c r="C42" s="115">
        <f>C38+C10</f>
        <v>51908427.260212019</v>
      </c>
      <c r="D42" s="116">
        <f t="shared" si="0"/>
        <v>1</v>
      </c>
    </row>
    <row r="43" spans="1:4">
      <c r="A43" s="55" t="s">
        <v>161</v>
      </c>
      <c r="B43" s="69" t="s">
        <v>224</v>
      </c>
      <c r="C43" s="138">
        <v>2456748.2766685057</v>
      </c>
      <c r="D43" s="116"/>
    </row>
    <row r="44" spans="1:4">
      <c r="B44" s="6" t="s">
        <v>129</v>
      </c>
    </row>
    <row r="45" spans="1:4">
      <c r="C45" s="75" t="s">
        <v>206</v>
      </c>
      <c r="D45" s="36" t="s">
        <v>123</v>
      </c>
    </row>
    <row r="46" spans="1:4">
      <c r="C46" s="76" t="s">
        <v>1</v>
      </c>
      <c r="D46" s="25" t="s">
        <v>2</v>
      </c>
    </row>
    <row r="47" spans="1:4">
      <c r="C47" s="117" t="s">
        <v>187</v>
      </c>
      <c r="D47" s="118" vm="2">
        <v>2.7078000000000002</v>
      </c>
    </row>
    <row r="48" spans="1:4">
      <c r="C48" s="117" t="s">
        <v>196</v>
      </c>
      <c r="D48" s="118">
        <v>1.0466415094339623</v>
      </c>
    </row>
    <row r="49" spans="2:4">
      <c r="C49" s="117" t="s">
        <v>192</v>
      </c>
      <c r="D49" s="118" vm="3">
        <v>2.7648000000000001</v>
      </c>
    </row>
    <row r="50" spans="2:4">
      <c r="B50" s="12"/>
      <c r="C50" s="117" t="s">
        <v>1384</v>
      </c>
      <c r="D50" s="118" vm="4">
        <v>3.5546000000000002</v>
      </c>
    </row>
    <row r="51" spans="2:4">
      <c r="C51" s="117" t="s">
        <v>185</v>
      </c>
      <c r="D51" s="118">
        <v>4.1525999999999996</v>
      </c>
    </row>
    <row r="52" spans="2:4">
      <c r="C52" s="117" t="s">
        <v>186</v>
      </c>
      <c r="D52" s="118" vm="5">
        <v>4.6818999999999997</v>
      </c>
    </row>
    <row r="53" spans="2:4">
      <c r="C53" s="117" t="s">
        <v>188</v>
      </c>
      <c r="D53" s="118">
        <v>0.44374760015359022</v>
      </c>
    </row>
    <row r="54" spans="2:4">
      <c r="C54" s="117" t="s">
        <v>193</v>
      </c>
      <c r="D54" s="118" vm="6">
        <v>3.0802999999999998</v>
      </c>
    </row>
    <row r="55" spans="2:4">
      <c r="C55" s="117" t="s">
        <v>194</v>
      </c>
      <c r="D55" s="118">
        <v>0.1764978389578126</v>
      </c>
    </row>
    <row r="56" spans="2:4">
      <c r="C56" s="117" t="s">
        <v>191</v>
      </c>
      <c r="D56" s="118" vm="7">
        <v>0.55769999999999997</v>
      </c>
    </row>
    <row r="57" spans="2:4">
      <c r="C57" s="117" t="s">
        <v>2404</v>
      </c>
      <c r="D57" s="118">
        <v>2.4577562999999998</v>
      </c>
    </row>
    <row r="58" spans="2:4">
      <c r="C58" s="117" t="s">
        <v>190</v>
      </c>
      <c r="D58" s="118" vm="8">
        <v>0.42209999999999998</v>
      </c>
    </row>
    <row r="59" spans="2:4">
      <c r="C59" s="117" t="s">
        <v>183</v>
      </c>
      <c r="D59" s="118" vm="9">
        <v>3.4670000000000001</v>
      </c>
    </row>
    <row r="60" spans="2:4">
      <c r="C60" s="117" t="s">
        <v>197</v>
      </c>
      <c r="D60" s="118" vm="10">
        <v>0.28129999999999999</v>
      </c>
    </row>
    <row r="61" spans="2:4">
      <c r="C61" s="117" t="s">
        <v>2405</v>
      </c>
      <c r="D61" s="118" vm="11">
        <v>0.42209999999999998</v>
      </c>
    </row>
    <row r="62" spans="2:4">
      <c r="C62" s="117" t="s">
        <v>184</v>
      </c>
      <c r="D62" s="118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199</v>
      </c>
      <c r="C1" s="78" t="s" vm="1">
        <v>280</v>
      </c>
    </row>
    <row r="2" spans="2:60">
      <c r="B2" s="57" t="s">
        <v>198</v>
      </c>
      <c r="C2" s="78" t="s">
        <v>281</v>
      </c>
    </row>
    <row r="3" spans="2:60">
      <c r="B3" s="57" t="s">
        <v>200</v>
      </c>
      <c r="C3" s="78" t="s">
        <v>282</v>
      </c>
    </row>
    <row r="4" spans="2:60">
      <c r="B4" s="57" t="s">
        <v>201</v>
      </c>
      <c r="C4" s="78">
        <v>2102</v>
      </c>
    </row>
    <row r="6" spans="2:60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8"/>
    </row>
    <row r="7" spans="2:60" ht="26.25" customHeight="1">
      <c r="B7" s="176" t="s">
        <v>112</v>
      </c>
      <c r="C7" s="177"/>
      <c r="D7" s="177"/>
      <c r="E7" s="177"/>
      <c r="F7" s="177"/>
      <c r="G7" s="177"/>
      <c r="H7" s="177"/>
      <c r="I7" s="177"/>
      <c r="J7" s="177"/>
      <c r="K7" s="177"/>
      <c r="L7" s="178"/>
      <c r="BH7" s="3"/>
    </row>
    <row r="8" spans="2:60" s="3" customFormat="1" ht="78.75">
      <c r="B8" s="23" t="s">
        <v>136</v>
      </c>
      <c r="C8" s="31" t="s">
        <v>52</v>
      </c>
      <c r="D8" s="31" t="s">
        <v>139</v>
      </c>
      <c r="E8" s="31" t="s">
        <v>77</v>
      </c>
      <c r="F8" s="31" t="s">
        <v>121</v>
      </c>
      <c r="G8" s="31" t="s">
        <v>263</v>
      </c>
      <c r="H8" s="31" t="s">
        <v>262</v>
      </c>
      <c r="I8" s="31" t="s">
        <v>74</v>
      </c>
      <c r="J8" s="31" t="s">
        <v>68</v>
      </c>
      <c r="K8" s="31" t="s">
        <v>202</v>
      </c>
      <c r="L8" s="31" t="s">
        <v>204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270</v>
      </c>
      <c r="H9" s="17"/>
      <c r="I9" s="17" t="s">
        <v>266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39" customFormat="1" ht="18" customHeight="1">
      <c r="B11" s="129" t="s">
        <v>55</v>
      </c>
      <c r="C11" s="125"/>
      <c r="D11" s="125"/>
      <c r="E11" s="125"/>
      <c r="F11" s="125"/>
      <c r="G11" s="126"/>
      <c r="H11" s="128"/>
      <c r="I11" s="126">
        <v>330.69583</v>
      </c>
      <c r="J11" s="125"/>
      <c r="K11" s="127">
        <f>I11/$I$11</f>
        <v>1</v>
      </c>
      <c r="L11" s="127">
        <f>I11/'סכום נכסי הקרן'!$C$42</f>
        <v>6.3707541810552881E-6</v>
      </c>
      <c r="BC11" s="136"/>
      <c r="BD11" s="141"/>
      <c r="BE11" s="136"/>
      <c r="BG11" s="136"/>
    </row>
    <row r="12" spans="2:60" s="4" customFormat="1" ht="18" customHeight="1">
      <c r="B12" s="129" t="s">
        <v>28</v>
      </c>
      <c r="C12" s="125"/>
      <c r="D12" s="125"/>
      <c r="E12" s="125"/>
      <c r="F12" s="125"/>
      <c r="G12" s="126"/>
      <c r="H12" s="128"/>
      <c r="I12" s="126">
        <v>330.69583</v>
      </c>
      <c r="J12" s="125"/>
      <c r="K12" s="127">
        <f t="shared" ref="K12:K15" si="0">I12/$I$11</f>
        <v>1</v>
      </c>
      <c r="L12" s="127">
        <f>I12/'סכום נכסי הקרן'!$C$42</f>
        <v>6.3707541810552881E-6</v>
      </c>
      <c r="BC12" s="1"/>
      <c r="BD12" s="3"/>
      <c r="BE12" s="1"/>
      <c r="BG12" s="1"/>
    </row>
    <row r="13" spans="2:60">
      <c r="B13" s="129" t="s">
        <v>1714</v>
      </c>
      <c r="C13" s="125"/>
      <c r="D13" s="125"/>
      <c r="E13" s="125"/>
      <c r="F13" s="125"/>
      <c r="G13" s="126"/>
      <c r="H13" s="128"/>
      <c r="I13" s="126">
        <v>330.69583</v>
      </c>
      <c r="J13" s="125"/>
      <c r="K13" s="127">
        <f t="shared" si="0"/>
        <v>1</v>
      </c>
      <c r="L13" s="127">
        <f>I13/'סכום נכסי הקרן'!$C$42</f>
        <v>6.3707541810552881E-6</v>
      </c>
      <c r="BD13" s="3"/>
    </row>
    <row r="14" spans="2:60" ht="20.25">
      <c r="B14" s="130" t="s">
        <v>1715</v>
      </c>
      <c r="C14" s="84" t="s">
        <v>1716</v>
      </c>
      <c r="D14" s="97" t="s">
        <v>140</v>
      </c>
      <c r="E14" s="97" t="s">
        <v>1133</v>
      </c>
      <c r="F14" s="97" t="s">
        <v>184</v>
      </c>
      <c r="G14" s="94">
        <v>227602</v>
      </c>
      <c r="H14" s="96">
        <v>136.69999999999999</v>
      </c>
      <c r="I14" s="94">
        <v>311.13193000000001</v>
      </c>
      <c r="J14" s="95">
        <v>3.5352069972874205E-2</v>
      </c>
      <c r="K14" s="95">
        <f t="shared" si="0"/>
        <v>0.94084019747089043</v>
      </c>
      <c r="L14" s="95">
        <f>I14/'סכום נכסי הקרן'!$C$42</f>
        <v>5.9938616217425581E-6</v>
      </c>
      <c r="BD14" s="4"/>
    </row>
    <row r="15" spans="2:60">
      <c r="B15" s="130" t="s">
        <v>1717</v>
      </c>
      <c r="C15" s="84" t="s">
        <v>1718</v>
      </c>
      <c r="D15" s="97" t="s">
        <v>140</v>
      </c>
      <c r="E15" s="97" t="s">
        <v>1175</v>
      </c>
      <c r="F15" s="97" t="s">
        <v>184</v>
      </c>
      <c r="G15" s="94">
        <v>978195</v>
      </c>
      <c r="H15" s="96">
        <v>2</v>
      </c>
      <c r="I15" s="94">
        <v>19.5639</v>
      </c>
      <c r="J15" s="95">
        <v>2.7740375753278979E-2</v>
      </c>
      <c r="K15" s="95">
        <f t="shared" si="0"/>
        <v>5.9159802529109608E-2</v>
      </c>
      <c r="L15" s="95">
        <f>I15/'סכום נכסי הקרן'!$C$42</f>
        <v>3.7689255931273023E-7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279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132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261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269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12" style="1" bestFit="1" customWidth="1"/>
    <col min="7" max="7" width="9.7109375" style="1" bestFit="1" customWidth="1"/>
    <col min="8" max="8" width="11.8554687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199</v>
      </c>
      <c r="C1" s="78" t="s" vm="1">
        <v>280</v>
      </c>
    </row>
    <row r="2" spans="2:61">
      <c r="B2" s="57" t="s">
        <v>198</v>
      </c>
      <c r="C2" s="78" t="s">
        <v>281</v>
      </c>
    </row>
    <row r="3" spans="2:61">
      <c r="B3" s="57" t="s">
        <v>200</v>
      </c>
      <c r="C3" s="78" t="s">
        <v>282</v>
      </c>
    </row>
    <row r="4" spans="2:61">
      <c r="B4" s="57" t="s">
        <v>201</v>
      </c>
      <c r="C4" s="78">
        <v>2102</v>
      </c>
    </row>
    <row r="6" spans="2:61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8"/>
    </row>
    <row r="7" spans="2:61" ht="26.25" customHeight="1">
      <c r="B7" s="176" t="s">
        <v>113</v>
      </c>
      <c r="C7" s="177"/>
      <c r="D7" s="177"/>
      <c r="E7" s="177"/>
      <c r="F7" s="177"/>
      <c r="G7" s="177"/>
      <c r="H7" s="177"/>
      <c r="I7" s="177"/>
      <c r="J7" s="177"/>
      <c r="K7" s="177"/>
      <c r="L7" s="178"/>
      <c r="BI7" s="3"/>
    </row>
    <row r="8" spans="2:61" s="3" customFormat="1" ht="78.75">
      <c r="B8" s="23" t="s">
        <v>136</v>
      </c>
      <c r="C8" s="31" t="s">
        <v>52</v>
      </c>
      <c r="D8" s="31" t="s">
        <v>139</v>
      </c>
      <c r="E8" s="31" t="s">
        <v>77</v>
      </c>
      <c r="F8" s="31" t="s">
        <v>121</v>
      </c>
      <c r="G8" s="31" t="s">
        <v>263</v>
      </c>
      <c r="H8" s="31" t="s">
        <v>262</v>
      </c>
      <c r="I8" s="31" t="s">
        <v>74</v>
      </c>
      <c r="J8" s="31" t="s">
        <v>68</v>
      </c>
      <c r="K8" s="31" t="s">
        <v>202</v>
      </c>
      <c r="L8" s="32" t="s">
        <v>204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270</v>
      </c>
      <c r="H9" s="17"/>
      <c r="I9" s="17" t="s">
        <v>266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39" customFormat="1" ht="18" customHeight="1">
      <c r="B11" s="106" t="s">
        <v>57</v>
      </c>
      <c r="C11" s="82"/>
      <c r="D11" s="82"/>
      <c r="E11" s="82"/>
      <c r="F11" s="82"/>
      <c r="G11" s="91"/>
      <c r="H11" s="93"/>
      <c r="I11" s="91">
        <v>12645.36872</v>
      </c>
      <c r="J11" s="82"/>
      <c r="K11" s="92">
        <f>I11/$I$11</f>
        <v>1</v>
      </c>
      <c r="L11" s="92">
        <f>I11/'סכום נכסי הקרן'!$C$42</f>
        <v>2.4360916690097288E-4</v>
      </c>
      <c r="BD11" s="136"/>
      <c r="BE11" s="141"/>
      <c r="BF11" s="136"/>
      <c r="BH11" s="136"/>
    </row>
    <row r="12" spans="2:61" s="100" customFormat="1">
      <c r="B12" s="132" t="s">
        <v>256</v>
      </c>
      <c r="C12" s="125"/>
      <c r="D12" s="125"/>
      <c r="E12" s="125"/>
      <c r="F12" s="125"/>
      <c r="G12" s="126"/>
      <c r="H12" s="128"/>
      <c r="I12" s="126">
        <v>2496.9050000000002</v>
      </c>
      <c r="J12" s="125"/>
      <c r="K12" s="127">
        <f t="shared" ref="K12:K17" si="0">I12/$I$11</f>
        <v>0.19745608493415287</v>
      </c>
      <c r="L12" s="127">
        <f>I12/'סכום נכסי הקרן'!$C$42</f>
        <v>4.8102112350336724E-5</v>
      </c>
      <c r="BE12" s="3"/>
    </row>
    <row r="13" spans="2:61" ht="20.25">
      <c r="B13" s="102" t="s">
        <v>249</v>
      </c>
      <c r="C13" s="82"/>
      <c r="D13" s="82"/>
      <c r="E13" s="82"/>
      <c r="F13" s="82"/>
      <c r="G13" s="91"/>
      <c r="H13" s="93"/>
      <c r="I13" s="91">
        <v>2496.9050000000002</v>
      </c>
      <c r="J13" s="82"/>
      <c r="K13" s="92">
        <f t="shared" si="0"/>
        <v>0.19745608493415287</v>
      </c>
      <c r="L13" s="92">
        <f>I13/'סכום נכסי הקרן'!$C$42</f>
        <v>4.8102112350336724E-5</v>
      </c>
      <c r="BE13" s="4"/>
    </row>
    <row r="14" spans="2:61">
      <c r="B14" s="87" t="s">
        <v>1719</v>
      </c>
      <c r="C14" s="84" t="s">
        <v>1720</v>
      </c>
      <c r="D14" s="97" t="s">
        <v>140</v>
      </c>
      <c r="E14" s="97" t="s">
        <v>1721</v>
      </c>
      <c r="F14" s="97" t="s">
        <v>184</v>
      </c>
      <c r="G14" s="94">
        <v>155</v>
      </c>
      <c r="H14" s="96">
        <v>1596000</v>
      </c>
      <c r="I14" s="94">
        <v>2473.8000000000002</v>
      </c>
      <c r="J14" s="84"/>
      <c r="K14" s="95">
        <f t="shared" si="0"/>
        <v>0.19562893378406762</v>
      </c>
      <c r="L14" s="95">
        <f>I14/'סכום נכסי הקרן'!$C$42</f>
        <v>4.7657001580862307E-5</v>
      </c>
    </row>
    <row r="15" spans="2:61">
      <c r="B15" s="87" t="s">
        <v>1722</v>
      </c>
      <c r="C15" s="84" t="s">
        <v>1723</v>
      </c>
      <c r="D15" s="97" t="s">
        <v>140</v>
      </c>
      <c r="E15" s="97" t="s">
        <v>1721</v>
      </c>
      <c r="F15" s="97" t="s">
        <v>184</v>
      </c>
      <c r="G15" s="94">
        <v>-155</v>
      </c>
      <c r="H15" s="96">
        <v>900</v>
      </c>
      <c r="I15" s="94">
        <v>-1.395</v>
      </c>
      <c r="J15" s="84"/>
      <c r="K15" s="95">
        <f t="shared" si="0"/>
        <v>-1.103170679233464E-4</v>
      </c>
      <c r="L15" s="95">
        <f>I15/'סכום נכסי הקרן'!$C$42</f>
        <v>-2.6874249011764457E-8</v>
      </c>
    </row>
    <row r="16" spans="2:61">
      <c r="B16" s="87" t="s">
        <v>1724</v>
      </c>
      <c r="C16" s="84" t="s">
        <v>1725</v>
      </c>
      <c r="D16" s="97" t="s">
        <v>140</v>
      </c>
      <c r="E16" s="97" t="s">
        <v>1721</v>
      </c>
      <c r="F16" s="97" t="s">
        <v>184</v>
      </c>
      <c r="G16" s="94">
        <v>500</v>
      </c>
      <c r="H16" s="96">
        <v>160800</v>
      </c>
      <c r="I16" s="94">
        <v>804</v>
      </c>
      <c r="J16" s="84"/>
      <c r="K16" s="95">
        <f t="shared" si="0"/>
        <v>6.3580589684853417E-2</v>
      </c>
      <c r="L16" s="95">
        <f>I16/'סכום נכסי הקרן'!$C$42</f>
        <v>1.5488814484199728E-5</v>
      </c>
    </row>
    <row r="17" spans="2:56">
      <c r="B17" s="87" t="s">
        <v>1726</v>
      </c>
      <c r="C17" s="84" t="s">
        <v>1727</v>
      </c>
      <c r="D17" s="97" t="s">
        <v>140</v>
      </c>
      <c r="E17" s="97" t="s">
        <v>1721</v>
      </c>
      <c r="F17" s="97" t="s">
        <v>184</v>
      </c>
      <c r="G17" s="94">
        <v>-500</v>
      </c>
      <c r="H17" s="96">
        <v>155900</v>
      </c>
      <c r="I17" s="94">
        <v>-779.5</v>
      </c>
      <c r="J17" s="84"/>
      <c r="K17" s="95">
        <f t="shared" si="0"/>
        <v>-6.1643121466844815E-2</v>
      </c>
      <c r="L17" s="95">
        <f>I17/'סכום נכסי הקרן'!$C$42</f>
        <v>-1.5016829465713544E-5</v>
      </c>
    </row>
    <row r="18" spans="2:56" ht="20.25">
      <c r="B18" s="83"/>
      <c r="C18" s="84"/>
      <c r="D18" s="84"/>
      <c r="E18" s="84"/>
      <c r="F18" s="84"/>
      <c r="G18" s="94"/>
      <c r="H18" s="96"/>
      <c r="I18" s="84"/>
      <c r="J18" s="84"/>
      <c r="K18" s="95"/>
      <c r="L18" s="84"/>
      <c r="BD18" s="4"/>
    </row>
    <row r="19" spans="2:56" s="100" customFormat="1">
      <c r="B19" s="132" t="s">
        <v>255</v>
      </c>
      <c r="C19" s="125"/>
      <c r="D19" s="125"/>
      <c r="E19" s="125"/>
      <c r="F19" s="125"/>
      <c r="G19" s="126"/>
      <c r="H19" s="128"/>
      <c r="I19" s="126">
        <v>10148.463719999998</v>
      </c>
      <c r="J19" s="125"/>
      <c r="K19" s="127">
        <f t="shared" ref="K19:K22" si="1">I19/$I$11</f>
        <v>0.80254391506584699</v>
      </c>
      <c r="L19" s="127">
        <f>I19/'סכום נכסי הקרן'!$C$42</f>
        <v>1.9550705455063613E-4</v>
      </c>
    </row>
    <row r="20" spans="2:56">
      <c r="B20" s="102" t="s">
        <v>249</v>
      </c>
      <c r="C20" s="82"/>
      <c r="D20" s="82"/>
      <c r="E20" s="82"/>
      <c r="F20" s="82"/>
      <c r="G20" s="91"/>
      <c r="H20" s="93"/>
      <c r="I20" s="91">
        <v>10148.463719999998</v>
      </c>
      <c r="J20" s="82"/>
      <c r="K20" s="92">
        <f t="shared" si="1"/>
        <v>0.80254391506584699</v>
      </c>
      <c r="L20" s="92">
        <f>I20/'סכום נכסי הקרן'!$C$42</f>
        <v>1.9550705455063613E-4</v>
      </c>
    </row>
    <row r="21" spans="2:56">
      <c r="B21" s="87" t="s">
        <v>1728</v>
      </c>
      <c r="C21" s="84" t="s">
        <v>1729</v>
      </c>
      <c r="D21" s="97" t="s">
        <v>30</v>
      </c>
      <c r="E21" s="97" t="s">
        <v>1721</v>
      </c>
      <c r="F21" s="97" t="s">
        <v>183</v>
      </c>
      <c r="G21" s="94">
        <v>-1692</v>
      </c>
      <c r="H21" s="96">
        <v>570</v>
      </c>
      <c r="I21" s="94">
        <v>-3343.7134799999999</v>
      </c>
      <c r="J21" s="84"/>
      <c r="K21" s="95">
        <f t="shared" si="1"/>
        <v>-0.26442198357660857</v>
      </c>
      <c r="L21" s="95">
        <f>I21/'סכום נכסי הקרן'!$C$42</f>
        <v>-6.4415619129400348E-5</v>
      </c>
      <c r="BD21" s="3"/>
    </row>
    <row r="22" spans="2:56">
      <c r="B22" s="87" t="s">
        <v>1730</v>
      </c>
      <c r="C22" s="84" t="s">
        <v>1731</v>
      </c>
      <c r="D22" s="97" t="s">
        <v>30</v>
      </c>
      <c r="E22" s="97" t="s">
        <v>1721</v>
      </c>
      <c r="F22" s="97" t="s">
        <v>183</v>
      </c>
      <c r="G22" s="94">
        <v>1692</v>
      </c>
      <c r="H22" s="96">
        <v>2300</v>
      </c>
      <c r="I22" s="94">
        <v>13492.1772</v>
      </c>
      <c r="J22" s="84"/>
      <c r="K22" s="95">
        <f t="shared" si="1"/>
        <v>1.0669658986424557</v>
      </c>
      <c r="L22" s="95">
        <f>I22/'סכום נכסי הקרן'!$C$42</f>
        <v>2.599226736800365E-4</v>
      </c>
    </row>
    <row r="23" spans="2:56">
      <c r="B23" s="83"/>
      <c r="C23" s="84"/>
      <c r="D23" s="84"/>
      <c r="E23" s="84"/>
      <c r="F23" s="84"/>
      <c r="G23" s="94"/>
      <c r="H23" s="96"/>
      <c r="I23" s="84"/>
      <c r="J23" s="84"/>
      <c r="K23" s="95"/>
      <c r="L23" s="84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99" t="s">
        <v>279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99" t="s">
        <v>132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99" t="s">
        <v>261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99" t="s">
        <v>269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199</v>
      </c>
      <c r="C1" s="78" t="s" vm="1">
        <v>280</v>
      </c>
    </row>
    <row r="2" spans="1:60">
      <c r="B2" s="57" t="s">
        <v>198</v>
      </c>
      <c r="C2" s="78" t="s">
        <v>281</v>
      </c>
    </row>
    <row r="3" spans="1:60">
      <c r="B3" s="57" t="s">
        <v>200</v>
      </c>
      <c r="C3" s="78" t="s">
        <v>282</v>
      </c>
    </row>
    <row r="4" spans="1:60">
      <c r="B4" s="57" t="s">
        <v>201</v>
      </c>
      <c r="C4" s="78">
        <v>2102</v>
      </c>
    </row>
    <row r="6" spans="1:60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8"/>
      <c r="BD6" s="1" t="s">
        <v>140</v>
      </c>
      <c r="BF6" s="1" t="s">
        <v>207</v>
      </c>
      <c r="BH6" s="3" t="s">
        <v>184</v>
      </c>
    </row>
    <row r="7" spans="1:60" ht="26.25" customHeight="1">
      <c r="B7" s="176" t="s">
        <v>114</v>
      </c>
      <c r="C7" s="177"/>
      <c r="D7" s="177"/>
      <c r="E7" s="177"/>
      <c r="F7" s="177"/>
      <c r="G7" s="177"/>
      <c r="H7" s="177"/>
      <c r="I7" s="177"/>
      <c r="J7" s="177"/>
      <c r="K7" s="178"/>
      <c r="BD7" s="3" t="s">
        <v>142</v>
      </c>
      <c r="BF7" s="1" t="s">
        <v>162</v>
      </c>
      <c r="BH7" s="3" t="s">
        <v>183</v>
      </c>
    </row>
    <row r="8" spans="1:60" s="3" customFormat="1" ht="78.75">
      <c r="A8" s="2"/>
      <c r="B8" s="23" t="s">
        <v>136</v>
      </c>
      <c r="C8" s="31" t="s">
        <v>52</v>
      </c>
      <c r="D8" s="31" t="s">
        <v>139</v>
      </c>
      <c r="E8" s="31" t="s">
        <v>77</v>
      </c>
      <c r="F8" s="31" t="s">
        <v>121</v>
      </c>
      <c r="G8" s="31" t="s">
        <v>263</v>
      </c>
      <c r="H8" s="31" t="s">
        <v>262</v>
      </c>
      <c r="I8" s="31" t="s">
        <v>74</v>
      </c>
      <c r="J8" s="31" t="s">
        <v>202</v>
      </c>
      <c r="K8" s="31" t="s">
        <v>204</v>
      </c>
      <c r="BC8" s="1" t="s">
        <v>155</v>
      </c>
      <c r="BD8" s="1" t="s">
        <v>156</v>
      </c>
      <c r="BE8" s="1" t="s">
        <v>163</v>
      </c>
      <c r="BG8" s="4" t="s">
        <v>185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270</v>
      </c>
      <c r="H9" s="17"/>
      <c r="I9" s="17" t="s">
        <v>266</v>
      </c>
      <c r="J9" s="33" t="s">
        <v>20</v>
      </c>
      <c r="K9" s="58" t="s">
        <v>20</v>
      </c>
      <c r="BC9" s="1" t="s">
        <v>152</v>
      </c>
      <c r="BE9" s="1" t="s">
        <v>164</v>
      </c>
      <c r="BG9" s="4" t="s">
        <v>186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148</v>
      </c>
      <c r="BD10" s="3"/>
      <c r="BE10" s="1" t="s">
        <v>208</v>
      </c>
      <c r="BG10" s="1" t="s">
        <v>192</v>
      </c>
    </row>
    <row r="11" spans="1:60" s="139" customFormat="1" ht="18" customHeight="1">
      <c r="A11" s="144"/>
      <c r="B11" s="131" t="s">
        <v>56</v>
      </c>
      <c r="C11" s="125"/>
      <c r="D11" s="125"/>
      <c r="E11" s="125"/>
      <c r="F11" s="125"/>
      <c r="G11" s="126"/>
      <c r="H11" s="128"/>
      <c r="I11" s="126">
        <v>36569.42052</v>
      </c>
      <c r="J11" s="127">
        <f>I11/$I$11</f>
        <v>1</v>
      </c>
      <c r="K11" s="127">
        <f>I11/'סכום נכסי הקרן'!$C$42</f>
        <v>7.0449871919025717E-4</v>
      </c>
      <c r="L11" s="141"/>
      <c r="M11" s="141"/>
      <c r="N11" s="141"/>
      <c r="O11" s="141"/>
      <c r="BC11" s="137" t="s">
        <v>147</v>
      </c>
      <c r="BD11" s="141"/>
      <c r="BE11" s="137" t="s">
        <v>165</v>
      </c>
      <c r="BG11" s="137" t="s">
        <v>187</v>
      </c>
    </row>
    <row r="12" spans="1:60" s="100" customFormat="1" ht="20.25">
      <c r="A12" s="114"/>
      <c r="B12" s="132" t="s">
        <v>258</v>
      </c>
      <c r="C12" s="125"/>
      <c r="D12" s="125"/>
      <c r="E12" s="125"/>
      <c r="F12" s="125"/>
      <c r="G12" s="126"/>
      <c r="H12" s="128"/>
      <c r="I12" s="126">
        <v>36569.42052</v>
      </c>
      <c r="J12" s="127">
        <f t="shared" ref="J12:J20" si="0">I12/$I$11</f>
        <v>1</v>
      </c>
      <c r="K12" s="127">
        <f>I12/'סכום נכסי הקרן'!$C$42</f>
        <v>7.0449871919025717E-4</v>
      </c>
      <c r="L12" s="3"/>
      <c r="M12" s="3"/>
      <c r="N12" s="3"/>
      <c r="O12" s="3"/>
      <c r="BC12" s="100" t="s">
        <v>145</v>
      </c>
      <c r="BD12" s="4"/>
      <c r="BE12" s="100" t="s">
        <v>166</v>
      </c>
      <c r="BG12" s="100" t="s">
        <v>188</v>
      </c>
    </row>
    <row r="13" spans="1:60">
      <c r="B13" s="83" t="s">
        <v>1732</v>
      </c>
      <c r="C13" s="84" t="s">
        <v>1733</v>
      </c>
      <c r="D13" s="97" t="s">
        <v>30</v>
      </c>
      <c r="E13" s="97" t="s">
        <v>1721</v>
      </c>
      <c r="F13" s="97" t="s">
        <v>183</v>
      </c>
      <c r="G13" s="94">
        <v>1010</v>
      </c>
      <c r="H13" s="96">
        <v>153650</v>
      </c>
      <c r="I13" s="94">
        <v>1552.3576699999999</v>
      </c>
      <c r="J13" s="95">
        <f t="shared" si="0"/>
        <v>4.2449610847702872E-2</v>
      </c>
      <c r="K13" s="95">
        <f>I13/'סכום נכסי הקרן'!$C$42</f>
        <v>2.9905696472331521E-5</v>
      </c>
      <c r="P13" s="1"/>
      <c r="BC13" s="1" t="s">
        <v>149</v>
      </c>
      <c r="BE13" s="1" t="s">
        <v>167</v>
      </c>
      <c r="BG13" s="1" t="s">
        <v>189</v>
      </c>
    </row>
    <row r="14" spans="1:60">
      <c r="B14" s="83" t="s">
        <v>1734</v>
      </c>
      <c r="C14" s="84" t="s">
        <v>1735</v>
      </c>
      <c r="D14" s="97" t="s">
        <v>30</v>
      </c>
      <c r="E14" s="97" t="s">
        <v>1721</v>
      </c>
      <c r="F14" s="97" t="s">
        <v>185</v>
      </c>
      <c r="G14" s="94">
        <v>3969</v>
      </c>
      <c r="H14" s="96">
        <v>349300</v>
      </c>
      <c r="I14" s="94">
        <v>-11784.393619999999</v>
      </c>
      <c r="J14" s="95">
        <f t="shared" si="0"/>
        <v>-0.32224720688573816</v>
      </c>
      <c r="K14" s="95">
        <f>I14/'סכום נכסי הקרן'!$C$42</f>
        <v>-2.2702274451364039E-4</v>
      </c>
      <c r="P14" s="1"/>
      <c r="BC14" s="1" t="s">
        <v>146</v>
      </c>
      <c r="BE14" s="1" t="s">
        <v>168</v>
      </c>
      <c r="BG14" s="1" t="s">
        <v>191</v>
      </c>
    </row>
    <row r="15" spans="1:60">
      <c r="B15" s="83" t="s">
        <v>1736</v>
      </c>
      <c r="C15" s="84" t="s">
        <v>1737</v>
      </c>
      <c r="D15" s="97" t="s">
        <v>30</v>
      </c>
      <c r="E15" s="97" t="s">
        <v>1721</v>
      </c>
      <c r="F15" s="97" t="s">
        <v>185</v>
      </c>
      <c r="G15" s="94">
        <v>900</v>
      </c>
      <c r="H15" s="96">
        <v>13040</v>
      </c>
      <c r="I15" s="94">
        <v>-248.53310999999999</v>
      </c>
      <c r="J15" s="95">
        <f t="shared" si="0"/>
        <v>-6.7962003899973197E-3</v>
      </c>
      <c r="K15" s="95">
        <f>I15/'סכום נכסי הקרן'!$C$42</f>
        <v>-4.7879144701134386E-6</v>
      </c>
      <c r="P15" s="1"/>
      <c r="BC15" s="1" t="s">
        <v>157</v>
      </c>
      <c r="BE15" s="1" t="s">
        <v>209</v>
      </c>
      <c r="BG15" s="1" t="s">
        <v>193</v>
      </c>
    </row>
    <row r="16" spans="1:60" ht="20.25">
      <c r="B16" s="83" t="s">
        <v>1738</v>
      </c>
      <c r="C16" s="84" t="s">
        <v>1739</v>
      </c>
      <c r="D16" s="97" t="s">
        <v>30</v>
      </c>
      <c r="E16" s="97" t="s">
        <v>1721</v>
      </c>
      <c r="F16" s="97" t="s">
        <v>186</v>
      </c>
      <c r="G16" s="94">
        <v>762</v>
      </c>
      <c r="H16" s="96">
        <v>763800</v>
      </c>
      <c r="I16" s="94">
        <v>11871.21495</v>
      </c>
      <c r="J16" s="95">
        <f t="shared" si="0"/>
        <v>0.32462135798699826</v>
      </c>
      <c r="K16" s="95">
        <f>I16/'סכום נכסי הקרן'!$C$42</f>
        <v>2.2869533092364223E-4</v>
      </c>
      <c r="P16" s="1"/>
      <c r="BC16" s="4" t="s">
        <v>143</v>
      </c>
      <c r="BD16" s="1" t="s">
        <v>158</v>
      </c>
      <c r="BE16" s="1" t="s">
        <v>169</v>
      </c>
      <c r="BG16" s="1" t="s">
        <v>194</v>
      </c>
    </row>
    <row r="17" spans="2:60">
      <c r="B17" s="83" t="s">
        <v>1740</v>
      </c>
      <c r="C17" s="84" t="s">
        <v>1741</v>
      </c>
      <c r="D17" s="97" t="s">
        <v>30</v>
      </c>
      <c r="E17" s="97" t="s">
        <v>1721</v>
      </c>
      <c r="F17" s="97" t="s">
        <v>183</v>
      </c>
      <c r="G17" s="94">
        <v>6767</v>
      </c>
      <c r="H17" s="96">
        <v>267600</v>
      </c>
      <c r="I17" s="94">
        <v>25988.07634</v>
      </c>
      <c r="J17" s="95">
        <f t="shared" si="0"/>
        <v>0.71065048257428609</v>
      </c>
      <c r="K17" s="95">
        <f>I17/'סכום נכסי הקרן'!$C$42</f>
        <v>5.0065235476552271E-4</v>
      </c>
      <c r="P17" s="1"/>
      <c r="BC17" s="1" t="s">
        <v>153</v>
      </c>
      <c r="BE17" s="1" t="s">
        <v>170</v>
      </c>
      <c r="BG17" s="1" t="s">
        <v>195</v>
      </c>
    </row>
    <row r="18" spans="2:60">
      <c r="B18" s="83" t="s">
        <v>1742</v>
      </c>
      <c r="C18" s="84" t="s">
        <v>1743</v>
      </c>
      <c r="D18" s="97" t="s">
        <v>30</v>
      </c>
      <c r="E18" s="97" t="s">
        <v>1721</v>
      </c>
      <c r="F18" s="97" t="s">
        <v>187</v>
      </c>
      <c r="G18" s="94">
        <v>93</v>
      </c>
      <c r="H18" s="96">
        <v>602000</v>
      </c>
      <c r="I18" s="94">
        <v>157.39088000000001</v>
      </c>
      <c r="J18" s="95">
        <f t="shared" si="0"/>
        <v>4.3038931916879065E-3</v>
      </c>
      <c r="K18" s="95">
        <f>I18/'סכום נכסי הקרן'!$C$42</f>
        <v>3.0320872410757979E-6</v>
      </c>
      <c r="BD18" s="1" t="s">
        <v>141</v>
      </c>
      <c r="BF18" s="1" t="s">
        <v>171</v>
      </c>
      <c r="BH18" s="1" t="s">
        <v>30</v>
      </c>
    </row>
    <row r="19" spans="2:60">
      <c r="B19" s="83" t="s">
        <v>1744</v>
      </c>
      <c r="C19" s="84" t="s">
        <v>1745</v>
      </c>
      <c r="D19" s="97" t="s">
        <v>30</v>
      </c>
      <c r="E19" s="97" t="s">
        <v>1721</v>
      </c>
      <c r="F19" s="97" t="s">
        <v>185</v>
      </c>
      <c r="G19" s="94">
        <v>1057.9999999999998</v>
      </c>
      <c r="H19" s="96">
        <v>18240</v>
      </c>
      <c r="I19" s="94">
        <v>694.16523000000007</v>
      </c>
      <c r="J19" s="95">
        <f t="shared" si="0"/>
        <v>1.8982122771684543E-2</v>
      </c>
      <c r="K19" s="95">
        <f>I19/'סכום נכסי הקרן'!$C$42</f>
        <v>1.3372881180163977E-5</v>
      </c>
      <c r="BD19" s="1" t="s">
        <v>154</v>
      </c>
      <c r="BF19" s="1" t="s">
        <v>172</v>
      </c>
    </row>
    <row r="20" spans="2:60">
      <c r="B20" s="83" t="s">
        <v>1746</v>
      </c>
      <c r="C20" s="84" t="s">
        <v>1747</v>
      </c>
      <c r="D20" s="97" t="s">
        <v>30</v>
      </c>
      <c r="E20" s="97" t="s">
        <v>1721</v>
      </c>
      <c r="F20" s="97" t="s">
        <v>193</v>
      </c>
      <c r="G20" s="94">
        <v>833</v>
      </c>
      <c r="H20" s="96">
        <v>181700</v>
      </c>
      <c r="I20" s="94">
        <v>8339.1421799999989</v>
      </c>
      <c r="J20" s="95">
        <f t="shared" si="0"/>
        <v>0.22803593990337584</v>
      </c>
      <c r="K20" s="95">
        <f>I20/'סכום נכסי הקרן'!$C$42</f>
        <v>1.6065102759127474E-4</v>
      </c>
      <c r="BD20" s="1" t="s">
        <v>159</v>
      </c>
      <c r="BF20" s="1" t="s">
        <v>173</v>
      </c>
    </row>
    <row r="21" spans="2:60">
      <c r="B21" s="105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144</v>
      </c>
      <c r="BE21" s="1" t="s">
        <v>160</v>
      </c>
      <c r="BF21" s="1" t="s">
        <v>174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150</v>
      </c>
      <c r="BF22" s="1" t="s">
        <v>175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151</v>
      </c>
      <c r="BF23" s="1" t="s">
        <v>210</v>
      </c>
    </row>
    <row r="24" spans="2:60">
      <c r="B24" s="99" t="s">
        <v>279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213</v>
      </c>
    </row>
    <row r="25" spans="2:60">
      <c r="B25" s="99" t="s">
        <v>132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176</v>
      </c>
    </row>
    <row r="26" spans="2:60">
      <c r="B26" s="99" t="s">
        <v>261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177</v>
      </c>
    </row>
    <row r="27" spans="2:60">
      <c r="B27" s="99" t="s">
        <v>269</v>
      </c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212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211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199</v>
      </c>
      <c r="C1" s="78" t="s" vm="1">
        <v>280</v>
      </c>
    </row>
    <row r="2" spans="2:81">
      <c r="B2" s="57" t="s">
        <v>198</v>
      </c>
      <c r="C2" s="78" t="s">
        <v>281</v>
      </c>
    </row>
    <row r="3" spans="2:81">
      <c r="B3" s="57" t="s">
        <v>200</v>
      </c>
      <c r="C3" s="78" t="s">
        <v>282</v>
      </c>
      <c r="E3" s="2"/>
    </row>
    <row r="4" spans="2:81">
      <c r="B4" s="57" t="s">
        <v>201</v>
      </c>
      <c r="C4" s="78">
        <v>2102</v>
      </c>
    </row>
    <row r="6" spans="2:81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2:81" ht="26.25" customHeight="1">
      <c r="B7" s="176" t="s">
        <v>115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</row>
    <row r="8" spans="2:81" s="3" customFormat="1" ht="47.25">
      <c r="B8" s="23" t="s">
        <v>136</v>
      </c>
      <c r="C8" s="31" t="s">
        <v>52</v>
      </c>
      <c r="D8" s="14" t="s">
        <v>59</v>
      </c>
      <c r="E8" s="31" t="s">
        <v>15</v>
      </c>
      <c r="F8" s="31" t="s">
        <v>78</v>
      </c>
      <c r="G8" s="31" t="s">
        <v>122</v>
      </c>
      <c r="H8" s="31" t="s">
        <v>18</v>
      </c>
      <c r="I8" s="31" t="s">
        <v>121</v>
      </c>
      <c r="J8" s="31" t="s">
        <v>17</v>
      </c>
      <c r="K8" s="31" t="s">
        <v>19</v>
      </c>
      <c r="L8" s="31" t="s">
        <v>263</v>
      </c>
      <c r="M8" s="31" t="s">
        <v>262</v>
      </c>
      <c r="N8" s="31" t="s">
        <v>74</v>
      </c>
      <c r="O8" s="31" t="s">
        <v>68</v>
      </c>
      <c r="P8" s="31" t="s">
        <v>202</v>
      </c>
      <c r="Q8" s="32" t="s">
        <v>204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270</v>
      </c>
      <c r="M9" s="33"/>
      <c r="N9" s="33" t="s">
        <v>266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132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261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46"/>
  <sheetViews>
    <sheetView rightToLeft="1" workbookViewId="0">
      <pane ySplit="10" topLeftCell="A11" activePane="bottomLeft" state="frozen"/>
      <selection pane="bottomLeft" activeCell="C5" sqref="C5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199</v>
      </c>
      <c r="C1" s="78" t="s" vm="1">
        <v>280</v>
      </c>
    </row>
    <row r="2" spans="2:72">
      <c r="B2" s="57" t="s">
        <v>198</v>
      </c>
      <c r="C2" s="78" t="s">
        <v>281</v>
      </c>
    </row>
    <row r="3" spans="2:72">
      <c r="B3" s="57" t="s">
        <v>200</v>
      </c>
      <c r="C3" s="78" t="s">
        <v>282</v>
      </c>
    </row>
    <row r="4" spans="2:72">
      <c r="B4" s="57" t="s">
        <v>201</v>
      </c>
      <c r="C4" s="78">
        <v>2102</v>
      </c>
    </row>
    <row r="6" spans="2:72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8"/>
    </row>
    <row r="7" spans="2:72" ht="26.25" customHeight="1">
      <c r="B7" s="176" t="s">
        <v>106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8"/>
    </row>
    <row r="8" spans="2:72" s="3" customFormat="1" ht="78.75">
      <c r="B8" s="23" t="s">
        <v>136</v>
      </c>
      <c r="C8" s="31" t="s">
        <v>52</v>
      </c>
      <c r="D8" s="31" t="s">
        <v>15</v>
      </c>
      <c r="E8" s="31" t="s">
        <v>78</v>
      </c>
      <c r="F8" s="31" t="s">
        <v>122</v>
      </c>
      <c r="G8" s="31" t="s">
        <v>18</v>
      </c>
      <c r="H8" s="31" t="s">
        <v>121</v>
      </c>
      <c r="I8" s="31" t="s">
        <v>17</v>
      </c>
      <c r="J8" s="31" t="s">
        <v>19</v>
      </c>
      <c r="K8" s="31" t="s">
        <v>263</v>
      </c>
      <c r="L8" s="31" t="s">
        <v>262</v>
      </c>
      <c r="M8" s="31" t="s">
        <v>130</v>
      </c>
      <c r="N8" s="31" t="s">
        <v>68</v>
      </c>
      <c r="O8" s="31" t="s">
        <v>202</v>
      </c>
      <c r="P8" s="32" t="s">
        <v>204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270</v>
      </c>
      <c r="L9" s="33"/>
      <c r="M9" s="33" t="s">
        <v>266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9" customFormat="1" ht="18" customHeight="1">
      <c r="B11" s="79" t="s">
        <v>29</v>
      </c>
      <c r="C11" s="80"/>
      <c r="D11" s="80"/>
      <c r="E11" s="80"/>
      <c r="F11" s="80"/>
      <c r="G11" s="88">
        <v>7.7067178719326916</v>
      </c>
      <c r="H11" s="80"/>
      <c r="I11" s="80"/>
      <c r="J11" s="103">
        <v>4.8418253824122764E-2</v>
      </c>
      <c r="K11" s="88"/>
      <c r="L11" s="80"/>
      <c r="M11" s="88">
        <v>14478267.596349999</v>
      </c>
      <c r="N11" s="80"/>
      <c r="O11" s="89">
        <v>1</v>
      </c>
      <c r="P11" s="89">
        <f>M11/'סכום נכסי הקרן'!$C$42</f>
        <v>0.27891940404535509</v>
      </c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BT11" s="136"/>
    </row>
    <row r="12" spans="2:72" s="136" customFormat="1" ht="21.75" customHeight="1">
      <c r="B12" s="81" t="s">
        <v>256</v>
      </c>
      <c r="C12" s="82"/>
      <c r="D12" s="82"/>
      <c r="E12" s="82"/>
      <c r="F12" s="82"/>
      <c r="G12" s="91">
        <v>7.7067178719326908</v>
      </c>
      <c r="H12" s="82"/>
      <c r="I12" s="82"/>
      <c r="J12" s="104">
        <v>4.8418253824122751E-2</v>
      </c>
      <c r="K12" s="91"/>
      <c r="L12" s="82"/>
      <c r="M12" s="91">
        <v>14478267.596350005</v>
      </c>
      <c r="N12" s="82"/>
      <c r="O12" s="92">
        <v>1.0000000000000004</v>
      </c>
      <c r="P12" s="92">
        <f>M12/'סכום נכסי הקרן'!$C$42</f>
        <v>0.27891940404535515</v>
      </c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</row>
    <row r="13" spans="2:72" s="136" customFormat="1">
      <c r="B13" s="102" t="s">
        <v>82</v>
      </c>
      <c r="C13" s="82"/>
      <c r="D13" s="82"/>
      <c r="E13" s="82"/>
      <c r="F13" s="82"/>
      <c r="G13" s="91">
        <v>7.7067178719326908</v>
      </c>
      <c r="H13" s="82"/>
      <c r="I13" s="82"/>
      <c r="J13" s="104">
        <v>4.8418253824122751E-2</v>
      </c>
      <c r="K13" s="91"/>
      <c r="L13" s="82"/>
      <c r="M13" s="91">
        <v>14478267.596350005</v>
      </c>
      <c r="N13" s="82"/>
      <c r="O13" s="92">
        <v>1.0000000000000004</v>
      </c>
      <c r="P13" s="92">
        <f>M13/'סכום נכסי הקרן'!$C$42</f>
        <v>0.27891940404535515</v>
      </c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</row>
    <row r="14" spans="2:72" s="136" customFormat="1">
      <c r="B14" s="87" t="s">
        <v>1748</v>
      </c>
      <c r="C14" s="84" t="s">
        <v>1749</v>
      </c>
      <c r="D14" s="84" t="s">
        <v>285</v>
      </c>
      <c r="E14" s="84"/>
      <c r="F14" s="107">
        <v>38473</v>
      </c>
      <c r="G14" s="94">
        <v>2.2199999999999998</v>
      </c>
      <c r="H14" s="97" t="s">
        <v>184</v>
      </c>
      <c r="I14" s="98">
        <v>4.8000000000000001E-2</v>
      </c>
      <c r="J14" s="98">
        <v>4.8399999999999999E-2</v>
      </c>
      <c r="K14" s="94">
        <v>10860000</v>
      </c>
      <c r="L14" s="108">
        <v>124.217</v>
      </c>
      <c r="M14" s="94">
        <v>13489.96666</v>
      </c>
      <c r="N14" s="84"/>
      <c r="O14" s="95">
        <v>9.3173900608114525E-4</v>
      </c>
      <c r="P14" s="95">
        <f>M14/'סכום נכסי הקרן'!$C$42</f>
        <v>2.5988008830196447E-4</v>
      </c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</row>
    <row r="15" spans="2:72" s="136" customFormat="1">
      <c r="B15" s="87" t="s">
        <v>1750</v>
      </c>
      <c r="C15" s="84" t="s">
        <v>1751</v>
      </c>
      <c r="D15" s="84" t="s">
        <v>285</v>
      </c>
      <c r="E15" s="84"/>
      <c r="F15" s="107">
        <v>38565</v>
      </c>
      <c r="G15" s="94">
        <v>2.42</v>
      </c>
      <c r="H15" s="97" t="s">
        <v>184</v>
      </c>
      <c r="I15" s="98">
        <v>4.8000000000000001E-2</v>
      </c>
      <c r="J15" s="98">
        <v>4.8399999999999999E-2</v>
      </c>
      <c r="K15" s="94">
        <v>3550000</v>
      </c>
      <c r="L15" s="108">
        <v>124.3323</v>
      </c>
      <c r="M15" s="94">
        <v>4413.7973000000002</v>
      </c>
      <c r="N15" s="84"/>
      <c r="O15" s="95">
        <v>3.0485672893024353E-4</v>
      </c>
      <c r="P15" s="95">
        <f>M15/'סכום נכסי הקרן'!$C$42</f>
        <v>8.5030457152439877E-5</v>
      </c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</row>
    <row r="16" spans="2:72" s="136" customFormat="1">
      <c r="B16" s="87" t="s">
        <v>1752</v>
      </c>
      <c r="C16" s="84" t="s">
        <v>1753</v>
      </c>
      <c r="D16" s="84" t="s">
        <v>285</v>
      </c>
      <c r="E16" s="84"/>
      <c r="F16" s="107">
        <v>38596</v>
      </c>
      <c r="G16" s="94">
        <v>2.5</v>
      </c>
      <c r="H16" s="97" t="s">
        <v>184</v>
      </c>
      <c r="I16" s="98">
        <v>4.8000000000000001E-2</v>
      </c>
      <c r="J16" s="98">
        <v>4.8399999999999999E-2</v>
      </c>
      <c r="K16" s="94">
        <v>7500000</v>
      </c>
      <c r="L16" s="108">
        <v>122.5087</v>
      </c>
      <c r="M16" s="94">
        <v>9188.1526799999992</v>
      </c>
      <c r="N16" s="84"/>
      <c r="O16" s="95">
        <v>6.3461685722098068E-4</v>
      </c>
      <c r="P16" s="95">
        <f>M16/'סכום נכסי הקרן'!$C$42</f>
        <v>1.7700695561321213E-4</v>
      </c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</row>
    <row r="17" spans="2:39" s="136" customFormat="1">
      <c r="B17" s="87" t="s">
        <v>1754</v>
      </c>
      <c r="C17" s="84" t="s">
        <v>1755</v>
      </c>
      <c r="D17" s="84" t="s">
        <v>285</v>
      </c>
      <c r="E17" s="84"/>
      <c r="F17" s="107">
        <v>38443</v>
      </c>
      <c r="G17" s="94">
        <v>2.1399999999999997</v>
      </c>
      <c r="H17" s="97" t="s">
        <v>184</v>
      </c>
      <c r="I17" s="98">
        <v>4.8000000000000001E-2</v>
      </c>
      <c r="J17" s="98">
        <v>4.8400000000000006E-2</v>
      </c>
      <c r="K17" s="94">
        <v>4500000</v>
      </c>
      <c r="L17" s="108">
        <v>124.45959999999999</v>
      </c>
      <c r="M17" s="94">
        <v>5600.6802900000002</v>
      </c>
      <c r="N17" s="84"/>
      <c r="O17" s="95">
        <v>3.8683359405595894E-4</v>
      </c>
      <c r="P17" s="95">
        <f>M17/'סכום נכסי הקרן'!$C$42</f>
        <v>1.0789539551881088E-4</v>
      </c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</row>
    <row r="18" spans="2:39" s="136" customFormat="1">
      <c r="B18" s="87" t="s">
        <v>1756</v>
      </c>
      <c r="C18" s="84" t="s">
        <v>1757</v>
      </c>
      <c r="D18" s="84" t="s">
        <v>285</v>
      </c>
      <c r="E18" s="84"/>
      <c r="F18" s="107">
        <v>38504</v>
      </c>
      <c r="G18" s="94">
        <v>2.31</v>
      </c>
      <c r="H18" s="97" t="s">
        <v>184</v>
      </c>
      <c r="I18" s="98">
        <v>4.8000000000000001E-2</v>
      </c>
      <c r="J18" s="98">
        <v>4.8399999999999999E-2</v>
      </c>
      <c r="K18" s="94">
        <v>3832000</v>
      </c>
      <c r="L18" s="108">
        <v>122.8704</v>
      </c>
      <c r="M18" s="94">
        <v>4708.3939600000003</v>
      </c>
      <c r="N18" s="84"/>
      <c r="O18" s="95">
        <v>3.2520423653358888E-4</v>
      </c>
      <c r="P18" s="95">
        <f>M18/'סכום נכסי הקרן'!$C$42</f>
        <v>9.0705771846973291E-5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</row>
    <row r="19" spans="2:39" s="136" customFormat="1">
      <c r="B19" s="87" t="s">
        <v>1758</v>
      </c>
      <c r="C19" s="84" t="s">
        <v>1759</v>
      </c>
      <c r="D19" s="84" t="s">
        <v>285</v>
      </c>
      <c r="E19" s="84"/>
      <c r="F19" s="107">
        <v>38627</v>
      </c>
      <c r="G19" s="94">
        <v>2.59</v>
      </c>
      <c r="H19" s="97" t="s">
        <v>184</v>
      </c>
      <c r="I19" s="98">
        <v>4.8000000000000001E-2</v>
      </c>
      <c r="J19" s="98">
        <v>4.8499999999999995E-2</v>
      </c>
      <c r="K19" s="94">
        <v>9155000</v>
      </c>
      <c r="L19" s="108">
        <v>121.7294</v>
      </c>
      <c r="M19" s="94">
        <v>11144.32474</v>
      </c>
      <c r="N19" s="84"/>
      <c r="O19" s="95">
        <v>7.6972777756984597E-4</v>
      </c>
      <c r="P19" s="95">
        <f>M19/'סכום נכסי הקרן'!$C$42</f>
        <v>2.1469201299693705E-4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</row>
    <row r="20" spans="2:39" s="136" customFormat="1">
      <c r="B20" s="87" t="s">
        <v>1760</v>
      </c>
      <c r="C20" s="84" t="s">
        <v>1761</v>
      </c>
      <c r="D20" s="84" t="s">
        <v>285</v>
      </c>
      <c r="E20" s="84"/>
      <c r="F20" s="107">
        <v>38718</v>
      </c>
      <c r="G20" s="94">
        <v>2.77</v>
      </c>
      <c r="H20" s="97" t="s">
        <v>184</v>
      </c>
      <c r="I20" s="98">
        <v>4.8000000000000001E-2</v>
      </c>
      <c r="J20" s="98">
        <v>4.8500000000000008E-2</v>
      </c>
      <c r="K20" s="94">
        <v>7815884</v>
      </c>
      <c r="L20" s="108">
        <v>122.2414</v>
      </c>
      <c r="M20" s="94">
        <v>9554.2482500000006</v>
      </c>
      <c r="N20" s="84"/>
      <c r="O20" s="95">
        <v>6.5990272568305377E-4</v>
      </c>
      <c r="P20" s="95">
        <f>M20/'סכום נכסי הקרן'!$C$42</f>
        <v>1.8405967497542278E-4</v>
      </c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spans="2:39" s="136" customFormat="1">
      <c r="B21" s="87" t="s">
        <v>1762</v>
      </c>
      <c r="C21" s="84" t="s">
        <v>1763</v>
      </c>
      <c r="D21" s="84" t="s">
        <v>285</v>
      </c>
      <c r="E21" s="84"/>
      <c r="F21" s="107">
        <v>39203</v>
      </c>
      <c r="G21" s="94">
        <v>3.9400000000000004</v>
      </c>
      <c r="H21" s="97" t="s">
        <v>184</v>
      </c>
      <c r="I21" s="98">
        <v>4.8000000000000001E-2</v>
      </c>
      <c r="J21" s="98">
        <v>4.8600000000000004E-2</v>
      </c>
      <c r="K21" s="94">
        <v>96546326</v>
      </c>
      <c r="L21" s="108">
        <v>120.95740000000001</v>
      </c>
      <c r="M21" s="94">
        <v>116779.42406999999</v>
      </c>
      <c r="N21" s="84"/>
      <c r="O21" s="95">
        <v>8.0658423594436347E-3</v>
      </c>
      <c r="P21" s="95">
        <f>M21/'סכום נכסי הקרן'!$C$42</f>
        <v>2.2497199440197992E-3</v>
      </c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spans="2:39" s="136" customFormat="1">
      <c r="B22" s="87" t="s">
        <v>1764</v>
      </c>
      <c r="C22" s="84" t="s">
        <v>1765</v>
      </c>
      <c r="D22" s="84" t="s">
        <v>285</v>
      </c>
      <c r="E22" s="84"/>
      <c r="F22" s="107">
        <v>39234</v>
      </c>
      <c r="G22" s="94">
        <v>4.0199999999999996</v>
      </c>
      <c r="H22" s="97" t="s">
        <v>184</v>
      </c>
      <c r="I22" s="98">
        <v>4.8000000000000001E-2</v>
      </c>
      <c r="J22" s="98">
        <v>4.8599999999999997E-2</v>
      </c>
      <c r="K22" s="94">
        <v>90958226</v>
      </c>
      <c r="L22" s="108">
        <v>119.8742</v>
      </c>
      <c r="M22" s="94">
        <v>109035.38954</v>
      </c>
      <c r="N22" s="84"/>
      <c r="O22" s="95">
        <v>7.5309693521266345E-3</v>
      </c>
      <c r="P22" s="95">
        <f>M22/'סכום נכסי הקרן'!$C$42</f>
        <v>2.1005334835789949E-3</v>
      </c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spans="2:39" s="136" customFormat="1">
      <c r="B23" s="87" t="s">
        <v>1766</v>
      </c>
      <c r="C23" s="84" t="s">
        <v>1767</v>
      </c>
      <c r="D23" s="84" t="s">
        <v>285</v>
      </c>
      <c r="E23" s="84"/>
      <c r="F23" s="107">
        <v>39264</v>
      </c>
      <c r="G23" s="94">
        <v>4.01</v>
      </c>
      <c r="H23" s="97" t="s">
        <v>184</v>
      </c>
      <c r="I23" s="98">
        <v>4.8000000000000001E-2</v>
      </c>
      <c r="J23" s="98">
        <v>4.8599999999999997E-2</v>
      </c>
      <c r="K23" s="94">
        <v>66000000</v>
      </c>
      <c r="L23" s="108">
        <v>122.2684</v>
      </c>
      <c r="M23" s="94">
        <v>80697.175470000002</v>
      </c>
      <c r="N23" s="84"/>
      <c r="O23" s="95">
        <v>5.5736761966151205E-3</v>
      </c>
      <c r="P23" s="95">
        <f>M23/'סכום נכסי הקרן'!$C$42</f>
        <v>1.5546064431016706E-3</v>
      </c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spans="2:39" s="136" customFormat="1">
      <c r="B24" s="87" t="s">
        <v>1768</v>
      </c>
      <c r="C24" s="84" t="s">
        <v>1769</v>
      </c>
      <c r="D24" s="84" t="s">
        <v>285</v>
      </c>
      <c r="E24" s="84"/>
      <c r="F24" s="107">
        <v>39295</v>
      </c>
      <c r="G24" s="94">
        <v>4.09</v>
      </c>
      <c r="H24" s="97" t="s">
        <v>184</v>
      </c>
      <c r="I24" s="98">
        <v>4.8000000000000001E-2</v>
      </c>
      <c r="J24" s="98">
        <v>4.8499999999999995E-2</v>
      </c>
      <c r="K24" s="94">
        <v>25170220</v>
      </c>
      <c r="L24" s="108">
        <v>120.9371</v>
      </c>
      <c r="M24" s="94">
        <v>30439.70304</v>
      </c>
      <c r="N24" s="84"/>
      <c r="O24" s="95">
        <v>2.1024409748908019E-3</v>
      </c>
      <c r="P24" s="95">
        <f>M24/'סכום נכסי הקרן'!$C$42</f>
        <v>5.8641158375707784E-4</v>
      </c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spans="2:39" s="136" customFormat="1">
      <c r="B25" s="87" t="s">
        <v>1770</v>
      </c>
      <c r="C25" s="84" t="s">
        <v>1771</v>
      </c>
      <c r="D25" s="84" t="s">
        <v>285</v>
      </c>
      <c r="E25" s="84"/>
      <c r="F25" s="107">
        <v>39356</v>
      </c>
      <c r="G25" s="94">
        <v>4.26</v>
      </c>
      <c r="H25" s="97" t="s">
        <v>184</v>
      </c>
      <c r="I25" s="98">
        <v>4.8000000000000001E-2</v>
      </c>
      <c r="J25" s="98">
        <v>4.8499999999999995E-2</v>
      </c>
      <c r="K25" s="94">
        <v>26970000</v>
      </c>
      <c r="L25" s="108">
        <v>117.8627</v>
      </c>
      <c r="M25" s="94">
        <v>31787.57876</v>
      </c>
      <c r="N25" s="84"/>
      <c r="O25" s="95">
        <v>2.1955374528381914E-3</v>
      </c>
      <c r="P25" s="95">
        <f>M25/'סכום נכסי הקרן'!$C$42</f>
        <v>6.1237799790488513E-4</v>
      </c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spans="2:39" s="136" customFormat="1">
      <c r="B26" s="87" t="s">
        <v>1772</v>
      </c>
      <c r="C26" s="84" t="s">
        <v>1773</v>
      </c>
      <c r="D26" s="84" t="s">
        <v>285</v>
      </c>
      <c r="E26" s="84"/>
      <c r="F26" s="107">
        <v>39387</v>
      </c>
      <c r="G26" s="94">
        <v>4.34</v>
      </c>
      <c r="H26" s="97" t="s">
        <v>184</v>
      </c>
      <c r="I26" s="98">
        <v>4.8000000000000001E-2</v>
      </c>
      <c r="J26" s="98">
        <v>4.8499999999999995E-2</v>
      </c>
      <c r="K26" s="94">
        <v>134156000</v>
      </c>
      <c r="L26" s="108">
        <v>117.9744</v>
      </c>
      <c r="M26" s="94">
        <v>158269.69527</v>
      </c>
      <c r="N26" s="84"/>
      <c r="O26" s="95">
        <v>1.0931535435213264E-2</v>
      </c>
      <c r="P26" s="95">
        <f>M26/'סכום נכסי הקרן'!$C$42</f>
        <v>3.0490173488903647E-3</v>
      </c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spans="2:39" s="136" customFormat="1">
      <c r="B27" s="87" t="s">
        <v>1774</v>
      </c>
      <c r="C27" s="84" t="s">
        <v>1775</v>
      </c>
      <c r="D27" s="84" t="s">
        <v>285</v>
      </c>
      <c r="E27" s="84"/>
      <c r="F27" s="107">
        <v>39845</v>
      </c>
      <c r="G27" s="94">
        <v>5.25</v>
      </c>
      <c r="H27" s="97" t="s">
        <v>184</v>
      </c>
      <c r="I27" s="98">
        <v>4.8000000000000001E-2</v>
      </c>
      <c r="J27" s="98">
        <v>4.8500000000000008E-2</v>
      </c>
      <c r="K27" s="94">
        <v>2965000</v>
      </c>
      <c r="L27" s="108">
        <v>113.7754</v>
      </c>
      <c r="M27" s="94">
        <v>3373.4405299999999</v>
      </c>
      <c r="N27" s="84"/>
      <c r="O27" s="95">
        <v>2.3300028871205911E-4</v>
      </c>
      <c r="P27" s="95">
        <f>M27/'סכום נכסי הקרן'!$C$42</f>
        <v>6.4988301669963202E-5</v>
      </c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spans="2:39" s="136" customFormat="1">
      <c r="B28" s="87" t="s">
        <v>1776</v>
      </c>
      <c r="C28" s="84" t="s">
        <v>1777</v>
      </c>
      <c r="D28" s="84" t="s">
        <v>285</v>
      </c>
      <c r="E28" s="84"/>
      <c r="F28" s="107">
        <v>39873</v>
      </c>
      <c r="G28" s="94">
        <v>5.330000000000001</v>
      </c>
      <c r="H28" s="97" t="s">
        <v>184</v>
      </c>
      <c r="I28" s="98">
        <v>4.8000000000000001E-2</v>
      </c>
      <c r="J28" s="98">
        <v>4.8499999999999995E-2</v>
      </c>
      <c r="K28" s="94">
        <v>106053682</v>
      </c>
      <c r="L28" s="108">
        <v>113.931</v>
      </c>
      <c r="M28" s="94">
        <v>120827.62771</v>
      </c>
      <c r="N28" s="84"/>
      <c r="O28" s="95">
        <v>8.3454478863521555E-3</v>
      </c>
      <c r="P28" s="95">
        <f>M28/'סכום נכסי הקרן'!$C$42</f>
        <v>2.3277073509529113E-3</v>
      </c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spans="2:39" s="136" customFormat="1">
      <c r="B29" s="87" t="s">
        <v>1778</v>
      </c>
      <c r="C29" s="84" t="s">
        <v>1779</v>
      </c>
      <c r="D29" s="84" t="s">
        <v>285</v>
      </c>
      <c r="E29" s="84"/>
      <c r="F29" s="107">
        <v>39934</v>
      </c>
      <c r="G29" s="94">
        <v>5.5000000000000009</v>
      </c>
      <c r="H29" s="97" t="s">
        <v>184</v>
      </c>
      <c r="I29" s="98">
        <v>4.8000000000000001E-2</v>
      </c>
      <c r="J29" s="98">
        <v>4.8600000000000004E-2</v>
      </c>
      <c r="K29" s="94">
        <v>118930000</v>
      </c>
      <c r="L29" s="108">
        <v>112.5818</v>
      </c>
      <c r="M29" s="94">
        <v>133893.55048999999</v>
      </c>
      <c r="N29" s="84"/>
      <c r="O29" s="95">
        <v>9.2478985900049833E-3</v>
      </c>
      <c r="P29" s="95">
        <f>M29/'סכום נכסי הקרן'!$C$42</f>
        <v>2.5794183633960693E-3</v>
      </c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spans="2:39" s="136" customFormat="1">
      <c r="B30" s="87" t="s">
        <v>1780</v>
      </c>
      <c r="C30" s="84" t="s">
        <v>1781</v>
      </c>
      <c r="D30" s="84" t="s">
        <v>285</v>
      </c>
      <c r="E30" s="84"/>
      <c r="F30" s="107">
        <v>37927</v>
      </c>
      <c r="G30" s="94">
        <v>0.83</v>
      </c>
      <c r="H30" s="97" t="s">
        <v>184</v>
      </c>
      <c r="I30" s="98">
        <v>4.8000000000000001E-2</v>
      </c>
      <c r="J30" s="98">
        <v>0.05</v>
      </c>
      <c r="K30" s="94">
        <v>67661000</v>
      </c>
      <c r="L30" s="108">
        <v>124.2548</v>
      </c>
      <c r="M30" s="94">
        <v>84072.034310000003</v>
      </c>
      <c r="N30" s="84"/>
      <c r="O30" s="95">
        <v>5.8067744466330168E-3</v>
      </c>
      <c r="P30" s="95">
        <f>M30/'סכום נכסי הקרן'!$C$42</f>
        <v>1.6196220680806774E-3</v>
      </c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spans="2:39" s="136" customFormat="1">
      <c r="B31" s="87" t="s">
        <v>1782</v>
      </c>
      <c r="C31" s="84" t="s">
        <v>1783</v>
      </c>
      <c r="D31" s="84" t="s">
        <v>285</v>
      </c>
      <c r="E31" s="84"/>
      <c r="F31" s="107">
        <v>37956</v>
      </c>
      <c r="G31" s="94">
        <v>0.90999999999999992</v>
      </c>
      <c r="H31" s="97" t="s">
        <v>184</v>
      </c>
      <c r="I31" s="98">
        <v>4.8000000000000001E-2</v>
      </c>
      <c r="J31" s="98">
        <v>5.0099999999999999E-2</v>
      </c>
      <c r="K31" s="94">
        <v>35121231</v>
      </c>
      <c r="L31" s="108">
        <v>123.6845</v>
      </c>
      <c r="M31" s="94">
        <v>43466.413930000002</v>
      </c>
      <c r="N31" s="84"/>
      <c r="O31" s="95">
        <v>3.0021833510632152E-3</v>
      </c>
      <c r="P31" s="95">
        <f>M31/'סכום נכסי הקרן'!$C$42</f>
        <v>8.3736719111343898E-4</v>
      </c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spans="2:39" s="136" customFormat="1">
      <c r="B32" s="87" t="s">
        <v>1784</v>
      </c>
      <c r="C32" s="84" t="s">
        <v>1785</v>
      </c>
      <c r="D32" s="84" t="s">
        <v>285</v>
      </c>
      <c r="E32" s="84"/>
      <c r="F32" s="107">
        <v>38412</v>
      </c>
      <c r="G32" s="94">
        <v>2.0500000000000003</v>
      </c>
      <c r="H32" s="97" t="s">
        <v>184</v>
      </c>
      <c r="I32" s="98">
        <v>4.8000000000000001E-2</v>
      </c>
      <c r="J32" s="98">
        <v>4.8500000000000008E-2</v>
      </c>
      <c r="K32" s="94">
        <v>5530000</v>
      </c>
      <c r="L32" s="108">
        <v>125.1807</v>
      </c>
      <c r="M32" s="94">
        <v>6922.4951799999999</v>
      </c>
      <c r="N32" s="84"/>
      <c r="O32" s="95">
        <v>4.7813007557238234E-4</v>
      </c>
      <c r="P32" s="95">
        <f>M32/'סכום נכסי הקרן'!$C$42</f>
        <v>1.3335975573480947E-4</v>
      </c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spans="2:39" s="136" customFormat="1">
      <c r="B33" s="87" t="s">
        <v>1786</v>
      </c>
      <c r="C33" s="84" t="s">
        <v>1787</v>
      </c>
      <c r="D33" s="84" t="s">
        <v>285</v>
      </c>
      <c r="E33" s="84"/>
      <c r="F33" s="107">
        <v>39448</v>
      </c>
      <c r="G33" s="94">
        <v>4.3999999999999995</v>
      </c>
      <c r="H33" s="97" t="s">
        <v>184</v>
      </c>
      <c r="I33" s="98">
        <v>4.8000000000000001E-2</v>
      </c>
      <c r="J33" s="98">
        <v>4.8600000000000004E-2</v>
      </c>
      <c r="K33" s="94">
        <v>51770094</v>
      </c>
      <c r="L33" s="108">
        <v>119.27079999999999</v>
      </c>
      <c r="M33" s="94">
        <v>61746.258379999999</v>
      </c>
      <c r="N33" s="84"/>
      <c r="O33" s="95">
        <v>4.2647546033453866E-3</v>
      </c>
      <c r="P33" s="95">
        <f>M33/'סכום נכסי הקרן'!$C$42</f>
        <v>1.1895228123647798E-3</v>
      </c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spans="2:39" s="136" customFormat="1">
      <c r="B34" s="87" t="s">
        <v>1788</v>
      </c>
      <c r="C34" s="84" t="s">
        <v>1789</v>
      </c>
      <c r="D34" s="84" t="s">
        <v>285</v>
      </c>
      <c r="E34" s="84"/>
      <c r="F34" s="107">
        <v>40148</v>
      </c>
      <c r="G34" s="94">
        <v>5.95</v>
      </c>
      <c r="H34" s="97" t="s">
        <v>184</v>
      </c>
      <c r="I34" s="98">
        <v>4.8000000000000001E-2</v>
      </c>
      <c r="J34" s="98">
        <v>4.8600000000000004E-2</v>
      </c>
      <c r="K34" s="94">
        <v>153358000</v>
      </c>
      <c r="L34" s="108">
        <v>108.0772</v>
      </c>
      <c r="M34" s="94">
        <v>165745.63922000001</v>
      </c>
      <c r="N34" s="84"/>
      <c r="O34" s="95">
        <v>1.1447891684346602E-2</v>
      </c>
      <c r="P34" s="95">
        <f>M34/'סכום נכסי הקרן'!$C$42</f>
        <v>3.1930391261737298E-3</v>
      </c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spans="2:39" s="136" customFormat="1">
      <c r="B35" s="87" t="s">
        <v>1790</v>
      </c>
      <c r="C35" s="84" t="s">
        <v>1791</v>
      </c>
      <c r="D35" s="84" t="s">
        <v>285</v>
      </c>
      <c r="E35" s="84"/>
      <c r="F35" s="107">
        <v>40269</v>
      </c>
      <c r="G35" s="94">
        <v>6.14</v>
      </c>
      <c r="H35" s="97" t="s">
        <v>184</v>
      </c>
      <c r="I35" s="98">
        <v>4.8000000000000001E-2</v>
      </c>
      <c r="J35" s="98">
        <v>4.8599999999999997E-2</v>
      </c>
      <c r="K35" s="94">
        <v>152522000</v>
      </c>
      <c r="L35" s="108">
        <v>109.664</v>
      </c>
      <c r="M35" s="94">
        <v>167260.80314999999</v>
      </c>
      <c r="N35" s="84"/>
      <c r="O35" s="95">
        <v>1.1552542597856583E-2</v>
      </c>
      <c r="P35" s="95">
        <f>M35/'סכום נכסי הקרן'!$C$42</f>
        <v>3.222228296602736E-3</v>
      </c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spans="2:39" s="136" customFormat="1">
      <c r="B36" s="87" t="s">
        <v>1792</v>
      </c>
      <c r="C36" s="84" t="s">
        <v>1793</v>
      </c>
      <c r="D36" s="84" t="s">
        <v>285</v>
      </c>
      <c r="E36" s="84"/>
      <c r="F36" s="107">
        <v>40391</v>
      </c>
      <c r="G36" s="94">
        <v>6.3199999999999994</v>
      </c>
      <c r="H36" s="97" t="s">
        <v>184</v>
      </c>
      <c r="I36" s="98">
        <v>4.8000000000000001E-2</v>
      </c>
      <c r="J36" s="98">
        <v>4.8600000000000004E-2</v>
      </c>
      <c r="K36" s="94">
        <v>114604000</v>
      </c>
      <c r="L36" s="108">
        <v>108.7638</v>
      </c>
      <c r="M36" s="94">
        <v>124647.88649999999</v>
      </c>
      <c r="N36" s="84"/>
      <c r="O36" s="95">
        <v>8.6093094819869181E-3</v>
      </c>
      <c r="P36" s="95">
        <f>M36/'סכום נכסי הקרן'!$C$42</f>
        <v>2.4013034699578157E-3</v>
      </c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spans="2:39" s="136" customFormat="1">
      <c r="B37" s="87" t="s">
        <v>1794</v>
      </c>
      <c r="C37" s="84" t="s">
        <v>1795</v>
      </c>
      <c r="D37" s="84" t="s">
        <v>285</v>
      </c>
      <c r="E37" s="84"/>
      <c r="F37" s="107">
        <v>40452</v>
      </c>
      <c r="G37" s="94">
        <v>6.4899999999999993</v>
      </c>
      <c r="H37" s="97" t="s">
        <v>184</v>
      </c>
      <c r="I37" s="98">
        <v>4.8000000000000001E-2</v>
      </c>
      <c r="J37" s="98">
        <v>4.8599999999999997E-2</v>
      </c>
      <c r="K37" s="94">
        <v>152358000</v>
      </c>
      <c r="L37" s="108">
        <v>106.8582</v>
      </c>
      <c r="M37" s="94">
        <v>162807.07955000002</v>
      </c>
      <c r="N37" s="84"/>
      <c r="O37" s="95">
        <v>1.1244928197835218E-2</v>
      </c>
      <c r="P37" s="95">
        <f>M37/'סכום נכסי הקרן'!$C$42</f>
        <v>3.1364286714730075E-3</v>
      </c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spans="2:39" s="136" customFormat="1">
      <c r="B38" s="87" t="s">
        <v>1796</v>
      </c>
      <c r="C38" s="84" t="s">
        <v>1797</v>
      </c>
      <c r="D38" s="84" t="s">
        <v>285</v>
      </c>
      <c r="E38" s="84"/>
      <c r="F38" s="107">
        <v>37622</v>
      </c>
      <c r="G38" s="96">
        <v>3.0000000000000001E-3</v>
      </c>
      <c r="H38" s="97" t="s">
        <v>184</v>
      </c>
      <c r="I38" s="98">
        <v>4.8000000000000001E-2</v>
      </c>
      <c r="J38" s="98">
        <v>-8.3000000000000001E-3</v>
      </c>
      <c r="K38" s="94">
        <v>46943408</v>
      </c>
      <c r="L38" s="108">
        <v>124.18519999999999</v>
      </c>
      <c r="M38" s="94">
        <v>58296.786740000003</v>
      </c>
      <c r="N38" s="84"/>
      <c r="O38" s="95">
        <v>4.026502919085205E-3</v>
      </c>
      <c r="P38" s="95">
        <f>M38/'סכום נכסי הקרן'!$C$42</f>
        <v>1.1230697945781279E-3</v>
      </c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spans="2:39" s="136" customFormat="1">
      <c r="B39" s="87" t="s">
        <v>1798</v>
      </c>
      <c r="C39" s="84" t="s">
        <v>1799</v>
      </c>
      <c r="D39" s="84" t="s">
        <v>285</v>
      </c>
      <c r="E39" s="84"/>
      <c r="F39" s="107">
        <v>37654</v>
      </c>
      <c r="G39" s="94">
        <v>0.09</v>
      </c>
      <c r="H39" s="97" t="s">
        <v>184</v>
      </c>
      <c r="I39" s="98">
        <v>4.8000000000000001E-2</v>
      </c>
      <c r="J39" s="98">
        <v>4.7500000000000001E-2</v>
      </c>
      <c r="K39" s="94">
        <v>41237000</v>
      </c>
      <c r="L39" s="108">
        <v>124.0057</v>
      </c>
      <c r="M39" s="94">
        <v>51136.224579999995</v>
      </c>
      <c r="N39" s="84"/>
      <c r="O39" s="95">
        <v>3.5319297864677911E-3</v>
      </c>
      <c r="P39" s="95">
        <f>M39/'סכום נכסי הקרן'!$C$42</f>
        <v>9.8512375117163452E-4</v>
      </c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spans="2:39" s="136" customFormat="1">
      <c r="B40" s="87" t="s">
        <v>1800</v>
      </c>
      <c r="C40" s="84" t="s">
        <v>1801</v>
      </c>
      <c r="D40" s="84" t="s">
        <v>285</v>
      </c>
      <c r="E40" s="84"/>
      <c r="F40" s="107">
        <v>37682</v>
      </c>
      <c r="G40" s="94">
        <v>0.17</v>
      </c>
      <c r="H40" s="97" t="s">
        <v>184</v>
      </c>
      <c r="I40" s="98">
        <v>4.8000000000000001E-2</v>
      </c>
      <c r="J40" s="98">
        <v>5.0900000000000001E-2</v>
      </c>
      <c r="K40" s="94">
        <v>45229000</v>
      </c>
      <c r="L40" s="108">
        <v>123.2705</v>
      </c>
      <c r="M40" s="94">
        <v>55754.014240000004</v>
      </c>
      <c r="N40" s="84"/>
      <c r="O40" s="95">
        <v>3.8508760712542504E-3</v>
      </c>
      <c r="P40" s="95">
        <f>M40/'סכום נכסי הקרן'!$C$42</f>
        <v>1.0740840588467537E-3</v>
      </c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spans="2:39" s="136" customFormat="1">
      <c r="B41" s="87" t="s">
        <v>1802</v>
      </c>
      <c r="C41" s="84" t="s">
        <v>1803</v>
      </c>
      <c r="D41" s="84" t="s">
        <v>285</v>
      </c>
      <c r="E41" s="84"/>
      <c r="F41" s="107">
        <v>37712</v>
      </c>
      <c r="G41" s="94">
        <v>0.25</v>
      </c>
      <c r="H41" s="97" t="s">
        <v>184</v>
      </c>
      <c r="I41" s="98">
        <v>4.8000000000000001E-2</v>
      </c>
      <c r="J41" s="98">
        <v>5.0200000000000002E-2</v>
      </c>
      <c r="K41" s="94">
        <v>74540000</v>
      </c>
      <c r="L41" s="108">
        <v>122.30289999999999</v>
      </c>
      <c r="M41" s="94">
        <v>91164.561379999999</v>
      </c>
      <c r="N41" s="84"/>
      <c r="O41" s="95">
        <v>6.2966484611033692E-3</v>
      </c>
      <c r="P41" s="95">
        <f>M41/'סכום נכסי הקרן'!$C$42</f>
        <v>1.7562574362540537E-3</v>
      </c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spans="2:39" s="136" customFormat="1">
      <c r="B42" s="87" t="s">
        <v>1804</v>
      </c>
      <c r="C42" s="84" t="s">
        <v>1805</v>
      </c>
      <c r="D42" s="84" t="s">
        <v>285</v>
      </c>
      <c r="E42" s="84"/>
      <c r="F42" s="107">
        <v>37743</v>
      </c>
      <c r="G42" s="94">
        <v>0.33</v>
      </c>
      <c r="H42" s="97" t="s">
        <v>184</v>
      </c>
      <c r="I42" s="98">
        <v>4.8000000000000001E-2</v>
      </c>
      <c r="J42" s="98">
        <v>5.050000000000001E-2</v>
      </c>
      <c r="K42" s="94">
        <v>34860000</v>
      </c>
      <c r="L42" s="108">
        <v>121.54949999999999</v>
      </c>
      <c r="M42" s="94">
        <v>42372.153909999994</v>
      </c>
      <c r="N42" s="84"/>
      <c r="O42" s="95">
        <v>2.9266038652775075E-3</v>
      </c>
      <c r="P42" s="95">
        <f>M42/'סכום נכסי הקרן'!$C$42</f>
        <v>8.1628660598003497E-4</v>
      </c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</row>
    <row r="43" spans="2:39" s="136" customFormat="1">
      <c r="B43" s="87" t="s">
        <v>1806</v>
      </c>
      <c r="C43" s="84" t="s">
        <v>1807</v>
      </c>
      <c r="D43" s="84" t="s">
        <v>285</v>
      </c>
      <c r="E43" s="84"/>
      <c r="F43" s="107">
        <v>37773</v>
      </c>
      <c r="G43" s="94">
        <v>0.42</v>
      </c>
      <c r="H43" s="97" t="s">
        <v>184</v>
      </c>
      <c r="I43" s="98">
        <v>4.8000000000000001E-2</v>
      </c>
      <c r="J43" s="98">
        <v>5.0199999999999995E-2</v>
      </c>
      <c r="K43" s="94">
        <v>82260000</v>
      </c>
      <c r="L43" s="108">
        <v>121.3083</v>
      </c>
      <c r="M43" s="94">
        <v>99788.184480000011</v>
      </c>
      <c r="N43" s="84"/>
      <c r="O43" s="95">
        <v>6.8922738038877532E-3</v>
      </c>
      <c r="P43" s="95">
        <f>M43/'סכום נכסי הקרן'!$C$42</f>
        <v>1.9223889018977847E-3</v>
      </c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</row>
    <row r="44" spans="2:39" s="136" customFormat="1">
      <c r="B44" s="87" t="s">
        <v>1808</v>
      </c>
      <c r="C44" s="84" t="s">
        <v>1809</v>
      </c>
      <c r="D44" s="84" t="s">
        <v>285</v>
      </c>
      <c r="E44" s="84"/>
      <c r="F44" s="107">
        <v>37803</v>
      </c>
      <c r="G44" s="94">
        <v>0.48999999999999994</v>
      </c>
      <c r="H44" s="97" t="s">
        <v>184</v>
      </c>
      <c r="I44" s="98">
        <v>4.8000000000000001E-2</v>
      </c>
      <c r="J44" s="98">
        <v>5.0199999999999995E-2</v>
      </c>
      <c r="K44" s="94">
        <v>104816000</v>
      </c>
      <c r="L44" s="108">
        <v>124.3258</v>
      </c>
      <c r="M44" s="94">
        <v>130313.36835999999</v>
      </c>
      <c r="N44" s="84"/>
      <c r="O44" s="95">
        <v>9.000618858077486E-3</v>
      </c>
      <c r="P44" s="95">
        <f>M44/'סכום נכסי הקרן'!$C$42</f>
        <v>2.5104472479343565E-3</v>
      </c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</row>
    <row r="45" spans="2:39" s="136" customFormat="1">
      <c r="B45" s="87" t="s">
        <v>1810</v>
      </c>
      <c r="C45" s="84" t="s">
        <v>1811</v>
      </c>
      <c r="D45" s="84" t="s">
        <v>285</v>
      </c>
      <c r="E45" s="84"/>
      <c r="F45" s="107">
        <v>37834</v>
      </c>
      <c r="G45" s="94">
        <v>0.57000000000000006</v>
      </c>
      <c r="H45" s="97" t="s">
        <v>184</v>
      </c>
      <c r="I45" s="98">
        <v>4.8000000000000001E-2</v>
      </c>
      <c r="J45" s="98">
        <v>5.0200000000000002E-2</v>
      </c>
      <c r="K45" s="94">
        <v>50479000</v>
      </c>
      <c r="L45" s="108">
        <v>124.557</v>
      </c>
      <c r="M45" s="94">
        <v>62875.1495</v>
      </c>
      <c r="N45" s="84"/>
      <c r="O45" s="95">
        <v>4.3427260258576067E-3</v>
      </c>
      <c r="P45" s="95">
        <f>M45/'סכום נכסי הקרן'!$C$42</f>
        <v>1.2112705550644568E-3</v>
      </c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</row>
    <row r="46" spans="2:39" s="136" customFormat="1">
      <c r="B46" s="87" t="s">
        <v>1812</v>
      </c>
      <c r="C46" s="84" t="s">
        <v>1813</v>
      </c>
      <c r="D46" s="84" t="s">
        <v>285</v>
      </c>
      <c r="E46" s="84"/>
      <c r="F46" s="107">
        <v>37865</v>
      </c>
      <c r="G46" s="94">
        <v>0.66000000000000014</v>
      </c>
      <c r="H46" s="97" t="s">
        <v>184</v>
      </c>
      <c r="I46" s="98">
        <v>4.8000000000000001E-2</v>
      </c>
      <c r="J46" s="98">
        <v>5.000000000000001E-2</v>
      </c>
      <c r="K46" s="94">
        <v>65472526</v>
      </c>
      <c r="L46" s="108">
        <v>124.9165</v>
      </c>
      <c r="M46" s="94">
        <v>81786.007959999988</v>
      </c>
      <c r="N46" s="84"/>
      <c r="O46" s="95">
        <v>5.6488808081305531E-3</v>
      </c>
      <c r="P46" s="95">
        <f>M46/'סכום נכסי הקרן'!$C$42</f>
        <v>1.5755824685270176E-3</v>
      </c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</row>
    <row r="47" spans="2:39" s="136" customFormat="1">
      <c r="B47" s="87" t="s">
        <v>1814</v>
      </c>
      <c r="C47" s="84" t="s">
        <v>1815</v>
      </c>
      <c r="D47" s="84" t="s">
        <v>285</v>
      </c>
      <c r="E47" s="84"/>
      <c r="F47" s="107">
        <v>37895</v>
      </c>
      <c r="G47" s="94">
        <v>0.7400000000000001</v>
      </c>
      <c r="H47" s="97" t="s">
        <v>184</v>
      </c>
      <c r="I47" s="98">
        <v>4.8000000000000001E-2</v>
      </c>
      <c r="J47" s="98">
        <v>5.0100000000000006E-2</v>
      </c>
      <c r="K47" s="94">
        <v>57549000</v>
      </c>
      <c r="L47" s="108">
        <v>124.1593</v>
      </c>
      <c r="M47" s="94">
        <v>71452.450830000002</v>
      </c>
      <c r="N47" s="84"/>
      <c r="O47" s="95">
        <v>4.935151968596941E-3</v>
      </c>
      <c r="P47" s="95">
        <f>M47/'סכום נכסי הקרן'!$C$42</f>
        <v>1.3765096459543197E-3</v>
      </c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</row>
    <row r="48" spans="2:39" s="136" customFormat="1">
      <c r="B48" s="87" t="s">
        <v>1816</v>
      </c>
      <c r="C48" s="84" t="s">
        <v>1817</v>
      </c>
      <c r="D48" s="84" t="s">
        <v>285</v>
      </c>
      <c r="E48" s="84"/>
      <c r="F48" s="107">
        <v>38384</v>
      </c>
      <c r="G48" s="94">
        <v>1.9699999999999998</v>
      </c>
      <c r="H48" s="97" t="s">
        <v>184</v>
      </c>
      <c r="I48" s="98">
        <v>4.8000000000000001E-2</v>
      </c>
      <c r="J48" s="98">
        <v>4.8300000000000003E-2</v>
      </c>
      <c r="K48" s="94">
        <v>11384176</v>
      </c>
      <c r="L48" s="108">
        <v>124.94070000000001</v>
      </c>
      <c r="M48" s="94">
        <v>14223.696800000002</v>
      </c>
      <c r="N48" s="84"/>
      <c r="O48" s="95">
        <v>9.8241704025320157E-4</v>
      </c>
      <c r="P48" s="95">
        <f>M48/'סכום נכסי הקרן'!$C$42</f>
        <v>2.7401517539142459E-4</v>
      </c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</row>
    <row r="49" spans="2:39" s="136" customFormat="1">
      <c r="B49" s="87" t="s">
        <v>1818</v>
      </c>
      <c r="C49" s="84" t="s">
        <v>1819</v>
      </c>
      <c r="D49" s="84" t="s">
        <v>285</v>
      </c>
      <c r="E49" s="84"/>
      <c r="F49" s="107">
        <v>39569</v>
      </c>
      <c r="G49" s="94">
        <v>4.7300000000000004</v>
      </c>
      <c r="H49" s="97" t="s">
        <v>184</v>
      </c>
      <c r="I49" s="98">
        <v>4.8000000000000001E-2</v>
      </c>
      <c r="J49" s="98">
        <v>4.8599999999999997E-2</v>
      </c>
      <c r="K49" s="94">
        <v>112578000</v>
      </c>
      <c r="L49" s="108">
        <v>116.5942</v>
      </c>
      <c r="M49" s="94">
        <v>131259.42265999998</v>
      </c>
      <c r="N49" s="84"/>
      <c r="O49" s="95">
        <v>9.0659619175080548E-3</v>
      </c>
      <c r="P49" s="95">
        <f>M49/'סכום נכסי הקרן'!$C$42</f>
        <v>2.5286726951292311E-3</v>
      </c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</row>
    <row r="50" spans="2:39" s="136" customFormat="1">
      <c r="B50" s="87" t="s">
        <v>1820</v>
      </c>
      <c r="C50" s="84" t="s">
        <v>1821</v>
      </c>
      <c r="D50" s="84" t="s">
        <v>285</v>
      </c>
      <c r="E50" s="84"/>
      <c r="F50" s="107">
        <v>39661</v>
      </c>
      <c r="G50" s="94">
        <v>4.87</v>
      </c>
      <c r="H50" s="97" t="s">
        <v>184</v>
      </c>
      <c r="I50" s="98">
        <v>4.8000000000000001E-2</v>
      </c>
      <c r="J50" s="98">
        <v>4.8499999999999995E-2</v>
      </c>
      <c r="K50" s="94">
        <v>20857000</v>
      </c>
      <c r="L50" s="108">
        <v>115.4024</v>
      </c>
      <c r="M50" s="94">
        <v>24069.481370000001</v>
      </c>
      <c r="N50" s="84"/>
      <c r="O50" s="95">
        <v>1.6624558988029732E-3</v>
      </c>
      <c r="P50" s="95">
        <f>M50/'סכום נכסי הקרן'!$C$42</f>
        <v>4.6369120854581041E-4</v>
      </c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</row>
    <row r="51" spans="2:39" s="136" customFormat="1">
      <c r="B51" s="87" t="s">
        <v>1822</v>
      </c>
      <c r="C51" s="84" t="s">
        <v>1823</v>
      </c>
      <c r="D51" s="84" t="s">
        <v>285</v>
      </c>
      <c r="E51" s="84"/>
      <c r="F51" s="107">
        <v>39692</v>
      </c>
      <c r="G51" s="94">
        <v>4.95</v>
      </c>
      <c r="H51" s="97" t="s">
        <v>184</v>
      </c>
      <c r="I51" s="98">
        <v>4.8000000000000001E-2</v>
      </c>
      <c r="J51" s="98">
        <v>4.8499999999999995E-2</v>
      </c>
      <c r="K51" s="94">
        <v>66472000</v>
      </c>
      <c r="L51" s="108">
        <v>113.64660000000001</v>
      </c>
      <c r="M51" s="94">
        <v>75543.137540000011</v>
      </c>
      <c r="N51" s="84"/>
      <c r="O51" s="95">
        <v>5.2176917602382612E-3</v>
      </c>
      <c r="P51" s="95">
        <f>M51/'סכום נכסי הקרן'!$C$42</f>
        <v>1.4553154762580154E-3</v>
      </c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</row>
    <row r="52" spans="2:39" s="136" customFormat="1">
      <c r="B52" s="87" t="s">
        <v>1824</v>
      </c>
      <c r="C52" s="84" t="s">
        <v>1825</v>
      </c>
      <c r="D52" s="84" t="s">
        <v>285</v>
      </c>
      <c r="E52" s="84"/>
      <c r="F52" s="107">
        <v>40909</v>
      </c>
      <c r="G52" s="94">
        <v>7.2499999999999991</v>
      </c>
      <c r="H52" s="97" t="s">
        <v>184</v>
      </c>
      <c r="I52" s="98">
        <v>4.8000000000000001E-2</v>
      </c>
      <c r="J52" s="98">
        <v>4.8499999999999995E-2</v>
      </c>
      <c r="K52" s="94">
        <v>64393000</v>
      </c>
      <c r="L52" s="108">
        <v>104.8026</v>
      </c>
      <c r="M52" s="94">
        <v>67488.647840000005</v>
      </c>
      <c r="N52" s="84"/>
      <c r="O52" s="95">
        <v>4.6613759133042982E-3</v>
      </c>
      <c r="P52" s="95">
        <f>M52/'סכום נכסי הקרן'!$C$42</f>
        <v>1.3001481917702075E-3</v>
      </c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</row>
    <row r="53" spans="2:39" s="136" customFormat="1">
      <c r="B53" s="87" t="s">
        <v>1826</v>
      </c>
      <c r="C53" s="84">
        <v>8790</v>
      </c>
      <c r="D53" s="84" t="s">
        <v>285</v>
      </c>
      <c r="E53" s="84"/>
      <c r="F53" s="107">
        <v>41030</v>
      </c>
      <c r="G53" s="94">
        <v>7.58</v>
      </c>
      <c r="H53" s="97" t="s">
        <v>184</v>
      </c>
      <c r="I53" s="98">
        <v>4.8000000000000001E-2</v>
      </c>
      <c r="J53" s="98">
        <v>4.8599999999999997E-2</v>
      </c>
      <c r="K53" s="94">
        <v>146011000</v>
      </c>
      <c r="L53" s="108">
        <v>102.7111</v>
      </c>
      <c r="M53" s="94">
        <v>149968.8199</v>
      </c>
      <c r="N53" s="84"/>
      <c r="O53" s="95">
        <v>1.0358201967327047E-2</v>
      </c>
      <c r="P53" s="95">
        <f>M53/'סכום נכסי הקרן'!$C$42</f>
        <v>2.8891035197082843E-3</v>
      </c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</row>
    <row r="54" spans="2:39" s="136" customFormat="1">
      <c r="B54" s="87" t="s">
        <v>1827</v>
      </c>
      <c r="C54" s="84" t="s">
        <v>1828</v>
      </c>
      <c r="D54" s="84" t="s">
        <v>285</v>
      </c>
      <c r="E54" s="84"/>
      <c r="F54" s="107">
        <v>41091</v>
      </c>
      <c r="G54" s="94">
        <v>7.5600000000000005</v>
      </c>
      <c r="H54" s="97" t="s">
        <v>184</v>
      </c>
      <c r="I54" s="98">
        <v>4.8000000000000001E-2</v>
      </c>
      <c r="J54" s="98">
        <v>4.8600000000000004E-2</v>
      </c>
      <c r="K54" s="94">
        <v>11988000</v>
      </c>
      <c r="L54" s="108">
        <v>103.4532</v>
      </c>
      <c r="M54" s="94">
        <v>12407.490539999999</v>
      </c>
      <c r="N54" s="84"/>
      <c r="O54" s="95">
        <v>8.5697342292029137E-4</v>
      </c>
      <c r="P54" s="95">
        <f>M54/'סכום נכסי הקרן'!$C$42</f>
        <v>2.3902651640363571E-4</v>
      </c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</row>
    <row r="55" spans="2:39" s="136" customFormat="1">
      <c r="B55" s="87" t="s">
        <v>1829</v>
      </c>
      <c r="C55" s="84">
        <v>8793</v>
      </c>
      <c r="D55" s="84" t="s">
        <v>285</v>
      </c>
      <c r="E55" s="84"/>
      <c r="F55" s="107">
        <v>41122</v>
      </c>
      <c r="G55" s="94">
        <v>7.64</v>
      </c>
      <c r="H55" s="97" t="s">
        <v>184</v>
      </c>
      <c r="I55" s="98">
        <v>4.8000000000000001E-2</v>
      </c>
      <c r="J55" s="98">
        <v>4.8599999999999997E-2</v>
      </c>
      <c r="K55" s="94">
        <v>48437000</v>
      </c>
      <c r="L55" s="108">
        <v>103.38549999999999</v>
      </c>
      <c r="M55" s="94">
        <v>50076.8246</v>
      </c>
      <c r="N55" s="84"/>
      <c r="O55" s="95">
        <v>3.4587580500739239E-3</v>
      </c>
      <c r="P55" s="95">
        <f>M55/'סכום נכסי הקרן'!$C$42</f>
        <v>9.6471473406369317E-4</v>
      </c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</row>
    <row r="56" spans="2:39" s="136" customFormat="1">
      <c r="B56" s="87" t="s">
        <v>1830</v>
      </c>
      <c r="C56" s="84" t="s">
        <v>1831</v>
      </c>
      <c r="D56" s="84" t="s">
        <v>285</v>
      </c>
      <c r="E56" s="84"/>
      <c r="F56" s="107">
        <v>41154</v>
      </c>
      <c r="G56" s="94">
        <v>7.7299999999999986</v>
      </c>
      <c r="H56" s="97" t="s">
        <v>184</v>
      </c>
      <c r="I56" s="98">
        <v>4.8000000000000001E-2</v>
      </c>
      <c r="J56" s="98">
        <v>4.8600000000000004E-2</v>
      </c>
      <c r="K56" s="94">
        <v>122998000</v>
      </c>
      <c r="L56" s="108">
        <v>102.8699</v>
      </c>
      <c r="M56" s="94">
        <v>126527.97531000001</v>
      </c>
      <c r="N56" s="84"/>
      <c r="O56" s="95">
        <v>8.7391654055280731E-3</v>
      </c>
      <c r="P56" s="95">
        <f>M56/'סכום נכסי הקרן'!$C$42</f>
        <v>2.4375228067636738E-3</v>
      </c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</row>
    <row r="57" spans="2:39" s="136" customFormat="1">
      <c r="B57" s="87" t="s">
        <v>1832</v>
      </c>
      <c r="C57" s="84" t="s">
        <v>1833</v>
      </c>
      <c r="D57" s="84" t="s">
        <v>285</v>
      </c>
      <c r="E57" s="84"/>
      <c r="F57" s="107">
        <v>41184</v>
      </c>
      <c r="G57" s="94">
        <v>7.8099999999999987</v>
      </c>
      <c r="H57" s="97" t="s">
        <v>184</v>
      </c>
      <c r="I57" s="98">
        <v>4.8000000000000001E-2</v>
      </c>
      <c r="J57" s="98">
        <v>4.8599999999999997E-2</v>
      </c>
      <c r="K57" s="94">
        <v>136940000</v>
      </c>
      <c r="L57" s="108">
        <v>101.3933</v>
      </c>
      <c r="M57" s="94">
        <v>138847.97784000001</v>
      </c>
      <c r="N57" s="84"/>
      <c r="O57" s="95">
        <v>9.5900961158504813E-3</v>
      </c>
      <c r="P57" s="95">
        <f>M57/'סכום נכסי הקרן'!$C$42</f>
        <v>2.6748638933706903E-3</v>
      </c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</row>
    <row r="58" spans="2:39" s="136" customFormat="1">
      <c r="B58" s="87" t="s">
        <v>1834</v>
      </c>
      <c r="C58" s="84" t="s">
        <v>1835</v>
      </c>
      <c r="D58" s="84" t="s">
        <v>285</v>
      </c>
      <c r="E58" s="84"/>
      <c r="F58" s="107">
        <v>41214</v>
      </c>
      <c r="G58" s="94">
        <v>7.9000000000000012</v>
      </c>
      <c r="H58" s="97" t="s">
        <v>184</v>
      </c>
      <c r="I58" s="98">
        <v>4.8000000000000001E-2</v>
      </c>
      <c r="J58" s="98">
        <v>4.8499999999999995E-2</v>
      </c>
      <c r="K58" s="94">
        <v>151007000</v>
      </c>
      <c r="L58" s="108">
        <v>101.0132</v>
      </c>
      <c r="M58" s="94">
        <v>152537.06844</v>
      </c>
      <c r="N58" s="84"/>
      <c r="O58" s="95">
        <v>1.0535588420706832E-2</v>
      </c>
      <c r="P58" s="95">
        <f>M58/'סכום נכסי הקרן'!$C$42</f>
        <v>2.9385800435706932E-3</v>
      </c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</row>
    <row r="59" spans="2:39" s="136" customFormat="1">
      <c r="B59" s="87" t="s">
        <v>1836</v>
      </c>
      <c r="C59" s="84" t="s">
        <v>1837</v>
      </c>
      <c r="D59" s="84" t="s">
        <v>285</v>
      </c>
      <c r="E59" s="84"/>
      <c r="F59" s="107">
        <v>41245</v>
      </c>
      <c r="G59" s="94">
        <v>7.9799999999999995</v>
      </c>
      <c r="H59" s="97" t="s">
        <v>184</v>
      </c>
      <c r="I59" s="98">
        <v>4.8000000000000001E-2</v>
      </c>
      <c r="J59" s="98">
        <v>4.8600000000000004E-2</v>
      </c>
      <c r="K59" s="94">
        <v>155216000</v>
      </c>
      <c r="L59" s="108">
        <v>100.79170000000001</v>
      </c>
      <c r="M59" s="94">
        <v>156444.76943000001</v>
      </c>
      <c r="N59" s="84"/>
      <c r="O59" s="95">
        <v>1.0805489564886897E-2</v>
      </c>
      <c r="P59" s="95">
        <f>M59/'סכום נכסי הקרן'!$C$42</f>
        <v>3.0138607098565565E-3</v>
      </c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</row>
    <row r="60" spans="2:39" s="136" customFormat="1">
      <c r="B60" s="87" t="s">
        <v>1838</v>
      </c>
      <c r="C60" s="84" t="s">
        <v>1839</v>
      </c>
      <c r="D60" s="84" t="s">
        <v>285</v>
      </c>
      <c r="E60" s="84"/>
      <c r="F60" s="107">
        <v>41275</v>
      </c>
      <c r="G60" s="94">
        <v>7.88</v>
      </c>
      <c r="H60" s="97" t="s">
        <v>184</v>
      </c>
      <c r="I60" s="98">
        <v>4.8000000000000001E-2</v>
      </c>
      <c r="J60" s="98">
        <v>4.8599999999999997E-2</v>
      </c>
      <c r="K60" s="94">
        <v>143613000</v>
      </c>
      <c r="L60" s="108">
        <v>103.30070000000001</v>
      </c>
      <c r="M60" s="94">
        <v>148353.24683000002</v>
      </c>
      <c r="N60" s="84"/>
      <c r="O60" s="95">
        <v>1.0246615891213406E-2</v>
      </c>
      <c r="P60" s="95">
        <f>M60/'סכום נכסי הקרן'!$C$42</f>
        <v>2.857979997858908E-3</v>
      </c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</row>
    <row r="61" spans="2:39" s="136" customFormat="1">
      <c r="B61" s="87" t="s">
        <v>1840</v>
      </c>
      <c r="C61" s="84" t="s">
        <v>1841</v>
      </c>
      <c r="D61" s="84" t="s">
        <v>285</v>
      </c>
      <c r="E61" s="84"/>
      <c r="F61" s="107">
        <v>41306</v>
      </c>
      <c r="G61" s="94">
        <v>7.96</v>
      </c>
      <c r="H61" s="97" t="s">
        <v>184</v>
      </c>
      <c r="I61" s="98">
        <v>4.8000000000000001E-2</v>
      </c>
      <c r="J61" s="98">
        <v>4.8499999999999995E-2</v>
      </c>
      <c r="K61" s="94">
        <v>177605000</v>
      </c>
      <c r="L61" s="108">
        <v>102.69880000000001</v>
      </c>
      <c r="M61" s="94">
        <v>182398.01291999998</v>
      </c>
      <c r="N61" s="84"/>
      <c r="O61" s="95">
        <v>1.2598055099215246E-2</v>
      </c>
      <c r="P61" s="95">
        <f>M61/'סכום נכסי הקרן'!$C$42</f>
        <v>3.5138420204036632E-3</v>
      </c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</row>
    <row r="62" spans="2:39" s="136" customFormat="1">
      <c r="B62" s="87" t="s">
        <v>1842</v>
      </c>
      <c r="C62" s="84" t="s">
        <v>1843</v>
      </c>
      <c r="D62" s="84" t="s">
        <v>285</v>
      </c>
      <c r="E62" s="84"/>
      <c r="F62" s="107">
        <v>41334</v>
      </c>
      <c r="G62" s="94">
        <v>8.0399999999999991</v>
      </c>
      <c r="H62" s="97" t="s">
        <v>184</v>
      </c>
      <c r="I62" s="98">
        <v>4.8000000000000001E-2</v>
      </c>
      <c r="J62" s="98">
        <v>4.8600000000000004E-2</v>
      </c>
      <c r="K62" s="94">
        <v>128676000</v>
      </c>
      <c r="L62" s="108">
        <v>102.4722</v>
      </c>
      <c r="M62" s="94">
        <v>131857.18823999999</v>
      </c>
      <c r="N62" s="84"/>
      <c r="O62" s="95">
        <v>9.1072490104576777E-3</v>
      </c>
      <c r="P62" s="95">
        <f>M62/'סכום נכסי הקרן'!$C$42</f>
        <v>2.5401884664895051E-3</v>
      </c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</row>
    <row r="63" spans="2:39" s="136" customFormat="1">
      <c r="B63" s="87" t="s">
        <v>1844</v>
      </c>
      <c r="C63" s="84" t="s">
        <v>1845</v>
      </c>
      <c r="D63" s="84" t="s">
        <v>285</v>
      </c>
      <c r="E63" s="84"/>
      <c r="F63" s="107">
        <v>41366</v>
      </c>
      <c r="G63" s="94">
        <v>8.120000000000001</v>
      </c>
      <c r="H63" s="97" t="s">
        <v>184</v>
      </c>
      <c r="I63" s="98">
        <v>4.8000000000000001E-2</v>
      </c>
      <c r="J63" s="98">
        <v>4.8600000000000004E-2</v>
      </c>
      <c r="K63" s="94">
        <v>181264000</v>
      </c>
      <c r="L63" s="108">
        <v>102.0569</v>
      </c>
      <c r="M63" s="94">
        <v>184992.09497999999</v>
      </c>
      <c r="N63" s="84"/>
      <c r="O63" s="95">
        <v>1.2777225848943204E-2</v>
      </c>
      <c r="P63" s="95">
        <f>M63/'סכום נכסי הקרן'!$C$42</f>
        <v>3.5638162191401444E-3</v>
      </c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</row>
    <row r="64" spans="2:39" s="136" customFormat="1">
      <c r="B64" s="87" t="s">
        <v>1846</v>
      </c>
      <c r="C64" s="84">
        <v>2704</v>
      </c>
      <c r="D64" s="84" t="s">
        <v>285</v>
      </c>
      <c r="E64" s="84"/>
      <c r="F64" s="107">
        <v>41395</v>
      </c>
      <c r="G64" s="94">
        <v>8.2099999999999991</v>
      </c>
      <c r="H64" s="97" t="s">
        <v>184</v>
      </c>
      <c r="I64" s="98">
        <v>4.8000000000000001E-2</v>
      </c>
      <c r="J64" s="98">
        <v>4.8599999999999997E-2</v>
      </c>
      <c r="K64" s="94">
        <v>126990000</v>
      </c>
      <c r="L64" s="108">
        <v>101.4624</v>
      </c>
      <c r="M64" s="94">
        <v>128847.05901000001</v>
      </c>
      <c r="N64" s="84"/>
      <c r="O64" s="95">
        <v>8.8993422833601038E-3</v>
      </c>
      <c r="P64" s="95">
        <f>M64/'סכום נכסי הקרן'!$C$42</f>
        <v>2.4821992460704297E-3</v>
      </c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</row>
    <row r="65" spans="2:39" s="136" customFormat="1">
      <c r="B65" s="87" t="s">
        <v>1847</v>
      </c>
      <c r="C65" s="84" t="s">
        <v>1848</v>
      </c>
      <c r="D65" s="84" t="s">
        <v>285</v>
      </c>
      <c r="E65" s="84"/>
      <c r="F65" s="107">
        <v>41427</v>
      </c>
      <c r="G65" s="94">
        <v>8.2900000000000009</v>
      </c>
      <c r="H65" s="97" t="s">
        <v>184</v>
      </c>
      <c r="I65" s="98">
        <v>4.8000000000000001E-2</v>
      </c>
      <c r="J65" s="98">
        <v>4.8600000000000004E-2</v>
      </c>
      <c r="K65" s="94">
        <v>233389000</v>
      </c>
      <c r="L65" s="108">
        <v>100.6514</v>
      </c>
      <c r="M65" s="94">
        <v>234909.23947999999</v>
      </c>
      <c r="N65" s="84"/>
      <c r="O65" s="95">
        <v>1.6224954948285464E-2</v>
      </c>
      <c r="P65" s="95">
        <f>M65/'סכום נכסי הקרן'!$C$42</f>
        <v>4.5254547648385162E-3</v>
      </c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</row>
    <row r="66" spans="2:39" s="136" customFormat="1">
      <c r="B66" s="87" t="s">
        <v>1849</v>
      </c>
      <c r="C66" s="84">
        <v>8805</v>
      </c>
      <c r="D66" s="84" t="s">
        <v>285</v>
      </c>
      <c r="E66" s="84"/>
      <c r="F66" s="107">
        <v>41487</v>
      </c>
      <c r="G66" s="94">
        <v>8.26</v>
      </c>
      <c r="H66" s="97" t="s">
        <v>184</v>
      </c>
      <c r="I66" s="98">
        <v>4.8000000000000001E-2</v>
      </c>
      <c r="J66" s="98">
        <v>4.8500000000000008E-2</v>
      </c>
      <c r="K66" s="94">
        <v>130358000</v>
      </c>
      <c r="L66" s="108">
        <v>101.98309999999999</v>
      </c>
      <c r="M66" s="94">
        <v>132942.42915000001</v>
      </c>
      <c r="N66" s="84"/>
      <c r="O66" s="95">
        <v>9.1822055550012816E-3</v>
      </c>
      <c r="P66" s="95">
        <f>M66/'סכום נכסי הקרן'!$C$42</f>
        <v>2.5610953012229062E-3</v>
      </c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2:39" s="136" customFormat="1">
      <c r="B67" s="87" t="s">
        <v>1850</v>
      </c>
      <c r="C67" s="84" t="s">
        <v>1851</v>
      </c>
      <c r="D67" s="84" t="s">
        <v>285</v>
      </c>
      <c r="E67" s="84"/>
      <c r="F67" s="107">
        <v>41548</v>
      </c>
      <c r="G67" s="94">
        <v>8.4300000000000033</v>
      </c>
      <c r="H67" s="97" t="s">
        <v>184</v>
      </c>
      <c r="I67" s="98">
        <v>4.8000000000000001E-2</v>
      </c>
      <c r="J67" s="98">
        <v>4.8600000000000004E-2</v>
      </c>
      <c r="K67" s="94">
        <v>338441000</v>
      </c>
      <c r="L67" s="108">
        <v>101.1816</v>
      </c>
      <c r="M67" s="94">
        <v>342439.85627999995</v>
      </c>
      <c r="N67" s="84"/>
      <c r="O67" s="95">
        <v>2.3651991096388474E-2</v>
      </c>
      <c r="P67" s="95">
        <f>M67/'סכום נכסי הקרן'!$C$42</f>
        <v>6.5969992610907177E-3</v>
      </c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</row>
    <row r="68" spans="2:39" s="136" customFormat="1">
      <c r="B68" s="87" t="s">
        <v>1852</v>
      </c>
      <c r="C68" s="84" t="s">
        <v>1853</v>
      </c>
      <c r="D68" s="84" t="s">
        <v>285</v>
      </c>
      <c r="E68" s="84"/>
      <c r="F68" s="107">
        <v>41579</v>
      </c>
      <c r="G68" s="94">
        <v>8.5100000000000016</v>
      </c>
      <c r="H68" s="97" t="s">
        <v>184</v>
      </c>
      <c r="I68" s="98">
        <v>4.8000000000000001E-2</v>
      </c>
      <c r="J68" s="98">
        <v>4.8500000000000008E-2</v>
      </c>
      <c r="K68" s="94">
        <v>215633000</v>
      </c>
      <c r="L68" s="108">
        <v>100.7824</v>
      </c>
      <c r="M68" s="94">
        <v>217320.10013000001</v>
      </c>
      <c r="N68" s="84"/>
      <c r="O68" s="95">
        <v>1.5010090032096577E-2</v>
      </c>
      <c r="P68" s="95">
        <f>M68/'סכום נכסי הקרן'!$C$42</f>
        <v>4.1866053664195019E-3</v>
      </c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</row>
    <row r="69" spans="2:39" s="136" customFormat="1">
      <c r="B69" s="87" t="s">
        <v>1854</v>
      </c>
      <c r="C69" s="84" t="s">
        <v>1855</v>
      </c>
      <c r="D69" s="84" t="s">
        <v>285</v>
      </c>
      <c r="E69" s="84"/>
      <c r="F69" s="107">
        <v>41609</v>
      </c>
      <c r="G69" s="94">
        <v>8.6</v>
      </c>
      <c r="H69" s="97" t="s">
        <v>184</v>
      </c>
      <c r="I69" s="98">
        <v>4.8000000000000001E-2</v>
      </c>
      <c r="J69" s="98">
        <v>4.8499999999999995E-2</v>
      </c>
      <c r="K69" s="94">
        <v>215654000</v>
      </c>
      <c r="L69" s="108">
        <v>100.3845</v>
      </c>
      <c r="M69" s="94">
        <v>216483.24994000001</v>
      </c>
      <c r="N69" s="84"/>
      <c r="O69" s="95">
        <v>1.4952289595377826E-2</v>
      </c>
      <c r="P69" s="95">
        <f>M69/'סכום נכסי הקרן'!$C$42</f>
        <v>4.1704837030563458E-3</v>
      </c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</row>
    <row r="70" spans="2:39" s="136" customFormat="1">
      <c r="B70" s="87" t="s">
        <v>1856</v>
      </c>
      <c r="C70" s="84" t="s">
        <v>1857</v>
      </c>
      <c r="D70" s="84" t="s">
        <v>285</v>
      </c>
      <c r="E70" s="84"/>
      <c r="F70" s="107">
        <v>41672</v>
      </c>
      <c r="G70" s="94">
        <v>8.5599999999999987</v>
      </c>
      <c r="H70" s="97" t="s">
        <v>184</v>
      </c>
      <c r="I70" s="98">
        <v>4.8000000000000001E-2</v>
      </c>
      <c r="J70" s="98">
        <v>4.8499999999999988E-2</v>
      </c>
      <c r="K70" s="94">
        <v>67096000</v>
      </c>
      <c r="L70" s="108">
        <v>101.97499999999999</v>
      </c>
      <c r="M70" s="94">
        <v>68421.213180000006</v>
      </c>
      <c r="N70" s="84"/>
      <c r="O70" s="95">
        <v>4.7257873032578246E-3</v>
      </c>
      <c r="P70" s="95">
        <f>M70/'סכום נכסי הקרן'!$C$42</f>
        <v>1.3181137782697779E-3</v>
      </c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</row>
    <row r="71" spans="2:39" s="136" customFormat="1">
      <c r="B71" s="87" t="s">
        <v>1858</v>
      </c>
      <c r="C71" s="84" t="s">
        <v>1859</v>
      </c>
      <c r="D71" s="84" t="s">
        <v>285</v>
      </c>
      <c r="E71" s="84"/>
      <c r="F71" s="107">
        <v>41700</v>
      </c>
      <c r="G71" s="94">
        <v>8.64</v>
      </c>
      <c r="H71" s="97" t="s">
        <v>184</v>
      </c>
      <c r="I71" s="98">
        <v>4.8000000000000001E-2</v>
      </c>
      <c r="J71" s="98">
        <v>4.8599999999999997E-2</v>
      </c>
      <c r="K71" s="94">
        <v>304595000</v>
      </c>
      <c r="L71" s="108">
        <v>101.5716</v>
      </c>
      <c r="M71" s="94">
        <v>309381.94477999996</v>
      </c>
      <c r="N71" s="84"/>
      <c r="O71" s="95">
        <v>2.1368712984555956E-2</v>
      </c>
      <c r="P71" s="95">
        <f>M71/'סכום נכסי הקרן'!$C$42</f>
        <v>5.9601486908685873E-3</v>
      </c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</row>
    <row r="72" spans="2:39" s="136" customFormat="1">
      <c r="B72" s="87" t="s">
        <v>1860</v>
      </c>
      <c r="C72" s="84" t="s">
        <v>1861</v>
      </c>
      <c r="D72" s="84" t="s">
        <v>285</v>
      </c>
      <c r="E72" s="84"/>
      <c r="F72" s="107">
        <v>41730</v>
      </c>
      <c r="G72" s="94">
        <v>8.7200000000000006</v>
      </c>
      <c r="H72" s="97" t="s">
        <v>184</v>
      </c>
      <c r="I72" s="98">
        <v>4.8000000000000001E-2</v>
      </c>
      <c r="J72" s="98">
        <v>4.8600000000000004E-2</v>
      </c>
      <c r="K72" s="94">
        <v>175503000</v>
      </c>
      <c r="L72" s="108">
        <v>101.1815</v>
      </c>
      <c r="M72" s="94">
        <v>177576.51806</v>
      </c>
      <c r="N72" s="84"/>
      <c r="O72" s="95">
        <v>1.2265039092437233E-2</v>
      </c>
      <c r="P72" s="95">
        <f>M72/'סכום נכסי הקרן'!$C$42</f>
        <v>3.4209573942555757E-3</v>
      </c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</row>
    <row r="73" spans="2:39" s="136" customFormat="1">
      <c r="B73" s="87" t="s">
        <v>1862</v>
      </c>
      <c r="C73" s="84" t="s">
        <v>1863</v>
      </c>
      <c r="D73" s="84" t="s">
        <v>285</v>
      </c>
      <c r="E73" s="84"/>
      <c r="F73" s="107">
        <v>41760</v>
      </c>
      <c r="G73" s="94">
        <v>8.81</v>
      </c>
      <c r="H73" s="97" t="s">
        <v>184</v>
      </c>
      <c r="I73" s="98">
        <v>4.8000000000000001E-2</v>
      </c>
      <c r="J73" s="98">
        <v>4.8599999999999997E-2</v>
      </c>
      <c r="K73" s="94">
        <v>63695000</v>
      </c>
      <c r="L73" s="108">
        <v>100.78230000000001</v>
      </c>
      <c r="M73" s="94">
        <v>64193.285929999998</v>
      </c>
      <c r="N73" s="84"/>
      <c r="O73" s="95">
        <v>4.4337684396842658E-3</v>
      </c>
      <c r="P73" s="95">
        <f>M73/'סכום נכסי הקרן'!$C$42</f>
        <v>1.2366640508718392E-3</v>
      </c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</row>
    <row r="74" spans="2:39" s="136" customFormat="1">
      <c r="B74" s="87" t="s">
        <v>1864</v>
      </c>
      <c r="C74" s="84" t="s">
        <v>1865</v>
      </c>
      <c r="D74" s="84" t="s">
        <v>285</v>
      </c>
      <c r="E74" s="84"/>
      <c r="F74" s="107">
        <v>41791</v>
      </c>
      <c r="G74" s="94">
        <v>8.89</v>
      </c>
      <c r="H74" s="97" t="s">
        <v>184</v>
      </c>
      <c r="I74" s="98">
        <v>4.8000000000000001E-2</v>
      </c>
      <c r="J74" s="98">
        <v>4.8600000000000004E-2</v>
      </c>
      <c r="K74" s="94">
        <v>262600000</v>
      </c>
      <c r="L74" s="108">
        <v>100.3775</v>
      </c>
      <c r="M74" s="94">
        <v>263591.1361</v>
      </c>
      <c r="N74" s="84"/>
      <c r="O74" s="95">
        <v>1.8205985926551867E-2</v>
      </c>
      <c r="P74" s="95">
        <f>M74/'סכום נכסי הקרן'!$C$42</f>
        <v>5.0780027446919677E-3</v>
      </c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</row>
    <row r="75" spans="2:39" s="136" customFormat="1">
      <c r="B75" s="87" t="s">
        <v>1866</v>
      </c>
      <c r="C75" s="84" t="s">
        <v>1867</v>
      </c>
      <c r="D75" s="84" t="s">
        <v>285</v>
      </c>
      <c r="E75" s="84"/>
      <c r="F75" s="107">
        <v>41821</v>
      </c>
      <c r="G75" s="94">
        <v>8.77</v>
      </c>
      <c r="H75" s="97" t="s">
        <v>184</v>
      </c>
      <c r="I75" s="98">
        <v>4.8000000000000001E-2</v>
      </c>
      <c r="J75" s="98">
        <v>4.8600000000000004E-2</v>
      </c>
      <c r="K75" s="94">
        <v>161741000</v>
      </c>
      <c r="L75" s="108">
        <v>102.3884</v>
      </c>
      <c r="M75" s="94">
        <v>165604.03203999999</v>
      </c>
      <c r="N75" s="84"/>
      <c r="O75" s="95">
        <v>1.1438111012794728E-2</v>
      </c>
      <c r="P75" s="95">
        <f>M75/'סכום נכסי הקרן'!$C$42</f>
        <v>3.1903111070933185E-3</v>
      </c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</row>
    <row r="76" spans="2:39" s="136" customFormat="1">
      <c r="B76" s="87" t="s">
        <v>1868</v>
      </c>
      <c r="C76" s="84" t="s">
        <v>1869</v>
      </c>
      <c r="D76" s="84" t="s">
        <v>285</v>
      </c>
      <c r="E76" s="84"/>
      <c r="F76" s="107">
        <v>41852</v>
      </c>
      <c r="G76" s="94">
        <v>8.85</v>
      </c>
      <c r="H76" s="97" t="s">
        <v>184</v>
      </c>
      <c r="I76" s="98">
        <v>4.8000000000000001E-2</v>
      </c>
      <c r="J76" s="98">
        <v>4.8499999999999995E-2</v>
      </c>
      <c r="K76" s="94">
        <v>112545000</v>
      </c>
      <c r="L76" s="108">
        <v>101.9845</v>
      </c>
      <c r="M76" s="94">
        <v>114778.42570000001</v>
      </c>
      <c r="N76" s="84"/>
      <c r="O76" s="95">
        <v>7.9276353290317608E-3</v>
      </c>
      <c r="P76" s="95">
        <f>M76/'סכום נכסי הקרן'!$C$42</f>
        <v>2.2111713214624409E-3</v>
      </c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</row>
    <row r="77" spans="2:39" s="136" customFormat="1">
      <c r="B77" s="87" t="s">
        <v>1870</v>
      </c>
      <c r="C77" s="84" t="s">
        <v>1871</v>
      </c>
      <c r="D77" s="84" t="s">
        <v>285</v>
      </c>
      <c r="E77" s="84"/>
      <c r="F77" s="107">
        <v>41883</v>
      </c>
      <c r="G77" s="94">
        <v>8.93</v>
      </c>
      <c r="H77" s="97" t="s">
        <v>184</v>
      </c>
      <c r="I77" s="98">
        <v>4.8000000000000001E-2</v>
      </c>
      <c r="J77" s="98">
        <v>4.8600000000000004E-2</v>
      </c>
      <c r="K77" s="94">
        <v>205447000</v>
      </c>
      <c r="L77" s="108">
        <v>101.57470000000001</v>
      </c>
      <c r="M77" s="94">
        <v>208681.91005000001</v>
      </c>
      <c r="N77" s="84"/>
      <c r="O77" s="95">
        <v>1.4413458562031906E-2</v>
      </c>
      <c r="P77" s="95">
        <f>M77/'סכום נכסי הקרן'!$C$42</f>
        <v>4.0201932723543596E-3</v>
      </c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</row>
    <row r="78" spans="2:39" s="136" customFormat="1">
      <c r="B78" s="87" t="s">
        <v>1872</v>
      </c>
      <c r="C78" s="84" t="s">
        <v>1873</v>
      </c>
      <c r="D78" s="84" t="s">
        <v>285</v>
      </c>
      <c r="E78" s="84"/>
      <c r="F78" s="107">
        <v>41913</v>
      </c>
      <c r="G78" s="94">
        <v>9.0200000000000014</v>
      </c>
      <c r="H78" s="97" t="s">
        <v>184</v>
      </c>
      <c r="I78" s="98">
        <v>4.8000000000000001E-2</v>
      </c>
      <c r="J78" s="98">
        <v>4.8600000000000004E-2</v>
      </c>
      <c r="K78" s="94">
        <v>170672000</v>
      </c>
      <c r="L78" s="108">
        <v>101.1816</v>
      </c>
      <c r="M78" s="94">
        <v>172688.28938</v>
      </c>
      <c r="N78" s="84"/>
      <c r="O78" s="95">
        <v>1.1927413844977908E-2</v>
      </c>
      <c r="P78" s="95">
        <f>M78/'סכום נכסי הקרן'!$C$42</f>
        <v>3.326787161443555E-3</v>
      </c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</row>
    <row r="79" spans="2:39" s="136" customFormat="1">
      <c r="B79" s="87" t="s">
        <v>1874</v>
      </c>
      <c r="C79" s="84" t="s">
        <v>1875</v>
      </c>
      <c r="D79" s="84" t="s">
        <v>285</v>
      </c>
      <c r="E79" s="84"/>
      <c r="F79" s="107">
        <v>41945</v>
      </c>
      <c r="G79" s="94">
        <v>9.1</v>
      </c>
      <c r="H79" s="97" t="s">
        <v>184</v>
      </c>
      <c r="I79" s="98">
        <v>4.8000000000000001E-2</v>
      </c>
      <c r="J79" s="98">
        <v>4.8500000000000008E-2</v>
      </c>
      <c r="K79" s="94">
        <v>85158000</v>
      </c>
      <c r="L79" s="108">
        <v>100.7689</v>
      </c>
      <c r="M79" s="94">
        <v>85812.809330000004</v>
      </c>
      <c r="N79" s="84"/>
      <c r="O79" s="95">
        <v>5.9270081008610167E-3</v>
      </c>
      <c r="P79" s="95">
        <f>M79/'סכום נכסי הקרן'!$C$42</f>
        <v>1.6531575672641464E-3</v>
      </c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</row>
    <row r="80" spans="2:39" s="136" customFormat="1">
      <c r="B80" s="87" t="s">
        <v>1876</v>
      </c>
      <c r="C80" s="84" t="s">
        <v>1877</v>
      </c>
      <c r="D80" s="84" t="s">
        <v>285</v>
      </c>
      <c r="E80" s="84"/>
      <c r="F80" s="107">
        <v>41974</v>
      </c>
      <c r="G80" s="94">
        <v>9.1900000000000013</v>
      </c>
      <c r="H80" s="97" t="s">
        <v>184</v>
      </c>
      <c r="I80" s="98">
        <v>4.8000000000000001E-2</v>
      </c>
      <c r="J80" s="98">
        <v>4.8599999999999997E-2</v>
      </c>
      <c r="K80" s="94">
        <v>312276000</v>
      </c>
      <c r="L80" s="108">
        <v>100.3817</v>
      </c>
      <c r="M80" s="94">
        <v>313467.49467000004</v>
      </c>
      <c r="N80" s="84"/>
      <c r="O80" s="95">
        <v>2.1650897980986746E-2</v>
      </c>
      <c r="P80" s="95">
        <f>M80/'סכום נכסי הקרן'!$C$42</f>
        <v>6.0388555619036045E-3</v>
      </c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</row>
    <row r="81" spans="2:39" s="136" customFormat="1">
      <c r="B81" s="87" t="s">
        <v>1878</v>
      </c>
      <c r="C81" s="84" t="s">
        <v>1879</v>
      </c>
      <c r="D81" s="84" t="s">
        <v>285</v>
      </c>
      <c r="E81" s="84"/>
      <c r="F81" s="107">
        <v>42005</v>
      </c>
      <c r="G81" s="94">
        <v>9.0499999999999989</v>
      </c>
      <c r="H81" s="97" t="s">
        <v>184</v>
      </c>
      <c r="I81" s="98">
        <v>4.8000000000000001E-2</v>
      </c>
      <c r="J81" s="98">
        <v>4.8499999999999995E-2</v>
      </c>
      <c r="K81" s="94">
        <v>18379000</v>
      </c>
      <c r="L81" s="108">
        <v>102.3883</v>
      </c>
      <c r="M81" s="94">
        <v>18817.949069999999</v>
      </c>
      <c r="N81" s="84"/>
      <c r="O81" s="95">
        <v>1.2997376201793675E-3</v>
      </c>
      <c r="P81" s="95">
        <f>M81/'סכום נכסי הקרן'!$C$42</f>
        <v>3.6252204243575722E-4</v>
      </c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</row>
    <row r="82" spans="2:39" s="136" customFormat="1">
      <c r="B82" s="87" t="s">
        <v>1880</v>
      </c>
      <c r="C82" s="84" t="s">
        <v>1881</v>
      </c>
      <c r="D82" s="84" t="s">
        <v>285</v>
      </c>
      <c r="E82" s="84"/>
      <c r="F82" s="107">
        <v>42036</v>
      </c>
      <c r="G82" s="94">
        <v>9.1300000000000008</v>
      </c>
      <c r="H82" s="97" t="s">
        <v>184</v>
      </c>
      <c r="I82" s="98">
        <v>4.8000000000000001E-2</v>
      </c>
      <c r="J82" s="98">
        <v>4.8500000000000008E-2</v>
      </c>
      <c r="K82" s="94">
        <v>165325000</v>
      </c>
      <c r="L82" s="108">
        <v>101.98439999999999</v>
      </c>
      <c r="M82" s="94">
        <v>168605.68859999999</v>
      </c>
      <c r="N82" s="84"/>
      <c r="O82" s="95">
        <v>1.1645432540734765E-2</v>
      </c>
      <c r="P82" s="95">
        <f>M82/'סכום נכסי הקרן'!$C$42</f>
        <v>3.2481371041121259E-3</v>
      </c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</row>
    <row r="83" spans="2:39" s="136" customFormat="1">
      <c r="B83" s="87" t="s">
        <v>1882</v>
      </c>
      <c r="C83" s="84" t="s">
        <v>1883</v>
      </c>
      <c r="D83" s="84" t="s">
        <v>285</v>
      </c>
      <c r="E83" s="84"/>
      <c r="F83" s="107">
        <v>42064</v>
      </c>
      <c r="G83" s="94">
        <v>9.2099999999999991</v>
      </c>
      <c r="H83" s="97" t="s">
        <v>184</v>
      </c>
      <c r="I83" s="98">
        <v>4.8000000000000001E-2</v>
      </c>
      <c r="J83" s="98">
        <v>4.8600000000000004E-2</v>
      </c>
      <c r="K83" s="94">
        <v>455819000</v>
      </c>
      <c r="L83" s="108">
        <v>101.5784</v>
      </c>
      <c r="M83" s="94">
        <v>463013.45143999998</v>
      </c>
      <c r="N83" s="84"/>
      <c r="O83" s="95">
        <v>3.1979893199150886E-2</v>
      </c>
      <c r="P83" s="95">
        <f>M83/'סכום נכסי הקרן'!$C$42</f>
        <v>8.9198127525412681E-3</v>
      </c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</row>
    <row r="84" spans="2:39" s="136" customFormat="1">
      <c r="B84" s="87" t="s">
        <v>1884</v>
      </c>
      <c r="C84" s="84" t="s">
        <v>1885</v>
      </c>
      <c r="D84" s="84" t="s">
        <v>285</v>
      </c>
      <c r="E84" s="84"/>
      <c r="F84" s="107">
        <v>42095</v>
      </c>
      <c r="G84" s="94">
        <v>9.3000000000000007</v>
      </c>
      <c r="H84" s="97" t="s">
        <v>184</v>
      </c>
      <c r="I84" s="98">
        <v>4.8000000000000001E-2</v>
      </c>
      <c r="J84" s="98">
        <v>4.8600000000000004E-2</v>
      </c>
      <c r="K84" s="94">
        <v>249662000</v>
      </c>
      <c r="L84" s="108">
        <v>101.8969</v>
      </c>
      <c r="M84" s="94">
        <v>254397.91376</v>
      </c>
      <c r="N84" s="84"/>
      <c r="O84" s="95">
        <v>1.7571018912796877E-2</v>
      </c>
      <c r="P84" s="95">
        <f>M84/'סכום נכסי הקרן'!$C$42</f>
        <v>4.9008981236269671E-3</v>
      </c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</row>
    <row r="85" spans="2:39" s="136" customFormat="1">
      <c r="B85" s="87" t="s">
        <v>1886</v>
      </c>
      <c r="C85" s="84" t="s">
        <v>1887</v>
      </c>
      <c r="D85" s="84" t="s">
        <v>285</v>
      </c>
      <c r="E85" s="84"/>
      <c r="F85" s="107">
        <v>42125</v>
      </c>
      <c r="G85" s="94">
        <v>9.3800000000000008</v>
      </c>
      <c r="H85" s="97" t="s">
        <v>184</v>
      </c>
      <c r="I85" s="98">
        <v>4.8000000000000001E-2</v>
      </c>
      <c r="J85" s="98">
        <v>4.8600000000000004E-2</v>
      </c>
      <c r="K85" s="94">
        <v>266579000</v>
      </c>
      <c r="L85" s="108">
        <v>101.18680000000001</v>
      </c>
      <c r="M85" s="94">
        <v>269742.64231000002</v>
      </c>
      <c r="N85" s="84"/>
      <c r="O85" s="95">
        <v>1.8630864536445139E-2</v>
      </c>
      <c r="P85" s="95">
        <f>M85/'סכום נכסי הקרן'!$C$42</f>
        <v>5.1965096333550188E-3</v>
      </c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</row>
    <row r="86" spans="2:39" s="136" customFormat="1">
      <c r="B86" s="87" t="s">
        <v>1888</v>
      </c>
      <c r="C86" s="84" t="s">
        <v>1889</v>
      </c>
      <c r="D86" s="84" t="s">
        <v>285</v>
      </c>
      <c r="E86" s="84"/>
      <c r="F86" s="107">
        <v>42156</v>
      </c>
      <c r="G86" s="94">
        <v>9.4699999999999989</v>
      </c>
      <c r="H86" s="97" t="s">
        <v>184</v>
      </c>
      <c r="I86" s="98">
        <v>4.8000000000000001E-2</v>
      </c>
      <c r="J86" s="98">
        <v>4.8599999999999997E-2</v>
      </c>
      <c r="K86" s="94">
        <v>67329000</v>
      </c>
      <c r="L86" s="108">
        <v>100.38509999999999</v>
      </c>
      <c r="M86" s="94">
        <v>67587.903170000005</v>
      </c>
      <c r="N86" s="84"/>
      <c r="O86" s="95">
        <v>4.6682313833624027E-3</v>
      </c>
      <c r="P86" s="95">
        <f>M86/'סכום נכסי הקרן'!$C$42</f>
        <v>1.3020603153932647E-3</v>
      </c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s="136" customFormat="1">
      <c r="B87" s="87" t="s">
        <v>1890</v>
      </c>
      <c r="C87" s="84" t="s">
        <v>1891</v>
      </c>
      <c r="D87" s="84" t="s">
        <v>285</v>
      </c>
      <c r="E87" s="84"/>
      <c r="F87" s="107">
        <v>42218</v>
      </c>
      <c r="G87" s="94">
        <v>9.41</v>
      </c>
      <c r="H87" s="97" t="s">
        <v>184</v>
      </c>
      <c r="I87" s="98">
        <v>4.8000000000000001E-2</v>
      </c>
      <c r="J87" s="98">
        <v>4.8600000000000004E-2</v>
      </c>
      <c r="K87" s="94">
        <v>91313000</v>
      </c>
      <c r="L87" s="108">
        <v>101.971</v>
      </c>
      <c r="M87" s="94">
        <v>93112.744069999986</v>
      </c>
      <c r="N87" s="84"/>
      <c r="O87" s="95">
        <v>6.4312075633602668E-3</v>
      </c>
      <c r="P87" s="95">
        <f>M87/'סכום נכסי הקרן'!$C$42</f>
        <v>1.7937885808644257E-3</v>
      </c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</row>
    <row r="88" spans="2:39" s="136" customFormat="1">
      <c r="B88" s="87" t="s">
        <v>1892</v>
      </c>
      <c r="C88" s="84" t="s">
        <v>1893</v>
      </c>
      <c r="D88" s="84" t="s">
        <v>285</v>
      </c>
      <c r="E88" s="84"/>
      <c r="F88" s="107">
        <v>42309</v>
      </c>
      <c r="G88" s="94">
        <v>9.66</v>
      </c>
      <c r="H88" s="97" t="s">
        <v>184</v>
      </c>
      <c r="I88" s="98">
        <v>4.8000000000000001E-2</v>
      </c>
      <c r="J88" s="98">
        <v>4.8499999999999995E-2</v>
      </c>
      <c r="K88" s="94">
        <v>218990000</v>
      </c>
      <c r="L88" s="108">
        <v>100.78189999999999</v>
      </c>
      <c r="M88" s="94">
        <v>220702.23887</v>
      </c>
      <c r="N88" s="84"/>
      <c r="O88" s="95">
        <v>1.5243691097796776E-2</v>
      </c>
      <c r="P88" s="95">
        <f>M88/'סכום נכסי הקרן'!$C$42</f>
        <v>4.2517612364489608E-3</v>
      </c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</row>
    <row r="89" spans="2:39" s="136" customFormat="1">
      <c r="B89" s="87" t="s">
        <v>1894</v>
      </c>
      <c r="C89" s="84" t="s">
        <v>1895</v>
      </c>
      <c r="D89" s="84" t="s">
        <v>285</v>
      </c>
      <c r="E89" s="84"/>
      <c r="F89" s="107">
        <v>42339</v>
      </c>
      <c r="G89" s="94">
        <v>9.74</v>
      </c>
      <c r="H89" s="97" t="s">
        <v>184</v>
      </c>
      <c r="I89" s="98">
        <v>4.8000000000000001E-2</v>
      </c>
      <c r="J89" s="98">
        <v>4.8600000000000004E-2</v>
      </c>
      <c r="K89" s="94">
        <v>161865000</v>
      </c>
      <c r="L89" s="108">
        <v>100.38420000000001</v>
      </c>
      <c r="M89" s="94">
        <v>162486.88319999998</v>
      </c>
      <c r="N89" s="84"/>
      <c r="O89" s="95">
        <v>1.1222812544296615E-2</v>
      </c>
      <c r="P89" s="95">
        <f>M89/'סכום נכסי הקרן'!$C$42</f>
        <v>3.130260186567947E-3</v>
      </c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</row>
    <row r="90" spans="2:39" s="136" customFormat="1">
      <c r="B90" s="87" t="s">
        <v>1896</v>
      </c>
      <c r="C90" s="84" t="s">
        <v>1897</v>
      </c>
      <c r="D90" s="84" t="s">
        <v>285</v>
      </c>
      <c r="E90" s="84"/>
      <c r="F90" s="107">
        <v>42370</v>
      </c>
      <c r="G90" s="94">
        <v>9.6</v>
      </c>
      <c r="H90" s="97" t="s">
        <v>184</v>
      </c>
      <c r="I90" s="98">
        <v>4.8000000000000001E-2</v>
      </c>
      <c r="J90" s="98">
        <v>4.8499999999999995E-2</v>
      </c>
      <c r="K90" s="94">
        <v>82609000</v>
      </c>
      <c r="L90" s="108">
        <v>102.38809999999999</v>
      </c>
      <c r="M90" s="94">
        <v>84581.774540000013</v>
      </c>
      <c r="N90" s="84"/>
      <c r="O90" s="95">
        <v>5.8419817134284253E-3</v>
      </c>
      <c r="P90" s="95">
        <f>M90/'סכום נכסי הקרן'!$C$42</f>
        <v>1.6294420579533186E-3</v>
      </c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</row>
    <row r="91" spans="2:39" s="136" customFormat="1">
      <c r="B91" s="87" t="s">
        <v>1898</v>
      </c>
      <c r="C91" s="84" t="s">
        <v>1899</v>
      </c>
      <c r="D91" s="84" t="s">
        <v>285</v>
      </c>
      <c r="E91" s="84"/>
      <c r="F91" s="107">
        <v>42461</v>
      </c>
      <c r="G91" s="94">
        <v>9.84</v>
      </c>
      <c r="H91" s="97" t="s">
        <v>184</v>
      </c>
      <c r="I91" s="98">
        <v>4.8000000000000001E-2</v>
      </c>
      <c r="J91" s="98">
        <v>4.8600000000000004E-2</v>
      </c>
      <c r="K91" s="94">
        <v>229226000</v>
      </c>
      <c r="L91" s="108">
        <v>102.10380000000001</v>
      </c>
      <c r="M91" s="94">
        <v>234048.34175999998</v>
      </c>
      <c r="N91" s="84"/>
      <c r="O91" s="95">
        <v>1.6165493571827894E-2</v>
      </c>
      <c r="P91" s="95">
        <f>M91/'סכום נכסי הקרן'!$C$42</f>
        <v>4.5088698331532543E-3</v>
      </c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</row>
    <row r="92" spans="2:39" s="136" customFormat="1">
      <c r="B92" s="87" t="s">
        <v>1900</v>
      </c>
      <c r="C92" s="84" t="s">
        <v>1901</v>
      </c>
      <c r="D92" s="84" t="s">
        <v>285</v>
      </c>
      <c r="E92" s="84"/>
      <c r="F92" s="107">
        <v>42491</v>
      </c>
      <c r="G92" s="94">
        <v>9.93</v>
      </c>
      <c r="H92" s="97" t="s">
        <v>184</v>
      </c>
      <c r="I92" s="98">
        <v>4.8000000000000001E-2</v>
      </c>
      <c r="J92" s="98">
        <v>4.8599999999999997E-2</v>
      </c>
      <c r="K92" s="94">
        <v>269102000</v>
      </c>
      <c r="L92" s="108">
        <v>101.90819999999999</v>
      </c>
      <c r="M92" s="94">
        <v>274236.98768000002</v>
      </c>
      <c r="N92" s="84"/>
      <c r="O92" s="95">
        <v>1.8941284643000777E-2</v>
      </c>
      <c r="P92" s="95">
        <f>M92/'סכום נכסי הקרן'!$C$42</f>
        <v>5.2830918244792125E-3</v>
      </c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</row>
    <row r="93" spans="2:39" s="136" customFormat="1">
      <c r="B93" s="87" t="s">
        <v>1902</v>
      </c>
      <c r="C93" s="84" t="s">
        <v>1903</v>
      </c>
      <c r="D93" s="84" t="s">
        <v>285</v>
      </c>
      <c r="E93" s="84"/>
      <c r="F93" s="107">
        <v>42522</v>
      </c>
      <c r="G93" s="94">
        <v>10.01</v>
      </c>
      <c r="H93" s="97" t="s">
        <v>184</v>
      </c>
      <c r="I93" s="98">
        <v>4.8000000000000001E-2</v>
      </c>
      <c r="J93" s="98">
        <v>4.8599999999999997E-2</v>
      </c>
      <c r="K93" s="94">
        <v>129532000</v>
      </c>
      <c r="L93" s="108">
        <v>101.0939</v>
      </c>
      <c r="M93" s="94">
        <v>130948.89975</v>
      </c>
      <c r="N93" s="84"/>
      <c r="O93" s="95">
        <v>9.0445143991545289E-3</v>
      </c>
      <c r="P93" s="95">
        <f>M93/'סכום נכסי הקרן'!$C$42</f>
        <v>2.5226905660918138E-3</v>
      </c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</row>
    <row r="94" spans="2:39" s="136" customFormat="1">
      <c r="B94" s="87" t="s">
        <v>1904</v>
      </c>
      <c r="C94" s="84" t="s">
        <v>1905</v>
      </c>
      <c r="D94" s="84" t="s">
        <v>285</v>
      </c>
      <c r="E94" s="84"/>
      <c r="F94" s="107">
        <v>42552</v>
      </c>
      <c r="G94" s="94">
        <v>9.86</v>
      </c>
      <c r="H94" s="97" t="s">
        <v>184</v>
      </c>
      <c r="I94" s="98">
        <v>4.8000000000000001E-2</v>
      </c>
      <c r="J94" s="98">
        <v>4.8600000000000004E-2</v>
      </c>
      <c r="K94" s="94">
        <v>12311000</v>
      </c>
      <c r="L94" s="108">
        <v>102.79819999999999</v>
      </c>
      <c r="M94" s="94">
        <v>12655.241179999999</v>
      </c>
      <c r="N94" s="84"/>
      <c r="O94" s="95">
        <v>8.7408532103595122E-4</v>
      </c>
      <c r="P94" s="95">
        <f>M94/'סכום נכסי הקרן'!$C$42</f>
        <v>2.4379935682814039E-4</v>
      </c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</row>
    <row r="95" spans="2:39" s="136" customFormat="1">
      <c r="B95" s="87" t="s">
        <v>1906</v>
      </c>
      <c r="C95" s="84" t="s">
        <v>1907</v>
      </c>
      <c r="D95" s="84" t="s">
        <v>285</v>
      </c>
      <c r="E95" s="84"/>
      <c r="F95" s="107">
        <v>42583</v>
      </c>
      <c r="G95" s="94">
        <v>9.94</v>
      </c>
      <c r="H95" s="97" t="s">
        <v>184</v>
      </c>
      <c r="I95" s="98">
        <v>4.8000000000000001E-2</v>
      </c>
      <c r="J95" s="98">
        <v>4.8500000000000008E-2</v>
      </c>
      <c r="K95" s="94">
        <v>257710000</v>
      </c>
      <c r="L95" s="108">
        <v>102.09569999999999</v>
      </c>
      <c r="M95" s="94">
        <v>263110.76277999999</v>
      </c>
      <c r="N95" s="84"/>
      <c r="O95" s="95">
        <v>1.8172807003949198E-2</v>
      </c>
      <c r="P95" s="95">
        <f>M95/'סכום נכסי הקרן'!$C$42</f>
        <v>5.068748499372765E-3</v>
      </c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</row>
    <row r="96" spans="2:39" s="136" customFormat="1">
      <c r="B96" s="87" t="s">
        <v>1908</v>
      </c>
      <c r="C96" s="84" t="s">
        <v>1909</v>
      </c>
      <c r="D96" s="84" t="s">
        <v>285</v>
      </c>
      <c r="E96" s="84"/>
      <c r="F96" s="107">
        <v>42644</v>
      </c>
      <c r="G96" s="94">
        <v>10.11</v>
      </c>
      <c r="H96" s="97" t="s">
        <v>184</v>
      </c>
      <c r="I96" s="98">
        <v>4.8000000000000001E-2</v>
      </c>
      <c r="J96" s="98">
        <v>4.8599999999999997E-2</v>
      </c>
      <c r="K96" s="94">
        <v>33201000</v>
      </c>
      <c r="L96" s="108">
        <v>101.1811</v>
      </c>
      <c r="M96" s="94">
        <v>33592.932670000002</v>
      </c>
      <c r="N96" s="84"/>
      <c r="O96" s="95">
        <v>2.3202315088076456E-3</v>
      </c>
      <c r="P96" s="95">
        <f>M96/'סכום נכסי הקרן'!$C$42</f>
        <v>6.4715758968388352E-4</v>
      </c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</row>
    <row r="97" spans="2:39" s="136" customFormat="1">
      <c r="B97" s="87" t="s">
        <v>1910</v>
      </c>
      <c r="C97" s="84" t="s">
        <v>1911</v>
      </c>
      <c r="D97" s="84" t="s">
        <v>285</v>
      </c>
      <c r="E97" s="84"/>
      <c r="F97" s="107">
        <v>42675</v>
      </c>
      <c r="G97" s="94">
        <v>10.190000000000001</v>
      </c>
      <c r="H97" s="97" t="s">
        <v>184</v>
      </c>
      <c r="I97" s="98">
        <v>4.8000000000000001E-2</v>
      </c>
      <c r="J97" s="98">
        <v>4.8599999999999997E-2</v>
      </c>
      <c r="K97" s="94">
        <v>147742000</v>
      </c>
      <c r="L97" s="108">
        <v>100.87949999999999</v>
      </c>
      <c r="M97" s="94">
        <v>149041.44144</v>
      </c>
      <c r="N97" s="84"/>
      <c r="O97" s="95">
        <v>1.0294148830180044E-2</v>
      </c>
      <c r="P97" s="95">
        <f>M97/'סכום נכסי הקרן'!$C$42</f>
        <v>2.8712378568680071E-3</v>
      </c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</row>
    <row r="98" spans="2:39" s="136" customFormat="1">
      <c r="B98" s="87" t="s">
        <v>1912</v>
      </c>
      <c r="C98" s="84" t="s">
        <v>1913</v>
      </c>
      <c r="D98" s="84" t="s">
        <v>285</v>
      </c>
      <c r="E98" s="84"/>
      <c r="F98" s="107">
        <v>42705</v>
      </c>
      <c r="G98" s="94">
        <v>10.28</v>
      </c>
      <c r="H98" s="97" t="s">
        <v>184</v>
      </c>
      <c r="I98" s="98">
        <v>4.8000000000000001E-2</v>
      </c>
      <c r="J98" s="98">
        <v>4.8599999999999997E-2</v>
      </c>
      <c r="K98" s="94">
        <v>45882000</v>
      </c>
      <c r="L98" s="108">
        <v>100.3835</v>
      </c>
      <c r="M98" s="94">
        <v>46057.979909999995</v>
      </c>
      <c r="N98" s="84"/>
      <c r="O98" s="95">
        <v>3.181180317568609E-3</v>
      </c>
      <c r="P98" s="95">
        <f>M98/'סכום נכסי הקרן'!$C$42</f>
        <v>8.8729291833704988E-4</v>
      </c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</row>
    <row r="99" spans="2:39" s="136" customFormat="1">
      <c r="B99" s="87" t="s">
        <v>1914</v>
      </c>
      <c r="C99" s="84" t="s">
        <v>1915</v>
      </c>
      <c r="D99" s="84" t="s">
        <v>285</v>
      </c>
      <c r="E99" s="84"/>
      <c r="F99" s="107">
        <v>42736</v>
      </c>
      <c r="G99" s="94">
        <v>10.120000000000001</v>
      </c>
      <c r="H99" s="97" t="s">
        <v>184</v>
      </c>
      <c r="I99" s="98">
        <v>4.8000000000000001E-2</v>
      </c>
      <c r="J99" s="98">
        <v>4.8500000000000008E-2</v>
      </c>
      <c r="K99" s="94">
        <v>273331000</v>
      </c>
      <c r="L99" s="108">
        <v>102.69459999999999</v>
      </c>
      <c r="M99" s="94">
        <v>280696.08769999997</v>
      </c>
      <c r="N99" s="84"/>
      <c r="O99" s="95">
        <v>1.9387408461131361E-2</v>
      </c>
      <c r="P99" s="95">
        <f>M99/'סכום נכסי הקרן'!$C$42</f>
        <v>5.4075244139626336E-3</v>
      </c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</row>
    <row r="100" spans="2:39" s="136" customFormat="1">
      <c r="B100" s="87" t="s">
        <v>1916</v>
      </c>
      <c r="C100" s="84" t="s">
        <v>1917</v>
      </c>
      <c r="D100" s="84" t="s">
        <v>285</v>
      </c>
      <c r="E100" s="84"/>
      <c r="F100" s="107">
        <v>42767</v>
      </c>
      <c r="G100" s="94">
        <v>10.199999999999999</v>
      </c>
      <c r="H100" s="97" t="s">
        <v>184</v>
      </c>
      <c r="I100" s="98">
        <v>4.8000000000000001E-2</v>
      </c>
      <c r="J100" s="98">
        <v>4.8500000000000008E-2</v>
      </c>
      <c r="K100" s="94">
        <v>116623000</v>
      </c>
      <c r="L100" s="108">
        <v>102.2893</v>
      </c>
      <c r="M100" s="94">
        <v>119292.89541</v>
      </c>
      <c r="N100" s="84"/>
      <c r="O100" s="95">
        <v>8.2394454043710295E-3</v>
      </c>
      <c r="P100" s="95">
        <f>M100/'סכום נכסי הקרן'!$C$42</f>
        <v>2.2981412018514072E-3</v>
      </c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</row>
    <row r="101" spans="2:39" s="136" customFormat="1">
      <c r="B101" s="87" t="s">
        <v>1918</v>
      </c>
      <c r="C101" s="84" t="s">
        <v>1919</v>
      </c>
      <c r="D101" s="84" t="s">
        <v>285</v>
      </c>
      <c r="E101" s="84"/>
      <c r="F101" s="107">
        <v>42795</v>
      </c>
      <c r="G101" s="94">
        <v>10.280000000000001</v>
      </c>
      <c r="H101" s="97" t="s">
        <v>184</v>
      </c>
      <c r="I101" s="98">
        <v>4.8000000000000001E-2</v>
      </c>
      <c r="J101" s="98">
        <v>4.8599999999999997E-2</v>
      </c>
      <c r="K101" s="94">
        <v>163029000</v>
      </c>
      <c r="L101" s="108">
        <v>102.0899</v>
      </c>
      <c r="M101" s="94">
        <v>166436.19594999999</v>
      </c>
      <c r="N101" s="84"/>
      <c r="O101" s="95">
        <v>1.149558777266687E-2</v>
      </c>
      <c r="P101" s="95">
        <f>M101/'סכום נכסי הקרן'!$C$42</f>
        <v>3.206342490703314E-3</v>
      </c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</row>
    <row r="102" spans="2:39" s="136" customFormat="1">
      <c r="B102" s="87" t="s">
        <v>1920</v>
      </c>
      <c r="C102" s="84" t="s">
        <v>1921</v>
      </c>
      <c r="D102" s="84" t="s">
        <v>285</v>
      </c>
      <c r="E102" s="84"/>
      <c r="F102" s="107">
        <v>42826</v>
      </c>
      <c r="G102" s="94">
        <v>10.370000000000001</v>
      </c>
      <c r="H102" s="97" t="s">
        <v>184</v>
      </c>
      <c r="I102" s="98">
        <v>4.8000000000000001E-2</v>
      </c>
      <c r="J102" s="98">
        <v>4.8499999999999995E-2</v>
      </c>
      <c r="K102" s="94">
        <v>116410000</v>
      </c>
      <c r="L102" s="108">
        <v>101.6871</v>
      </c>
      <c r="M102" s="94">
        <v>118373.94223</v>
      </c>
      <c r="N102" s="84"/>
      <c r="O102" s="95">
        <v>8.1759741931999048E-3</v>
      </c>
      <c r="P102" s="95">
        <f>M102/'סכום נכסי הקרן'!$C$42</f>
        <v>2.2804378494575201E-3</v>
      </c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</row>
    <row r="103" spans="2:39" s="136" customFormat="1">
      <c r="B103" s="87" t="s">
        <v>1922</v>
      </c>
      <c r="C103" s="84" t="s">
        <v>1923</v>
      </c>
      <c r="D103" s="84" t="s">
        <v>285</v>
      </c>
      <c r="E103" s="84"/>
      <c r="F103" s="107">
        <v>42856</v>
      </c>
      <c r="G103" s="94">
        <v>10.45</v>
      </c>
      <c r="H103" s="97" t="s">
        <v>184</v>
      </c>
      <c r="I103" s="98">
        <v>4.8000000000000001E-2</v>
      </c>
      <c r="J103" s="98">
        <v>4.8600000000000004E-2</v>
      </c>
      <c r="K103" s="94">
        <v>264235000</v>
      </c>
      <c r="L103" s="108">
        <v>100.98220000000001</v>
      </c>
      <c r="M103" s="94">
        <v>266830.36216999998</v>
      </c>
      <c r="N103" s="84"/>
      <c r="O103" s="95">
        <v>1.8429716151763104E-2</v>
      </c>
      <c r="P103" s="95">
        <f>M103/'סכום נכסי הקרן'!$C$42</f>
        <v>5.1404054457748196E-3</v>
      </c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</row>
    <row r="104" spans="2:39" s="136" customFormat="1">
      <c r="B104" s="87" t="s">
        <v>1924</v>
      </c>
      <c r="C104" s="84" t="s">
        <v>1925</v>
      </c>
      <c r="D104" s="84" t="s">
        <v>285</v>
      </c>
      <c r="E104" s="84"/>
      <c r="F104" s="107">
        <v>42887</v>
      </c>
      <c r="G104" s="94">
        <v>10.540000000000001</v>
      </c>
      <c r="H104" s="97" t="s">
        <v>184</v>
      </c>
      <c r="I104" s="98">
        <v>4.8000000000000001E-2</v>
      </c>
      <c r="J104" s="98">
        <v>4.8600000000000004E-2</v>
      </c>
      <c r="K104" s="94">
        <v>190163000</v>
      </c>
      <c r="L104" s="108">
        <v>100.3832</v>
      </c>
      <c r="M104" s="94">
        <v>190891.77200999999</v>
      </c>
      <c r="N104" s="84"/>
      <c r="O104" s="95">
        <v>1.3184710859890737E-2</v>
      </c>
      <c r="P104" s="95">
        <f>M104/'סכום נכסי הקרן'!$C$42</f>
        <v>3.677471695551045E-3</v>
      </c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</row>
    <row r="105" spans="2:39" s="136" customFormat="1">
      <c r="B105" s="87" t="s">
        <v>1926</v>
      </c>
      <c r="C105" s="84" t="s">
        <v>1927</v>
      </c>
      <c r="D105" s="84" t="s">
        <v>285</v>
      </c>
      <c r="E105" s="84"/>
      <c r="F105" s="107">
        <v>42949</v>
      </c>
      <c r="G105" s="94">
        <v>10.46</v>
      </c>
      <c r="H105" s="97" t="s">
        <v>184</v>
      </c>
      <c r="I105" s="98">
        <v>4.8000000000000001E-2</v>
      </c>
      <c r="J105" s="98">
        <v>4.8499999999999995E-2</v>
      </c>
      <c r="K105" s="94">
        <v>189380000</v>
      </c>
      <c r="L105" s="108">
        <v>102.28870000000001</v>
      </c>
      <c r="M105" s="94">
        <v>193714.27605000001</v>
      </c>
      <c r="N105" s="84"/>
      <c r="O105" s="95">
        <v>1.3379658495802065E-2</v>
      </c>
      <c r="P105" s="95">
        <f>M105/'סכום נכסי הקרן'!$C$42</f>
        <v>3.7318463739794837E-3</v>
      </c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</row>
    <row r="106" spans="2:39" s="136" customFormat="1">
      <c r="B106" s="87" t="s">
        <v>1928</v>
      </c>
      <c r="C106" s="84" t="s">
        <v>1929</v>
      </c>
      <c r="D106" s="84" t="s">
        <v>285</v>
      </c>
      <c r="E106" s="84"/>
      <c r="F106" s="107">
        <v>43009</v>
      </c>
      <c r="G106" s="94">
        <v>10.62</v>
      </c>
      <c r="H106" s="97" t="s">
        <v>184</v>
      </c>
      <c r="I106" s="98">
        <v>4.8000000000000001E-2</v>
      </c>
      <c r="J106" s="98">
        <v>4.8500000000000015E-2</v>
      </c>
      <c r="K106" s="94">
        <v>181064000</v>
      </c>
      <c r="L106" s="108">
        <v>101.294</v>
      </c>
      <c r="M106" s="94">
        <v>183406.88247000001</v>
      </c>
      <c r="N106" s="84"/>
      <c r="O106" s="95">
        <v>1.2667736747470897E-2</v>
      </c>
      <c r="P106" s="95">
        <f>M106/'סכום נכסי הקרן'!$C$42</f>
        <v>3.533277584208027E-3</v>
      </c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</row>
    <row r="107" spans="2:39" s="136" customFormat="1">
      <c r="B107" s="87" t="s">
        <v>1930</v>
      </c>
      <c r="C107" s="84" t="s">
        <v>1931</v>
      </c>
      <c r="D107" s="84" t="s">
        <v>285</v>
      </c>
      <c r="E107" s="84"/>
      <c r="F107" s="107">
        <v>43040</v>
      </c>
      <c r="G107" s="94">
        <v>10.700000000000001</v>
      </c>
      <c r="H107" s="97" t="s">
        <v>184</v>
      </c>
      <c r="I107" s="98">
        <v>4.8000000000000001E-2</v>
      </c>
      <c r="J107" s="98">
        <v>4.8499999999999988E-2</v>
      </c>
      <c r="K107" s="94">
        <v>200600000</v>
      </c>
      <c r="L107" s="108">
        <v>100.7938</v>
      </c>
      <c r="M107" s="94">
        <v>202192.44146</v>
      </c>
      <c r="N107" s="84"/>
      <c r="O107" s="95">
        <v>1.3965237216017E-2</v>
      </c>
      <c r="P107" s="95">
        <f>M107/'סכום נכסי הקרן'!$C$42</f>
        <v>3.8951756416434752E-3</v>
      </c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</row>
    <row r="108" spans="2:39" s="136" customFormat="1">
      <c r="B108" s="87" t="s">
        <v>1932</v>
      </c>
      <c r="C108" s="84" t="s">
        <v>1933</v>
      </c>
      <c r="D108" s="84" t="s">
        <v>285</v>
      </c>
      <c r="E108" s="84"/>
      <c r="F108" s="107">
        <v>43070</v>
      </c>
      <c r="G108" s="94">
        <v>10.79</v>
      </c>
      <c r="H108" s="97" t="s">
        <v>184</v>
      </c>
      <c r="I108" s="98">
        <v>4.8000000000000001E-2</v>
      </c>
      <c r="J108" s="98">
        <v>4.8499999999999995E-2</v>
      </c>
      <c r="K108" s="94">
        <v>213512000</v>
      </c>
      <c r="L108" s="108">
        <v>100.39619999999999</v>
      </c>
      <c r="M108" s="94">
        <v>214357.96336000002</v>
      </c>
      <c r="N108" s="84"/>
      <c r="O108" s="95">
        <v>1.4805498097993443E-2</v>
      </c>
      <c r="P108" s="95">
        <f>M108/'סכום נכסי הקרן'!$C$42</f>
        <v>4.1295407060869694E-3</v>
      </c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</row>
    <row r="109" spans="2:39" s="136" customFormat="1">
      <c r="B109" s="87" t="s">
        <v>1934</v>
      </c>
      <c r="C109" s="84" t="s">
        <v>1935</v>
      </c>
      <c r="D109" s="84" t="s">
        <v>285</v>
      </c>
      <c r="E109" s="84"/>
      <c r="F109" s="107">
        <v>40057</v>
      </c>
      <c r="G109" s="94">
        <v>5.7</v>
      </c>
      <c r="H109" s="97" t="s">
        <v>184</v>
      </c>
      <c r="I109" s="98">
        <v>4.8000000000000001E-2</v>
      </c>
      <c r="J109" s="98">
        <v>4.8499999999999995E-2</v>
      </c>
      <c r="K109" s="94">
        <v>107699160</v>
      </c>
      <c r="L109" s="108">
        <v>109.78740000000001</v>
      </c>
      <c r="M109" s="94">
        <v>118240.11966</v>
      </c>
      <c r="N109" s="84"/>
      <c r="O109" s="95">
        <v>8.1667311971639883E-3</v>
      </c>
      <c r="P109" s="95">
        <f>M109/'סכום נכסי הקרן'!$C$42</f>
        <v>2.2778597985115886E-3</v>
      </c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</row>
    <row r="110" spans="2:39" s="136" customFormat="1">
      <c r="B110" s="87" t="s">
        <v>1936</v>
      </c>
      <c r="C110" s="84" t="s">
        <v>1937</v>
      </c>
      <c r="D110" s="84" t="s">
        <v>285</v>
      </c>
      <c r="E110" s="84"/>
      <c r="F110" s="107">
        <v>40087</v>
      </c>
      <c r="G110" s="94">
        <v>5.78</v>
      </c>
      <c r="H110" s="97" t="s">
        <v>184</v>
      </c>
      <c r="I110" s="98">
        <v>4.8000000000000001E-2</v>
      </c>
      <c r="J110" s="98">
        <v>4.8599999999999997E-2</v>
      </c>
      <c r="K110" s="94">
        <v>100332000</v>
      </c>
      <c r="L110" s="108">
        <v>108.8318</v>
      </c>
      <c r="M110" s="94">
        <v>109193.09695000001</v>
      </c>
      <c r="N110" s="84"/>
      <c r="O110" s="95">
        <v>7.5418620510597422E-3</v>
      </c>
      <c r="P110" s="95">
        <f>M110/'סכום נכסי הקרן'!$C$42</f>
        <v>2.1035716686738626E-3</v>
      </c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</row>
    <row r="111" spans="2:39" s="136" customFormat="1">
      <c r="B111" s="87" t="s">
        <v>1938</v>
      </c>
      <c r="C111" s="84" t="s">
        <v>1939</v>
      </c>
      <c r="D111" s="84" t="s">
        <v>285</v>
      </c>
      <c r="E111" s="84"/>
      <c r="F111" s="107">
        <v>40118</v>
      </c>
      <c r="G111" s="94">
        <v>5.87</v>
      </c>
      <c r="H111" s="97" t="s">
        <v>184</v>
      </c>
      <c r="I111" s="98">
        <v>4.8000000000000001E-2</v>
      </c>
      <c r="J111" s="98">
        <v>4.8500000000000008E-2</v>
      </c>
      <c r="K111" s="94">
        <v>122827000</v>
      </c>
      <c r="L111" s="108">
        <v>108.7109</v>
      </c>
      <c r="M111" s="94">
        <v>133526.28857999999</v>
      </c>
      <c r="N111" s="84"/>
      <c r="O111" s="95">
        <v>9.2225321635623202E-3</v>
      </c>
      <c r="P111" s="95">
        <f>M111/'סכום נכסי הקרן'!$C$42</f>
        <v>2.5723431748499214E-3</v>
      </c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</row>
    <row r="112" spans="2:39" s="136" customFormat="1">
      <c r="B112" s="87" t="s">
        <v>1940</v>
      </c>
      <c r="C112" s="84" t="s">
        <v>1941</v>
      </c>
      <c r="D112" s="84" t="s">
        <v>285</v>
      </c>
      <c r="E112" s="84"/>
      <c r="F112" s="107">
        <v>39509</v>
      </c>
      <c r="G112" s="94">
        <v>4.57</v>
      </c>
      <c r="H112" s="97" t="s">
        <v>184</v>
      </c>
      <c r="I112" s="98">
        <v>4.8000000000000001E-2</v>
      </c>
      <c r="J112" s="98">
        <v>4.8600000000000011E-2</v>
      </c>
      <c r="K112" s="94">
        <v>14639000</v>
      </c>
      <c r="L112" s="108">
        <v>117.62260000000001</v>
      </c>
      <c r="M112" s="94">
        <v>17218.779649999997</v>
      </c>
      <c r="N112" s="84"/>
      <c r="O112" s="95">
        <v>1.1892845283741603E-3</v>
      </c>
      <c r="P112" s="95">
        <f>M112/'סכום נכסי הקרן'!$C$42</f>
        <v>3.3171453189448195E-4</v>
      </c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</row>
    <row r="113" spans="2:39" s="136" customFormat="1">
      <c r="B113" s="87" t="s">
        <v>1942</v>
      </c>
      <c r="C113" s="84" t="s">
        <v>1943</v>
      </c>
      <c r="D113" s="84" t="s">
        <v>285</v>
      </c>
      <c r="E113" s="84"/>
      <c r="F113" s="107">
        <v>39600</v>
      </c>
      <c r="G113" s="94">
        <v>4.8199999999999994</v>
      </c>
      <c r="H113" s="97" t="s">
        <v>184</v>
      </c>
      <c r="I113" s="98">
        <v>4.8000000000000001E-2</v>
      </c>
      <c r="J113" s="98">
        <v>4.8599999999999997E-2</v>
      </c>
      <c r="K113" s="94">
        <v>38870946</v>
      </c>
      <c r="L113" s="108">
        <v>114.4522</v>
      </c>
      <c r="M113" s="94">
        <v>44492.851179999998</v>
      </c>
      <c r="N113" s="84"/>
      <c r="O113" s="95">
        <v>3.0730783834397933E-3</v>
      </c>
      <c r="P113" s="95">
        <f>M113/'סכום נכסי הקרן'!$C$42</f>
        <v>8.5714119129369026E-4</v>
      </c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</row>
    <row r="114" spans="2:39" s="136" customFormat="1">
      <c r="B114" s="87" t="s">
        <v>1944</v>
      </c>
      <c r="C114" s="84" t="s">
        <v>1945</v>
      </c>
      <c r="D114" s="84" t="s">
        <v>285</v>
      </c>
      <c r="E114" s="84"/>
      <c r="F114" s="107">
        <v>39630</v>
      </c>
      <c r="G114" s="94">
        <v>4.79</v>
      </c>
      <c r="H114" s="97" t="s">
        <v>184</v>
      </c>
      <c r="I114" s="98">
        <v>4.8000000000000001E-2</v>
      </c>
      <c r="J114" s="98">
        <v>4.8600000000000004E-2</v>
      </c>
      <c r="K114" s="94">
        <v>19076000</v>
      </c>
      <c r="L114" s="108">
        <v>115.97</v>
      </c>
      <c r="M114" s="94">
        <v>22122.354289999999</v>
      </c>
      <c r="N114" s="84"/>
      <c r="O114" s="95">
        <v>1.5279697065121998E-3</v>
      </c>
      <c r="P114" s="95">
        <f>M114/'סכום נכסי הקרן'!$C$42</f>
        <v>4.2618039993973884E-4</v>
      </c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</row>
    <row r="115" spans="2:39" s="136" customFormat="1">
      <c r="B115" s="87" t="s">
        <v>1946</v>
      </c>
      <c r="C115" s="84" t="s">
        <v>1947</v>
      </c>
      <c r="D115" s="84" t="s">
        <v>285</v>
      </c>
      <c r="E115" s="84"/>
      <c r="F115" s="107">
        <v>39904</v>
      </c>
      <c r="G115" s="94">
        <v>5.41</v>
      </c>
      <c r="H115" s="97" t="s">
        <v>184</v>
      </c>
      <c r="I115" s="98">
        <v>4.8000000000000001E-2</v>
      </c>
      <c r="J115" s="98">
        <v>4.8600000000000004E-2</v>
      </c>
      <c r="K115" s="94">
        <v>156180000</v>
      </c>
      <c r="L115" s="108">
        <v>113.59139999999999</v>
      </c>
      <c r="M115" s="94">
        <v>177407.06633999999</v>
      </c>
      <c r="N115" s="84"/>
      <c r="O115" s="95">
        <v>1.2253335225322445E-2</v>
      </c>
      <c r="P115" s="95">
        <f>M115/'סכום נכסי הקרן'!$C$42</f>
        <v>3.4176929586148931E-3</v>
      </c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</row>
    <row r="116" spans="2:39" s="136" customFormat="1">
      <c r="B116" s="87" t="s">
        <v>1948</v>
      </c>
      <c r="C116" s="84" t="s">
        <v>1949</v>
      </c>
      <c r="D116" s="84" t="s">
        <v>285</v>
      </c>
      <c r="E116" s="84"/>
      <c r="F116" s="107">
        <v>39965</v>
      </c>
      <c r="G116" s="94">
        <v>5.580000000000001</v>
      </c>
      <c r="H116" s="97" t="s">
        <v>184</v>
      </c>
      <c r="I116" s="98">
        <v>4.8000000000000001E-2</v>
      </c>
      <c r="J116" s="98">
        <v>4.8599999999999997E-2</v>
      </c>
      <c r="K116" s="94">
        <v>63165923</v>
      </c>
      <c r="L116" s="108">
        <v>111.0318</v>
      </c>
      <c r="M116" s="94">
        <v>70140.545389999999</v>
      </c>
      <c r="N116" s="84"/>
      <c r="O116" s="95">
        <v>4.844539923249006E-3</v>
      </c>
      <c r="P116" s="95">
        <f>M116/'סכום נכסי הקרן'!$C$42</f>
        <v>1.351236188266543E-3</v>
      </c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</row>
    <row r="117" spans="2:39" s="136" customFormat="1">
      <c r="B117" s="87" t="s">
        <v>1950</v>
      </c>
      <c r="C117" s="84" t="s">
        <v>1951</v>
      </c>
      <c r="D117" s="84" t="s">
        <v>285</v>
      </c>
      <c r="E117" s="84"/>
      <c r="F117" s="107">
        <v>39995</v>
      </c>
      <c r="G117" s="94">
        <v>5.53</v>
      </c>
      <c r="H117" s="97" t="s">
        <v>184</v>
      </c>
      <c r="I117" s="98">
        <v>4.8000000000000001E-2</v>
      </c>
      <c r="J117" s="98">
        <v>4.8600000000000004E-2</v>
      </c>
      <c r="K117" s="94">
        <v>108515000</v>
      </c>
      <c r="L117" s="108">
        <v>112.8134</v>
      </c>
      <c r="M117" s="94">
        <v>122419.13919</v>
      </c>
      <c r="N117" s="84"/>
      <c r="O117" s="95">
        <v>8.4553720516163215E-3</v>
      </c>
      <c r="P117" s="95">
        <f>M117/'סכום נכסי הקרן'!$C$42</f>
        <v>2.3583673336185756E-3</v>
      </c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</row>
    <row r="118" spans="2:39" s="136" customFormat="1">
      <c r="B118" s="87" t="s">
        <v>1952</v>
      </c>
      <c r="C118" s="84" t="s">
        <v>1953</v>
      </c>
      <c r="D118" s="84" t="s">
        <v>285</v>
      </c>
      <c r="E118" s="84"/>
      <c r="F118" s="107">
        <v>40027</v>
      </c>
      <c r="G118" s="94">
        <v>5.62</v>
      </c>
      <c r="H118" s="97" t="s">
        <v>184</v>
      </c>
      <c r="I118" s="98">
        <v>4.8000000000000001E-2</v>
      </c>
      <c r="J118" s="98">
        <v>4.8500000000000008E-2</v>
      </c>
      <c r="K118" s="94">
        <v>135237859</v>
      </c>
      <c r="L118" s="108">
        <v>111.3809</v>
      </c>
      <c r="M118" s="94">
        <v>150628.60563000001</v>
      </c>
      <c r="N118" s="84"/>
      <c r="O118" s="95">
        <v>1.0403772732310445E-2</v>
      </c>
      <c r="P118" s="95">
        <f>M118/'סכום נכסי הקרן'!$C$42</f>
        <v>2.9018140903193444E-3</v>
      </c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</row>
    <row r="119" spans="2:39" s="136" customFormat="1">
      <c r="B119" s="87" t="s">
        <v>1954</v>
      </c>
      <c r="C119" s="84" t="s">
        <v>1955</v>
      </c>
      <c r="D119" s="84" t="s">
        <v>285</v>
      </c>
      <c r="E119" s="84"/>
      <c r="F119" s="107">
        <v>40179</v>
      </c>
      <c r="G119" s="94">
        <v>5.8900000000000006</v>
      </c>
      <c r="H119" s="97" t="s">
        <v>184</v>
      </c>
      <c r="I119" s="98">
        <v>4.8000000000000001E-2</v>
      </c>
      <c r="J119" s="98">
        <v>4.8500000000000008E-2</v>
      </c>
      <c r="K119" s="94">
        <v>52790000</v>
      </c>
      <c r="L119" s="108">
        <v>109.92230000000001</v>
      </c>
      <c r="M119" s="94">
        <v>58027.958829999996</v>
      </c>
      <c r="N119" s="84"/>
      <c r="O119" s="95">
        <v>4.0079352342285044E-3</v>
      </c>
      <c r="P119" s="95">
        <f>M119/'סכום נכסי הקרן'!$C$42</f>
        <v>1.1178909069833949E-3</v>
      </c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</row>
    <row r="120" spans="2:39" s="136" customFormat="1">
      <c r="B120" s="87" t="s">
        <v>1956</v>
      </c>
      <c r="C120" s="84" t="s">
        <v>1957</v>
      </c>
      <c r="D120" s="84" t="s">
        <v>285</v>
      </c>
      <c r="E120" s="84"/>
      <c r="F120" s="107">
        <v>40210</v>
      </c>
      <c r="G120" s="94">
        <v>5.98</v>
      </c>
      <c r="H120" s="97" t="s">
        <v>184</v>
      </c>
      <c r="I120" s="98">
        <v>4.8000000000000001E-2</v>
      </c>
      <c r="J120" s="98">
        <v>4.8499999999999995E-2</v>
      </c>
      <c r="K120" s="94">
        <v>74753000</v>
      </c>
      <c r="L120" s="108">
        <v>109.4889</v>
      </c>
      <c r="M120" s="94">
        <v>81846.233059999999</v>
      </c>
      <c r="N120" s="84"/>
      <c r="O120" s="95">
        <v>5.6530404977895004E-3</v>
      </c>
      <c r="P120" s="95">
        <f>M120/'סכום נכסי הקרן'!$C$42</f>
        <v>1.5767426866877049E-3</v>
      </c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</row>
    <row r="121" spans="2:39" s="136" customFormat="1">
      <c r="B121" s="87" t="s">
        <v>1958</v>
      </c>
      <c r="C121" s="84" t="s">
        <v>1959</v>
      </c>
      <c r="D121" s="84" t="s">
        <v>285</v>
      </c>
      <c r="E121" s="84"/>
      <c r="F121" s="107">
        <v>40238</v>
      </c>
      <c r="G121" s="94">
        <v>6.06</v>
      </c>
      <c r="H121" s="97" t="s">
        <v>184</v>
      </c>
      <c r="I121" s="98">
        <v>4.8000000000000001E-2</v>
      </c>
      <c r="J121" s="98">
        <v>4.8600000000000004E-2</v>
      </c>
      <c r="K121" s="94">
        <v>113855000</v>
      </c>
      <c r="L121" s="108">
        <v>109.7872</v>
      </c>
      <c r="M121" s="94">
        <v>124998.22218000001</v>
      </c>
      <c r="N121" s="84"/>
      <c r="O121" s="95">
        <v>8.6335068300238023E-3</v>
      </c>
      <c r="P121" s="95">
        <f>M121/'סכום נכסי הקרן'!$C$42</f>
        <v>2.4080525798517412E-3</v>
      </c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</row>
    <row r="122" spans="2:39" s="136" customFormat="1">
      <c r="B122" s="87" t="s">
        <v>1960</v>
      </c>
      <c r="C122" s="84" t="s">
        <v>1961</v>
      </c>
      <c r="D122" s="84" t="s">
        <v>285</v>
      </c>
      <c r="E122" s="84"/>
      <c r="F122" s="107">
        <v>40300</v>
      </c>
      <c r="G122" s="94">
        <v>6.2299999999999995</v>
      </c>
      <c r="H122" s="97" t="s">
        <v>184</v>
      </c>
      <c r="I122" s="98">
        <v>4.8000000000000001E-2</v>
      </c>
      <c r="J122" s="98">
        <v>4.8499999999999995E-2</v>
      </c>
      <c r="K122" s="94">
        <v>18001000</v>
      </c>
      <c r="L122" s="108">
        <v>109.125</v>
      </c>
      <c r="M122" s="94">
        <v>19643.588820000001</v>
      </c>
      <c r="N122" s="84"/>
      <c r="O122" s="95">
        <v>1.356763762603213E-3</v>
      </c>
      <c r="P122" s="95">
        <f>M122/'סכום נכסי הקרן'!$C$42</f>
        <v>3.7842774009562175E-4</v>
      </c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</row>
    <row r="123" spans="2:39" s="136" customFormat="1">
      <c r="B123" s="87" t="s">
        <v>1962</v>
      </c>
      <c r="C123" s="84" t="s">
        <v>1963</v>
      </c>
      <c r="D123" s="84" t="s">
        <v>285</v>
      </c>
      <c r="E123" s="84"/>
      <c r="F123" s="107">
        <v>40360</v>
      </c>
      <c r="G123" s="94">
        <v>6.24</v>
      </c>
      <c r="H123" s="97" t="s">
        <v>184</v>
      </c>
      <c r="I123" s="98">
        <v>4.8000000000000001E-2</v>
      </c>
      <c r="J123" s="98">
        <v>4.8599999999999997E-2</v>
      </c>
      <c r="K123" s="94">
        <v>45687000</v>
      </c>
      <c r="L123" s="108">
        <v>109.5046</v>
      </c>
      <c r="M123" s="94">
        <v>50029.348590000001</v>
      </c>
      <c r="N123" s="84"/>
      <c r="O123" s="95">
        <v>3.4554789277836321E-3</v>
      </c>
      <c r="P123" s="95">
        <f>M123/'סכום נכסי הקרן'!$C$42</f>
        <v>9.6380012322869321E-4</v>
      </c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</row>
    <row r="124" spans="2:39" s="136" customFormat="1">
      <c r="B124" s="87" t="s">
        <v>1964</v>
      </c>
      <c r="C124" s="84" t="s">
        <v>1965</v>
      </c>
      <c r="D124" s="84" t="s">
        <v>285</v>
      </c>
      <c r="E124" s="84"/>
      <c r="F124" s="107">
        <v>40422</v>
      </c>
      <c r="G124" s="94">
        <v>6.410000000000001</v>
      </c>
      <c r="H124" s="97" t="s">
        <v>184</v>
      </c>
      <c r="I124" s="98">
        <v>4.8000000000000001E-2</v>
      </c>
      <c r="J124" s="98">
        <v>4.8600000000000004E-2</v>
      </c>
      <c r="K124" s="94">
        <v>89024000</v>
      </c>
      <c r="L124" s="108">
        <v>107.8207</v>
      </c>
      <c r="M124" s="94">
        <v>95986.649799999999</v>
      </c>
      <c r="N124" s="84"/>
      <c r="O124" s="95">
        <v>6.6297054644989728E-3</v>
      </c>
      <c r="P124" s="95">
        <f>M124/'סכום נכסי הקרן'!$C$42</f>
        <v>1.8491534971542874E-3</v>
      </c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</row>
    <row r="125" spans="2:39" s="136" customFormat="1">
      <c r="B125" s="87" t="s">
        <v>1966</v>
      </c>
      <c r="C125" s="84" t="s">
        <v>1967</v>
      </c>
      <c r="D125" s="84" t="s">
        <v>285</v>
      </c>
      <c r="E125" s="84"/>
      <c r="F125" s="107">
        <v>40483</v>
      </c>
      <c r="G125" s="94">
        <v>6.58</v>
      </c>
      <c r="H125" s="97" t="s">
        <v>184</v>
      </c>
      <c r="I125" s="98">
        <v>4.8000000000000001E-2</v>
      </c>
      <c r="J125" s="98">
        <v>4.8600000000000004E-2</v>
      </c>
      <c r="K125" s="94">
        <v>190101000</v>
      </c>
      <c r="L125" s="108">
        <v>106.1737</v>
      </c>
      <c r="M125" s="94">
        <v>201837.39325999998</v>
      </c>
      <c r="N125" s="84"/>
      <c r="O125" s="95">
        <v>1.3940714378761973E-2</v>
      </c>
      <c r="P125" s="95">
        <f>M125/'סכום נכסי הקרן'!$C$42</f>
        <v>3.8883357464908016E-3</v>
      </c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</row>
    <row r="126" spans="2:39" s="136" customFormat="1">
      <c r="B126" s="87" t="s">
        <v>1968</v>
      </c>
      <c r="C126" s="84" t="s">
        <v>1969</v>
      </c>
      <c r="D126" s="84" t="s">
        <v>285</v>
      </c>
      <c r="E126" s="84"/>
      <c r="F126" s="107">
        <v>40513</v>
      </c>
      <c r="G126" s="94">
        <v>6.6599999999999993</v>
      </c>
      <c r="H126" s="97" t="s">
        <v>184</v>
      </c>
      <c r="I126" s="98">
        <v>4.8000000000000001E-2</v>
      </c>
      <c r="J126" s="98">
        <v>4.8599999999999997E-2</v>
      </c>
      <c r="K126" s="94">
        <v>54968000</v>
      </c>
      <c r="L126" s="108">
        <v>105.46259999999999</v>
      </c>
      <c r="M126" s="94">
        <v>57970.620600000002</v>
      </c>
      <c r="N126" s="84"/>
      <c r="O126" s="95">
        <v>4.0039749379003403E-3</v>
      </c>
      <c r="P126" s="95">
        <f>M126/'סכום נכסי הקרן'!$C$42</f>
        <v>1.1167863034917006E-3</v>
      </c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</row>
    <row r="127" spans="2:39" s="136" customFormat="1">
      <c r="B127" s="87" t="s">
        <v>1970</v>
      </c>
      <c r="C127" s="84" t="s">
        <v>1971</v>
      </c>
      <c r="D127" s="84" t="s">
        <v>285</v>
      </c>
      <c r="E127" s="84"/>
      <c r="F127" s="107">
        <v>40544</v>
      </c>
      <c r="G127" s="94">
        <v>6.5900000000000007</v>
      </c>
      <c r="H127" s="97" t="s">
        <v>184</v>
      </c>
      <c r="I127" s="98">
        <v>4.8000000000000001E-2</v>
      </c>
      <c r="J127" s="98">
        <v>4.8499999999999995E-2</v>
      </c>
      <c r="K127" s="94">
        <v>162014000</v>
      </c>
      <c r="L127" s="108">
        <v>107.4691</v>
      </c>
      <c r="M127" s="94">
        <v>174115.04629</v>
      </c>
      <c r="N127" s="84"/>
      <c r="O127" s="95">
        <v>1.2025958570754332E-2</v>
      </c>
      <c r="P127" s="95">
        <f>M127/'סכום נכסי הקרן'!$C$42</f>
        <v>3.3542731976289285E-3</v>
      </c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</row>
    <row r="128" spans="2:39" s="136" customFormat="1">
      <c r="B128" s="87" t="s">
        <v>1972</v>
      </c>
      <c r="C128" s="84" t="s">
        <v>1973</v>
      </c>
      <c r="D128" s="84" t="s">
        <v>285</v>
      </c>
      <c r="E128" s="84"/>
      <c r="F128" s="107">
        <v>40575</v>
      </c>
      <c r="G128" s="94">
        <v>6.6700000000000008</v>
      </c>
      <c r="H128" s="97" t="s">
        <v>184</v>
      </c>
      <c r="I128" s="98">
        <v>4.8000000000000001E-2</v>
      </c>
      <c r="J128" s="98">
        <v>4.8499999999999995E-2</v>
      </c>
      <c r="K128" s="94">
        <v>61690000</v>
      </c>
      <c r="L128" s="108">
        <v>106.6504</v>
      </c>
      <c r="M128" s="94">
        <v>65792.636539999992</v>
      </c>
      <c r="N128" s="84"/>
      <c r="O128" s="95">
        <v>4.5442340461082824E-3</v>
      </c>
      <c r="P128" s="95">
        <f>M128/'סכום נכסי הקרן'!$C$42</f>
        <v>1.2674750519831347E-3</v>
      </c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</row>
    <row r="129" spans="2:39" s="136" customFormat="1">
      <c r="B129" s="87" t="s">
        <v>1974</v>
      </c>
      <c r="C129" s="84" t="s">
        <v>1975</v>
      </c>
      <c r="D129" s="84" t="s">
        <v>285</v>
      </c>
      <c r="E129" s="84"/>
      <c r="F129" s="107">
        <v>40634</v>
      </c>
      <c r="G129" s="94">
        <v>6.83</v>
      </c>
      <c r="H129" s="97" t="s">
        <v>184</v>
      </c>
      <c r="I129" s="98">
        <v>4.8000000000000001E-2</v>
      </c>
      <c r="J129" s="98">
        <v>4.8600000000000004E-2</v>
      </c>
      <c r="K129" s="94">
        <v>31637000</v>
      </c>
      <c r="L129" s="108">
        <v>105.2814</v>
      </c>
      <c r="M129" s="94">
        <v>33307.872470000002</v>
      </c>
      <c r="N129" s="84"/>
      <c r="O129" s="95">
        <v>2.300542675312686E-3</v>
      </c>
      <c r="P129" s="95">
        <f>M129/'סכום נכסי הקרן'!$C$42</f>
        <v>6.4166599197912116E-4</v>
      </c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</row>
    <row r="130" spans="2:39" s="136" customFormat="1">
      <c r="B130" s="87" t="s">
        <v>1976</v>
      </c>
      <c r="C130" s="84" t="s">
        <v>1977</v>
      </c>
      <c r="D130" s="84" t="s">
        <v>285</v>
      </c>
      <c r="E130" s="84"/>
      <c r="F130" s="107">
        <v>40664</v>
      </c>
      <c r="G130" s="94">
        <v>6.919999999999999</v>
      </c>
      <c r="H130" s="97" t="s">
        <v>184</v>
      </c>
      <c r="I130" s="98">
        <v>4.8000000000000001E-2</v>
      </c>
      <c r="J130" s="98">
        <v>4.8599999999999997E-2</v>
      </c>
      <c r="K130" s="94">
        <v>129083000</v>
      </c>
      <c r="L130" s="108">
        <v>104.66840000000001</v>
      </c>
      <c r="M130" s="94">
        <v>135109.14668000001</v>
      </c>
      <c r="N130" s="84"/>
      <c r="O130" s="95">
        <v>9.3318586482032759E-3</v>
      </c>
      <c r="P130" s="95">
        <f>M130/'סכום נכסי הקרן'!$C$42</f>
        <v>2.6028364527923508E-3</v>
      </c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</row>
    <row r="131" spans="2:39" s="136" customFormat="1">
      <c r="B131" s="87" t="s">
        <v>1978</v>
      </c>
      <c r="C131" s="84" t="s">
        <v>1979</v>
      </c>
      <c r="D131" s="84" t="s">
        <v>285</v>
      </c>
      <c r="E131" s="84"/>
      <c r="F131" s="107">
        <v>40848</v>
      </c>
      <c r="G131" s="94">
        <v>7.2500000000000009</v>
      </c>
      <c r="H131" s="97" t="s">
        <v>184</v>
      </c>
      <c r="I131" s="98">
        <v>4.8000000000000001E-2</v>
      </c>
      <c r="J131" s="98">
        <v>4.8500000000000008E-2</v>
      </c>
      <c r="K131" s="94">
        <v>62000</v>
      </c>
      <c r="L131" s="108">
        <v>103.15349999999999</v>
      </c>
      <c r="M131" s="94">
        <v>63.952589999999994</v>
      </c>
      <c r="N131" s="84"/>
      <c r="O131" s="95">
        <v>4.4171438035944691E-6</v>
      </c>
      <c r="P131" s="95">
        <f>M131/'סכום נכסי הקרן'!$C$42</f>
        <v>1.2320271172812023E-6</v>
      </c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</row>
    <row r="132" spans="2:39" s="136" customFormat="1">
      <c r="B132" s="87" t="s">
        <v>1980</v>
      </c>
      <c r="C132" s="84">
        <v>8789</v>
      </c>
      <c r="D132" s="84" t="s">
        <v>285</v>
      </c>
      <c r="E132" s="84"/>
      <c r="F132" s="107">
        <v>41000</v>
      </c>
      <c r="G132" s="94">
        <v>7.5000000000000009</v>
      </c>
      <c r="H132" s="97" t="s">
        <v>184</v>
      </c>
      <c r="I132" s="98">
        <v>4.8000000000000001E-2</v>
      </c>
      <c r="J132" s="98">
        <v>4.82E-2</v>
      </c>
      <c r="K132" s="94">
        <v>65000</v>
      </c>
      <c r="L132" s="108">
        <v>103.563</v>
      </c>
      <c r="M132" s="94">
        <v>67.509869999999992</v>
      </c>
      <c r="N132" s="84"/>
      <c r="O132" s="95">
        <v>4.6628417074581053E-6</v>
      </c>
      <c r="P132" s="95">
        <f>M132/'סכום נכסי הקרן'!$C$42</f>
        <v>1.3005570302020407E-6</v>
      </c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</row>
    <row r="133" spans="2:39" s="136" customFormat="1">
      <c r="B133" s="87" t="s">
        <v>1981</v>
      </c>
      <c r="C133" s="84" t="s">
        <v>1982</v>
      </c>
      <c r="D133" s="84" t="s">
        <v>285</v>
      </c>
      <c r="E133" s="84"/>
      <c r="F133" s="107">
        <v>41640</v>
      </c>
      <c r="G133" s="94">
        <v>8.48</v>
      </c>
      <c r="H133" s="97" t="s">
        <v>184</v>
      </c>
      <c r="I133" s="98">
        <v>4.8000000000000001E-2</v>
      </c>
      <c r="J133" s="98">
        <v>4.8499999999999988E-2</v>
      </c>
      <c r="K133" s="94">
        <v>158418000</v>
      </c>
      <c r="L133" s="108">
        <v>102.38890000000001</v>
      </c>
      <c r="M133" s="94">
        <v>162202.46549</v>
      </c>
      <c r="N133" s="84"/>
      <c r="O133" s="95">
        <v>1.1203168086967226E-2</v>
      </c>
      <c r="P133" s="95">
        <f>M133/'סכום נכסי הקרן'!$C$42</f>
        <v>3.1247809662368394E-3</v>
      </c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</row>
    <row r="134" spans="2:39" s="136" customFormat="1">
      <c r="B134" s="142"/>
      <c r="C134" s="142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</row>
    <row r="135" spans="2:39" s="136" customFormat="1">
      <c r="B135" s="142"/>
      <c r="C135" s="142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</row>
    <row r="136" spans="2:39" s="136" customFormat="1">
      <c r="B136" s="142"/>
      <c r="C136" s="142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</row>
    <row r="137" spans="2:39" s="136" customFormat="1">
      <c r="B137" s="143" t="s">
        <v>132</v>
      </c>
      <c r="C137" s="142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</row>
    <row r="138" spans="2:39" s="136" customFormat="1">
      <c r="B138" s="143" t="s">
        <v>261</v>
      </c>
      <c r="C138" s="142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</row>
    <row r="139" spans="2:39" s="136" customFormat="1">
      <c r="B139" s="143" t="s">
        <v>269</v>
      </c>
      <c r="C139" s="142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</row>
    <row r="140" spans="2:39" s="136" customFormat="1">
      <c r="B140" s="142"/>
      <c r="C140" s="142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</row>
    <row r="141" spans="2:39" s="136" customFormat="1">
      <c r="B141" s="142"/>
      <c r="C141" s="142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</row>
    <row r="142" spans="2:39" s="136" customFormat="1">
      <c r="B142" s="142"/>
      <c r="C142" s="142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</row>
    <row r="143" spans="2:39" s="136" customFormat="1">
      <c r="B143" s="142"/>
      <c r="C143" s="142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</row>
    <row r="144" spans="2:39" s="136" customFormat="1">
      <c r="B144" s="142"/>
      <c r="C144" s="142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</row>
    <row r="145" spans="2:39" s="136" customFormat="1">
      <c r="B145" s="142"/>
      <c r="C145" s="142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</row>
    <row r="146" spans="2:39" s="136" customFormat="1">
      <c r="B146" s="142"/>
      <c r="C146" s="142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199</v>
      </c>
      <c r="C1" s="78" t="s" vm="1">
        <v>280</v>
      </c>
    </row>
    <row r="2" spans="2:65">
      <c r="B2" s="57" t="s">
        <v>198</v>
      </c>
      <c r="C2" s="78" t="s">
        <v>281</v>
      </c>
    </row>
    <row r="3" spans="2:65">
      <c r="B3" s="57" t="s">
        <v>200</v>
      </c>
      <c r="C3" s="78" t="s">
        <v>282</v>
      </c>
    </row>
    <row r="4" spans="2:65">
      <c r="B4" s="57" t="s">
        <v>201</v>
      </c>
      <c r="C4" s="78">
        <v>2102</v>
      </c>
    </row>
    <row r="6" spans="2:65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</row>
    <row r="7" spans="2:65" ht="26.25" customHeight="1">
      <c r="B7" s="176" t="s">
        <v>107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</row>
    <row r="8" spans="2:65" s="3" customFormat="1" ht="78.75">
      <c r="B8" s="23" t="s">
        <v>136</v>
      </c>
      <c r="C8" s="31" t="s">
        <v>52</v>
      </c>
      <c r="D8" s="31" t="s">
        <v>138</v>
      </c>
      <c r="E8" s="31" t="s">
        <v>137</v>
      </c>
      <c r="F8" s="31" t="s">
        <v>77</v>
      </c>
      <c r="G8" s="31" t="s">
        <v>15</v>
      </c>
      <c r="H8" s="31" t="s">
        <v>78</v>
      </c>
      <c r="I8" s="31" t="s">
        <v>122</v>
      </c>
      <c r="J8" s="31" t="s">
        <v>18</v>
      </c>
      <c r="K8" s="31" t="s">
        <v>121</v>
      </c>
      <c r="L8" s="31" t="s">
        <v>17</v>
      </c>
      <c r="M8" s="71" t="s">
        <v>19</v>
      </c>
      <c r="N8" s="31" t="s">
        <v>263</v>
      </c>
      <c r="O8" s="31" t="s">
        <v>262</v>
      </c>
      <c r="P8" s="31" t="s">
        <v>130</v>
      </c>
      <c r="Q8" s="31" t="s">
        <v>68</v>
      </c>
      <c r="R8" s="31" t="s">
        <v>202</v>
      </c>
      <c r="S8" s="32" t="s">
        <v>204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270</v>
      </c>
      <c r="O9" s="33"/>
      <c r="P9" s="33" t="s">
        <v>266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133</v>
      </c>
      <c r="R10" s="21" t="s">
        <v>134</v>
      </c>
      <c r="S10" s="21" t="s">
        <v>205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132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261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O540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67">
      <c r="B1" s="57" t="s">
        <v>199</v>
      </c>
      <c r="C1" s="78" t="s" vm="1">
        <v>280</v>
      </c>
    </row>
    <row r="2" spans="2:67">
      <c r="B2" s="57" t="s">
        <v>198</v>
      </c>
      <c r="C2" s="78" t="s">
        <v>281</v>
      </c>
    </row>
    <row r="3" spans="2:67">
      <c r="B3" s="57" t="s">
        <v>200</v>
      </c>
      <c r="C3" s="78" t="s">
        <v>282</v>
      </c>
    </row>
    <row r="4" spans="2:67">
      <c r="B4" s="57" t="s">
        <v>201</v>
      </c>
      <c r="C4" s="78">
        <v>2102</v>
      </c>
    </row>
    <row r="6" spans="2:67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</row>
    <row r="7" spans="2:67" ht="26.25" customHeight="1">
      <c r="B7" s="176" t="s">
        <v>108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</row>
    <row r="8" spans="2:67" s="3" customFormat="1" ht="78.75">
      <c r="B8" s="23" t="s">
        <v>136</v>
      </c>
      <c r="C8" s="31" t="s">
        <v>52</v>
      </c>
      <c r="D8" s="31" t="s">
        <v>138</v>
      </c>
      <c r="E8" s="31" t="s">
        <v>137</v>
      </c>
      <c r="F8" s="31" t="s">
        <v>77</v>
      </c>
      <c r="G8" s="31" t="s">
        <v>15</v>
      </c>
      <c r="H8" s="31" t="s">
        <v>78</v>
      </c>
      <c r="I8" s="31" t="s">
        <v>122</v>
      </c>
      <c r="J8" s="31" t="s">
        <v>18</v>
      </c>
      <c r="K8" s="31" t="s">
        <v>121</v>
      </c>
      <c r="L8" s="31" t="s">
        <v>17</v>
      </c>
      <c r="M8" s="71" t="s">
        <v>19</v>
      </c>
      <c r="N8" s="71" t="s">
        <v>263</v>
      </c>
      <c r="O8" s="31" t="s">
        <v>262</v>
      </c>
      <c r="P8" s="31" t="s">
        <v>130</v>
      </c>
      <c r="Q8" s="31" t="s">
        <v>68</v>
      </c>
      <c r="R8" s="31" t="s">
        <v>202</v>
      </c>
      <c r="S8" s="32" t="s">
        <v>204</v>
      </c>
      <c r="BL8" s="1"/>
    </row>
    <row r="9" spans="2:67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270</v>
      </c>
      <c r="O9" s="33"/>
      <c r="P9" s="33" t="s">
        <v>266</v>
      </c>
      <c r="Q9" s="33" t="s">
        <v>20</v>
      </c>
      <c r="R9" s="33" t="s">
        <v>20</v>
      </c>
      <c r="S9" s="34" t="s">
        <v>20</v>
      </c>
      <c r="BL9" s="1"/>
    </row>
    <row r="10" spans="2:6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133</v>
      </c>
      <c r="R10" s="21" t="s">
        <v>134</v>
      </c>
      <c r="S10" s="21" t="s">
        <v>205</v>
      </c>
      <c r="BL10" s="1"/>
    </row>
    <row r="11" spans="2:67" s="139" customFormat="1" ht="18" customHeight="1">
      <c r="B11" s="109" t="s">
        <v>60</v>
      </c>
      <c r="C11" s="80"/>
      <c r="D11" s="80"/>
      <c r="E11" s="80"/>
      <c r="F11" s="80"/>
      <c r="G11" s="80"/>
      <c r="H11" s="80"/>
      <c r="I11" s="80"/>
      <c r="J11" s="90">
        <v>6.2993830529707875</v>
      </c>
      <c r="K11" s="80"/>
      <c r="L11" s="80"/>
      <c r="M11" s="89">
        <v>1.8742423514700141E-2</v>
      </c>
      <c r="N11" s="88"/>
      <c r="O11" s="90"/>
      <c r="P11" s="88">
        <v>903291.79363999981</v>
      </c>
      <c r="Q11" s="80"/>
      <c r="R11" s="89">
        <f>P11/$P$11</f>
        <v>1</v>
      </c>
      <c r="S11" s="89">
        <f>P11/'סכום נכסי הקרן'!$C$42</f>
        <v>1.7401640568146744E-2</v>
      </c>
      <c r="BL11" s="136"/>
      <c r="BO11" s="136"/>
    </row>
    <row r="12" spans="2:67" s="136" customFormat="1" ht="17.25" customHeight="1">
      <c r="B12" s="110" t="s">
        <v>256</v>
      </c>
      <c r="C12" s="82"/>
      <c r="D12" s="82"/>
      <c r="E12" s="82"/>
      <c r="F12" s="82"/>
      <c r="G12" s="82"/>
      <c r="H12" s="82"/>
      <c r="I12" s="82"/>
      <c r="J12" s="93">
        <v>5.9416202378494729</v>
      </c>
      <c r="K12" s="82"/>
      <c r="L12" s="82"/>
      <c r="M12" s="92">
        <v>1.6763285361031773E-2</v>
      </c>
      <c r="N12" s="91"/>
      <c r="O12" s="93"/>
      <c r="P12" s="91">
        <v>835107.68085000012</v>
      </c>
      <c r="Q12" s="82"/>
      <c r="R12" s="92">
        <f t="shared" ref="R12:R32" si="0">P12/$P$11</f>
        <v>0.92451596120979052</v>
      </c>
      <c r="S12" s="92">
        <f>P12/'סכום נכסי הקרן'!$C$42</f>
        <v>1.608809445648747E-2</v>
      </c>
    </row>
    <row r="13" spans="2:67" s="136" customFormat="1">
      <c r="B13" s="111" t="s">
        <v>69</v>
      </c>
      <c r="C13" s="82"/>
      <c r="D13" s="82"/>
      <c r="E13" s="82"/>
      <c r="F13" s="82"/>
      <c r="G13" s="82"/>
      <c r="H13" s="82"/>
      <c r="I13" s="82"/>
      <c r="J13" s="93">
        <v>6.0823041806396301</v>
      </c>
      <c r="K13" s="82"/>
      <c r="L13" s="82"/>
      <c r="M13" s="92">
        <v>1.1071859248828397E-2</v>
      </c>
      <c r="N13" s="91"/>
      <c r="O13" s="93"/>
      <c r="P13" s="91">
        <v>614658.07478000002</v>
      </c>
      <c r="Q13" s="82"/>
      <c r="R13" s="92">
        <f t="shared" si="0"/>
        <v>0.68046458421050082</v>
      </c>
      <c r="S13" s="92">
        <f>P13/'סכום נכסי הקרן'!$C$42</f>
        <v>1.1841200113784558E-2</v>
      </c>
    </row>
    <row r="14" spans="2:67" s="136" customFormat="1">
      <c r="B14" s="112" t="s">
        <v>1983</v>
      </c>
      <c r="C14" s="84" t="s">
        <v>1984</v>
      </c>
      <c r="D14" s="97" t="s">
        <v>1985</v>
      </c>
      <c r="E14" s="84" t="s">
        <v>1986</v>
      </c>
      <c r="F14" s="97" t="s">
        <v>458</v>
      </c>
      <c r="G14" s="84" t="s">
        <v>349</v>
      </c>
      <c r="H14" s="84" t="s">
        <v>350</v>
      </c>
      <c r="I14" s="107">
        <v>39076</v>
      </c>
      <c r="J14" s="96">
        <v>9.2799999999999994</v>
      </c>
      <c r="K14" s="97" t="s">
        <v>184</v>
      </c>
      <c r="L14" s="98">
        <v>4.9000000000000002E-2</v>
      </c>
      <c r="M14" s="95">
        <v>1.3100000000000001E-2</v>
      </c>
      <c r="N14" s="94">
        <v>34820965</v>
      </c>
      <c r="O14" s="96">
        <v>162.99</v>
      </c>
      <c r="P14" s="94">
        <v>56754.688990000002</v>
      </c>
      <c r="Q14" s="95">
        <v>1.773778124571506E-2</v>
      </c>
      <c r="R14" s="95">
        <f t="shared" si="0"/>
        <v>6.2830958267975981E-2</v>
      </c>
      <c r="S14" s="95">
        <f>P14/'סכום נכסי הקרן'!$C$42</f>
        <v>1.093361752331546E-3</v>
      </c>
    </row>
    <row r="15" spans="2:67" s="136" customFormat="1">
      <c r="B15" s="112" t="s">
        <v>1987</v>
      </c>
      <c r="C15" s="84" t="s">
        <v>1988</v>
      </c>
      <c r="D15" s="97" t="s">
        <v>1985</v>
      </c>
      <c r="E15" s="84" t="s">
        <v>1986</v>
      </c>
      <c r="F15" s="97" t="s">
        <v>458</v>
      </c>
      <c r="G15" s="84" t="s">
        <v>349</v>
      </c>
      <c r="H15" s="84" t="s">
        <v>350</v>
      </c>
      <c r="I15" s="107">
        <v>42639</v>
      </c>
      <c r="J15" s="96">
        <v>12.029999999999998</v>
      </c>
      <c r="K15" s="97" t="s">
        <v>184</v>
      </c>
      <c r="L15" s="98">
        <v>4.0999999999999995E-2</v>
      </c>
      <c r="M15" s="95">
        <v>2.0899999999999998E-2</v>
      </c>
      <c r="N15" s="94">
        <v>92950217.370000005</v>
      </c>
      <c r="O15" s="96">
        <v>130.58000000000001</v>
      </c>
      <c r="P15" s="94">
        <v>121374.40217</v>
      </c>
      <c r="Q15" s="95">
        <v>2.4728761621522721E-2</v>
      </c>
      <c r="R15" s="95">
        <f t="shared" si="0"/>
        <v>0.13436898577468187</v>
      </c>
      <c r="S15" s="95">
        <f>P15/'סכום נכסי הקרן'!$C$42</f>
        <v>2.3382407939574368E-3</v>
      </c>
    </row>
    <row r="16" spans="2:67" s="136" customFormat="1">
      <c r="B16" s="112" t="s">
        <v>1989</v>
      </c>
      <c r="C16" s="84" t="s">
        <v>1990</v>
      </c>
      <c r="D16" s="97" t="s">
        <v>1985</v>
      </c>
      <c r="E16" s="84" t="s">
        <v>1991</v>
      </c>
      <c r="F16" s="97" t="s">
        <v>458</v>
      </c>
      <c r="G16" s="84" t="s">
        <v>349</v>
      </c>
      <c r="H16" s="84" t="s">
        <v>180</v>
      </c>
      <c r="I16" s="107">
        <v>42796</v>
      </c>
      <c r="J16" s="96">
        <v>8.7899999999999991</v>
      </c>
      <c r="K16" s="97" t="s">
        <v>184</v>
      </c>
      <c r="L16" s="98">
        <v>2.1400000000000002E-2</v>
      </c>
      <c r="M16" s="95">
        <v>1.26E-2</v>
      </c>
      <c r="N16" s="94">
        <v>45400000</v>
      </c>
      <c r="O16" s="96">
        <v>109.13</v>
      </c>
      <c r="P16" s="94">
        <v>49545.019090000002</v>
      </c>
      <c r="Q16" s="95">
        <v>0.17485345431857222</v>
      </c>
      <c r="R16" s="95">
        <f t="shared" si="0"/>
        <v>5.4849406845985139E-2</v>
      </c>
      <c r="S16" s="95">
        <f>P16/'סכום נכסי הקרן'!$C$42</f>
        <v>9.5446966330988076E-4</v>
      </c>
    </row>
    <row r="17" spans="2:19" s="136" customFormat="1">
      <c r="B17" s="112" t="s">
        <v>1992</v>
      </c>
      <c r="C17" s="84" t="s">
        <v>1993</v>
      </c>
      <c r="D17" s="97" t="s">
        <v>1985</v>
      </c>
      <c r="E17" s="84" t="s">
        <v>457</v>
      </c>
      <c r="F17" s="97" t="s">
        <v>458</v>
      </c>
      <c r="G17" s="84" t="s">
        <v>382</v>
      </c>
      <c r="H17" s="84" t="s">
        <v>350</v>
      </c>
      <c r="I17" s="107">
        <v>39856</v>
      </c>
      <c r="J17" s="96">
        <v>1.9699999999999995</v>
      </c>
      <c r="K17" s="97" t="s">
        <v>184</v>
      </c>
      <c r="L17" s="98">
        <v>6.8499999999999991E-2</v>
      </c>
      <c r="M17" s="95">
        <v>8.3999999999999995E-3</v>
      </c>
      <c r="N17" s="94">
        <v>19463300</v>
      </c>
      <c r="O17" s="96">
        <v>128.51</v>
      </c>
      <c r="P17" s="94">
        <v>25012.2873</v>
      </c>
      <c r="Q17" s="95">
        <v>3.8537296233449689E-2</v>
      </c>
      <c r="R17" s="95">
        <f t="shared" si="0"/>
        <v>2.7690152258782127E-2</v>
      </c>
      <c r="S17" s="95">
        <f>P17/'סכום נכסי הקרן'!$C$42</f>
        <v>4.8185407688458327E-4</v>
      </c>
    </row>
    <row r="18" spans="2:19" s="136" customFormat="1">
      <c r="B18" s="112" t="s">
        <v>1994</v>
      </c>
      <c r="C18" s="84" t="s">
        <v>1995</v>
      </c>
      <c r="D18" s="97" t="s">
        <v>1985</v>
      </c>
      <c r="E18" s="84" t="s">
        <v>353</v>
      </c>
      <c r="F18" s="97" t="s">
        <v>354</v>
      </c>
      <c r="G18" s="84" t="s">
        <v>382</v>
      </c>
      <c r="H18" s="84" t="s">
        <v>350</v>
      </c>
      <c r="I18" s="107">
        <v>38519</v>
      </c>
      <c r="J18" s="96">
        <v>5.75</v>
      </c>
      <c r="K18" s="97" t="s">
        <v>184</v>
      </c>
      <c r="L18" s="98">
        <v>6.0499999999999998E-2</v>
      </c>
      <c r="M18" s="95">
        <v>7.1999999999999998E-3</v>
      </c>
      <c r="N18" s="94">
        <v>119100</v>
      </c>
      <c r="O18" s="96">
        <v>174.66</v>
      </c>
      <c r="P18" s="94">
        <v>208.02007</v>
      </c>
      <c r="Q18" s="84"/>
      <c r="R18" s="95">
        <f t="shared" si="0"/>
        <v>2.3029111020896184E-4</v>
      </c>
      <c r="S18" s="95">
        <f>P18/'סכום נכסי הקרן'!$C$42</f>
        <v>4.0074431258958233E-6</v>
      </c>
    </row>
    <row r="19" spans="2:19" s="136" customFormat="1">
      <c r="B19" s="112" t="s">
        <v>1996</v>
      </c>
      <c r="C19" s="84" t="s">
        <v>1997</v>
      </c>
      <c r="D19" s="97" t="s">
        <v>1985</v>
      </c>
      <c r="E19" s="84" t="s">
        <v>457</v>
      </c>
      <c r="F19" s="97" t="s">
        <v>458</v>
      </c>
      <c r="G19" s="84" t="s">
        <v>406</v>
      </c>
      <c r="H19" s="84" t="s">
        <v>180</v>
      </c>
      <c r="I19" s="107">
        <v>42919</v>
      </c>
      <c r="J19" s="96">
        <v>3.4200000000000004</v>
      </c>
      <c r="K19" s="97" t="s">
        <v>184</v>
      </c>
      <c r="L19" s="98">
        <v>0.06</v>
      </c>
      <c r="M19" s="95">
        <v>6.6E-3</v>
      </c>
      <c r="N19" s="94">
        <v>112491858</v>
      </c>
      <c r="O19" s="96">
        <v>128.30000000000001</v>
      </c>
      <c r="P19" s="94">
        <v>144327.05992</v>
      </c>
      <c r="Q19" s="95">
        <v>3.0397053257104248E-2</v>
      </c>
      <c r="R19" s="95">
        <f t="shared" si="0"/>
        <v>0.15977900046938814</v>
      </c>
      <c r="S19" s="95">
        <f>P19/'סכום נכסי הקרן'!$C$42</f>
        <v>2.7804167365060427E-3</v>
      </c>
    </row>
    <row r="20" spans="2:19" s="136" customFormat="1">
      <c r="B20" s="112" t="s">
        <v>1998</v>
      </c>
      <c r="C20" s="84" t="s">
        <v>1999</v>
      </c>
      <c r="D20" s="97" t="s">
        <v>1985</v>
      </c>
      <c r="E20" s="84" t="s">
        <v>2000</v>
      </c>
      <c r="F20" s="97" t="s">
        <v>458</v>
      </c>
      <c r="G20" s="84" t="s">
        <v>406</v>
      </c>
      <c r="H20" s="84" t="s">
        <v>180</v>
      </c>
      <c r="I20" s="107">
        <v>38495</v>
      </c>
      <c r="J20" s="96">
        <v>1.35</v>
      </c>
      <c r="K20" s="97" t="s">
        <v>184</v>
      </c>
      <c r="L20" s="98">
        <v>4.9500000000000002E-2</v>
      </c>
      <c r="M20" s="95">
        <v>4.1999999999999997E-3</v>
      </c>
      <c r="N20" s="94">
        <v>919346.85</v>
      </c>
      <c r="O20" s="96">
        <v>129.94</v>
      </c>
      <c r="P20" s="94">
        <v>1194.5992900000001</v>
      </c>
      <c r="Q20" s="95">
        <v>2.4261404165739724E-2</v>
      </c>
      <c r="R20" s="95">
        <f t="shared" si="0"/>
        <v>1.3224954531980378E-3</v>
      </c>
      <c r="S20" s="95">
        <f>P20/'סכום נכסי הקרן'!$C$42</f>
        <v>2.3013590529560589E-5</v>
      </c>
    </row>
    <row r="21" spans="2:19" s="136" customFormat="1">
      <c r="B21" s="112" t="s">
        <v>2001</v>
      </c>
      <c r="C21" s="84" t="s">
        <v>2002</v>
      </c>
      <c r="D21" s="97" t="s">
        <v>1985</v>
      </c>
      <c r="E21" s="84" t="s">
        <v>438</v>
      </c>
      <c r="F21" s="97" t="s">
        <v>354</v>
      </c>
      <c r="G21" s="84" t="s">
        <v>406</v>
      </c>
      <c r="H21" s="84" t="s">
        <v>350</v>
      </c>
      <c r="I21" s="107">
        <v>37787</v>
      </c>
      <c r="J21" s="96">
        <v>0.45999999999999996</v>
      </c>
      <c r="K21" s="97" t="s">
        <v>184</v>
      </c>
      <c r="L21" s="98">
        <v>6.2E-2</v>
      </c>
      <c r="M21" s="95">
        <v>1.5199999999999998E-2</v>
      </c>
      <c r="N21" s="94">
        <v>10000000</v>
      </c>
      <c r="O21" s="96">
        <v>127.53</v>
      </c>
      <c r="P21" s="94">
        <v>12753.000800000002</v>
      </c>
      <c r="Q21" s="84"/>
      <c r="R21" s="95">
        <f t="shared" si="0"/>
        <v>1.4118362294214105E-2</v>
      </c>
      <c r="S21" s="95">
        <f>P21/'סכום נכסי הקרן'!$C$42</f>
        <v>2.456826660547895E-4</v>
      </c>
    </row>
    <row r="22" spans="2:19" s="136" customFormat="1">
      <c r="B22" s="112" t="s">
        <v>2003</v>
      </c>
      <c r="C22" s="84" t="s">
        <v>2004</v>
      </c>
      <c r="D22" s="97" t="s">
        <v>1985</v>
      </c>
      <c r="E22" s="84" t="s">
        <v>450</v>
      </c>
      <c r="F22" s="97" t="s">
        <v>451</v>
      </c>
      <c r="G22" s="84" t="s">
        <v>406</v>
      </c>
      <c r="H22" s="84" t="s">
        <v>350</v>
      </c>
      <c r="I22" s="107">
        <v>38035</v>
      </c>
      <c r="J22" s="96">
        <v>0.7300000000000002</v>
      </c>
      <c r="K22" s="97" t="s">
        <v>184</v>
      </c>
      <c r="L22" s="98">
        <v>5.5500000000000001E-2</v>
      </c>
      <c r="M22" s="95">
        <v>6.7000000000000002E-3</v>
      </c>
      <c r="N22" s="94">
        <v>1460000</v>
      </c>
      <c r="O22" s="96">
        <v>133.88</v>
      </c>
      <c r="P22" s="94">
        <v>1954.64795</v>
      </c>
      <c r="Q22" s="95">
        <v>3.6499999999999998E-2</v>
      </c>
      <c r="R22" s="95">
        <f t="shared" si="0"/>
        <v>2.163916426300459E-3</v>
      </c>
      <c r="S22" s="95">
        <f>P22/'סכום נכסי הקרן'!$C$42</f>
        <v>3.7655695869989192E-5</v>
      </c>
    </row>
    <row r="23" spans="2:19" s="136" customFormat="1">
      <c r="B23" s="112" t="s">
        <v>2005</v>
      </c>
      <c r="C23" s="84" t="s">
        <v>2006</v>
      </c>
      <c r="D23" s="97" t="s">
        <v>1985</v>
      </c>
      <c r="E23" s="84" t="s">
        <v>2007</v>
      </c>
      <c r="F23" s="97" t="s">
        <v>458</v>
      </c>
      <c r="G23" s="84" t="s">
        <v>406</v>
      </c>
      <c r="H23" s="84" t="s">
        <v>350</v>
      </c>
      <c r="I23" s="107">
        <v>39350</v>
      </c>
      <c r="J23" s="96">
        <v>4.8600000000000003</v>
      </c>
      <c r="K23" s="97" t="s">
        <v>184</v>
      </c>
      <c r="L23" s="98">
        <v>5.5999999999999994E-2</v>
      </c>
      <c r="M23" s="95">
        <v>5.4000000000000012E-3</v>
      </c>
      <c r="N23" s="94">
        <v>13419724.16</v>
      </c>
      <c r="O23" s="96">
        <v>151.31</v>
      </c>
      <c r="P23" s="94">
        <v>20305.383989999998</v>
      </c>
      <c r="Q23" s="95">
        <v>1.5164317178057558E-2</v>
      </c>
      <c r="R23" s="95">
        <f t="shared" si="0"/>
        <v>2.247931856900336E-2</v>
      </c>
      <c r="S23" s="95">
        <f>P23/'סכום נכסי הקרן'!$C$42</f>
        <v>3.9117702195466328E-4</v>
      </c>
    </row>
    <row r="24" spans="2:19" s="136" customFormat="1">
      <c r="B24" s="112" t="s">
        <v>2008</v>
      </c>
      <c r="C24" s="84" t="s">
        <v>2009</v>
      </c>
      <c r="D24" s="97" t="s">
        <v>1985</v>
      </c>
      <c r="E24" s="84" t="s">
        <v>2010</v>
      </c>
      <c r="F24" s="97" t="s">
        <v>488</v>
      </c>
      <c r="G24" s="84" t="s">
        <v>489</v>
      </c>
      <c r="H24" s="84" t="s">
        <v>350</v>
      </c>
      <c r="I24" s="107">
        <v>38865</v>
      </c>
      <c r="J24" s="96">
        <v>0.74</v>
      </c>
      <c r="K24" s="97" t="s">
        <v>184</v>
      </c>
      <c r="L24" s="98">
        <v>6.0999999999999999E-2</v>
      </c>
      <c r="M24" s="95">
        <v>8.7000000000000011E-3</v>
      </c>
      <c r="N24" s="94">
        <v>34883.699999999997</v>
      </c>
      <c r="O24" s="96">
        <v>128.77000000000001</v>
      </c>
      <c r="P24" s="94">
        <v>44.919750000000001</v>
      </c>
      <c r="Q24" s="95">
        <v>2.7317400238829614E-3</v>
      </c>
      <c r="R24" s="95">
        <f t="shared" si="0"/>
        <v>4.9728947297292098E-5</v>
      </c>
      <c r="S24" s="95">
        <f>P24/'סכום נכסי הקרן'!$C$42</f>
        <v>8.6536526669978951E-7</v>
      </c>
    </row>
    <row r="25" spans="2:19" s="136" customFormat="1">
      <c r="B25" s="112" t="s">
        <v>2011</v>
      </c>
      <c r="C25" s="84" t="s">
        <v>2012</v>
      </c>
      <c r="D25" s="97" t="s">
        <v>1985</v>
      </c>
      <c r="E25" s="84" t="s">
        <v>2013</v>
      </c>
      <c r="F25" s="97" t="s">
        <v>392</v>
      </c>
      <c r="G25" s="84" t="s">
        <v>489</v>
      </c>
      <c r="H25" s="84" t="s">
        <v>350</v>
      </c>
      <c r="I25" s="107">
        <v>38652</v>
      </c>
      <c r="J25" s="96">
        <v>2.2999999999999998</v>
      </c>
      <c r="K25" s="97" t="s">
        <v>184</v>
      </c>
      <c r="L25" s="98">
        <v>5.2999999999999999E-2</v>
      </c>
      <c r="M25" s="95">
        <v>2.3999999999999998E-3</v>
      </c>
      <c r="N25" s="94">
        <v>5035423.41</v>
      </c>
      <c r="O25" s="96">
        <v>136.15</v>
      </c>
      <c r="P25" s="94">
        <v>6855.7291999999998</v>
      </c>
      <c r="Q25" s="95">
        <v>2.3598040262960258E-2</v>
      </c>
      <c r="R25" s="95">
        <f t="shared" si="0"/>
        <v>7.5897171304672552E-3</v>
      </c>
      <c r="S25" s="95">
        <f>P25/'סכום נכסי הקרן'!$C$42</f>
        <v>1.3207352951829729E-4</v>
      </c>
    </row>
    <row r="26" spans="2:19" s="136" customFormat="1">
      <c r="B26" s="112" t="s">
        <v>2014</v>
      </c>
      <c r="C26" s="84" t="s">
        <v>2015</v>
      </c>
      <c r="D26" s="97" t="s">
        <v>1985</v>
      </c>
      <c r="E26" s="84" t="s">
        <v>372</v>
      </c>
      <c r="F26" s="97" t="s">
        <v>354</v>
      </c>
      <c r="G26" s="84" t="s">
        <v>564</v>
      </c>
      <c r="H26" s="84" t="s">
        <v>350</v>
      </c>
      <c r="I26" s="107">
        <v>38018</v>
      </c>
      <c r="J26" s="96">
        <v>1.05</v>
      </c>
      <c r="K26" s="97" t="s">
        <v>184</v>
      </c>
      <c r="L26" s="98">
        <v>5.7500000000000002E-2</v>
      </c>
      <c r="M26" s="95">
        <v>8.4999999999999989E-3</v>
      </c>
      <c r="N26" s="94">
        <v>15000000</v>
      </c>
      <c r="O26" s="96">
        <v>131.68</v>
      </c>
      <c r="P26" s="94">
        <v>19752.00073</v>
      </c>
      <c r="Q26" s="95">
        <v>3.2651284283848496E-2</v>
      </c>
      <c r="R26" s="95">
        <f t="shared" si="0"/>
        <v>2.1866689002459833E-2</v>
      </c>
      <c r="S26" s="95">
        <f>P26/'סכום נכסי הקרן'!$C$42</f>
        <v>3.8051626243625324E-4</v>
      </c>
    </row>
    <row r="27" spans="2:19" s="136" customFormat="1">
      <c r="B27" s="112" t="s">
        <v>2016</v>
      </c>
      <c r="C27" s="84" t="s">
        <v>2017</v>
      </c>
      <c r="D27" s="97" t="s">
        <v>1985</v>
      </c>
      <c r="E27" s="84" t="s">
        <v>372</v>
      </c>
      <c r="F27" s="97" t="s">
        <v>354</v>
      </c>
      <c r="G27" s="84" t="s">
        <v>564</v>
      </c>
      <c r="H27" s="84" t="s">
        <v>350</v>
      </c>
      <c r="I27" s="107">
        <v>39656</v>
      </c>
      <c r="J27" s="96">
        <v>4.3</v>
      </c>
      <c r="K27" s="97" t="s">
        <v>184</v>
      </c>
      <c r="L27" s="98">
        <v>5.7500000000000002E-2</v>
      </c>
      <c r="M27" s="95">
        <v>2.8000000000000004E-3</v>
      </c>
      <c r="N27" s="94">
        <v>93899674</v>
      </c>
      <c r="O27" s="96">
        <v>148.9</v>
      </c>
      <c r="P27" s="94">
        <v>139816.61437999998</v>
      </c>
      <c r="Q27" s="95">
        <v>7.2119565284178191E-2</v>
      </c>
      <c r="R27" s="95">
        <f t="shared" si="0"/>
        <v>0.15478565770710725</v>
      </c>
      <c r="S27" s="95">
        <f>P27/'סכום נכסי הקרן'!$C$42</f>
        <v>2.6935243805232736E-3</v>
      </c>
    </row>
    <row r="28" spans="2:19" s="136" customFormat="1">
      <c r="B28" s="112" t="s">
        <v>2018</v>
      </c>
      <c r="C28" s="84" t="s">
        <v>2019</v>
      </c>
      <c r="D28" s="97" t="s">
        <v>1985</v>
      </c>
      <c r="E28" s="84" t="s">
        <v>1078</v>
      </c>
      <c r="F28" s="97" t="s">
        <v>458</v>
      </c>
      <c r="G28" s="84" t="s">
        <v>612</v>
      </c>
      <c r="H28" s="84" t="s">
        <v>350</v>
      </c>
      <c r="I28" s="107">
        <v>38280</v>
      </c>
      <c r="J28" s="96">
        <v>1.5999999999999999</v>
      </c>
      <c r="K28" s="97" t="s">
        <v>184</v>
      </c>
      <c r="L28" s="98">
        <v>7.4548000000000003E-2</v>
      </c>
      <c r="M28" s="95">
        <v>4.2000000000000006E-3</v>
      </c>
      <c r="N28" s="94">
        <v>1247170.44</v>
      </c>
      <c r="O28" s="96">
        <v>137.01</v>
      </c>
      <c r="P28" s="94">
        <v>1708.74819</v>
      </c>
      <c r="Q28" s="95">
        <v>2.4406959929346515E-2</v>
      </c>
      <c r="R28" s="95">
        <f t="shared" si="0"/>
        <v>1.8916901515447719E-3</v>
      </c>
      <c r="S28" s="95">
        <f>P28/'סכום נכסי הקרן'!$C$42</f>
        <v>3.2918512083485166E-5</v>
      </c>
    </row>
    <row r="29" spans="2:19" s="136" customFormat="1">
      <c r="B29" s="112" t="s">
        <v>2020</v>
      </c>
      <c r="C29" s="84" t="s">
        <v>2021</v>
      </c>
      <c r="D29" s="97" t="s">
        <v>1985</v>
      </c>
      <c r="E29" s="84"/>
      <c r="F29" s="97" t="s">
        <v>392</v>
      </c>
      <c r="G29" s="84" t="s">
        <v>654</v>
      </c>
      <c r="H29" s="84" t="s">
        <v>350</v>
      </c>
      <c r="I29" s="107">
        <v>38445</v>
      </c>
      <c r="J29" s="96">
        <v>1.55</v>
      </c>
      <c r="K29" s="97" t="s">
        <v>184</v>
      </c>
      <c r="L29" s="98">
        <v>6.7000000000000004E-2</v>
      </c>
      <c r="M29" s="95">
        <v>2.69E-2</v>
      </c>
      <c r="N29" s="94">
        <v>2337005.65</v>
      </c>
      <c r="O29" s="96">
        <v>132.80000000000001</v>
      </c>
      <c r="P29" s="94">
        <v>3103.5433700000003</v>
      </c>
      <c r="Q29" s="95">
        <v>1.5027880766883054E-2</v>
      </c>
      <c r="R29" s="95">
        <f t="shared" si="0"/>
        <v>3.4358148627628231E-3</v>
      </c>
      <c r="S29" s="95">
        <f>P29/'סכום נכסי הקרן'!$C$42</f>
        <v>5.9788815300495082E-5</v>
      </c>
    </row>
    <row r="30" spans="2:19" s="136" customFormat="1">
      <c r="B30" s="112" t="s">
        <v>2022</v>
      </c>
      <c r="C30" s="84" t="s">
        <v>2023</v>
      </c>
      <c r="D30" s="97" t="s">
        <v>1985</v>
      </c>
      <c r="E30" s="84"/>
      <c r="F30" s="97" t="s">
        <v>392</v>
      </c>
      <c r="G30" s="84" t="s">
        <v>654</v>
      </c>
      <c r="H30" s="84" t="s">
        <v>350</v>
      </c>
      <c r="I30" s="107">
        <v>38890</v>
      </c>
      <c r="J30" s="96">
        <v>1.67</v>
      </c>
      <c r="K30" s="97" t="s">
        <v>184</v>
      </c>
      <c r="L30" s="98">
        <v>6.7000000000000004E-2</v>
      </c>
      <c r="M30" s="95">
        <v>2.5000000000000001E-2</v>
      </c>
      <c r="N30" s="94">
        <v>1557806.17</v>
      </c>
      <c r="O30" s="96">
        <v>133.09</v>
      </c>
      <c r="P30" s="94">
        <v>2073.28433</v>
      </c>
      <c r="Q30" s="95">
        <v>2.3067705906779739E-2</v>
      </c>
      <c r="R30" s="95">
        <f t="shared" si="0"/>
        <v>2.2952542518351405E-3</v>
      </c>
      <c r="S30" s="95">
        <f>P30/'סכום נכסי הקרן'!$C$42</f>
        <v>3.9941189502945687E-5</v>
      </c>
    </row>
    <row r="31" spans="2:19" s="136" customFormat="1">
      <c r="B31" s="112" t="s">
        <v>2024</v>
      </c>
      <c r="C31" s="84" t="s">
        <v>2025</v>
      </c>
      <c r="D31" s="97" t="s">
        <v>1985</v>
      </c>
      <c r="E31" s="84"/>
      <c r="F31" s="97" t="s">
        <v>392</v>
      </c>
      <c r="G31" s="84" t="s">
        <v>654</v>
      </c>
      <c r="H31" s="84" t="s">
        <v>350</v>
      </c>
      <c r="I31" s="107">
        <v>38376</v>
      </c>
      <c r="J31" s="96">
        <v>1.49</v>
      </c>
      <c r="K31" s="97" t="s">
        <v>184</v>
      </c>
      <c r="L31" s="98">
        <v>7.0000000000000007E-2</v>
      </c>
      <c r="M31" s="95">
        <v>2.29E-2</v>
      </c>
      <c r="N31" s="94">
        <v>1356146.53</v>
      </c>
      <c r="O31" s="96">
        <v>132.88</v>
      </c>
      <c r="P31" s="94">
        <v>1802.0475300000001</v>
      </c>
      <c r="Q31" s="95">
        <v>1.8117918284272103E-2</v>
      </c>
      <c r="R31" s="95">
        <f t="shared" si="0"/>
        <v>1.994978303454169E-3</v>
      </c>
      <c r="S31" s="95">
        <f>P31/'סכום נכסי הקרן'!$C$42</f>
        <v>3.4715895377960633E-5</v>
      </c>
    </row>
    <row r="32" spans="2:19" s="136" customFormat="1">
      <c r="B32" s="112" t="s">
        <v>2026</v>
      </c>
      <c r="C32" s="84" t="s">
        <v>2027</v>
      </c>
      <c r="D32" s="97" t="s">
        <v>1985</v>
      </c>
      <c r="E32" s="84" t="s">
        <v>2028</v>
      </c>
      <c r="F32" s="97" t="s">
        <v>853</v>
      </c>
      <c r="G32" s="84" t="s">
        <v>1679</v>
      </c>
      <c r="H32" s="84"/>
      <c r="I32" s="107">
        <v>39104</v>
      </c>
      <c r="J32" s="96">
        <v>2.1599999999999997</v>
      </c>
      <c r="K32" s="97" t="s">
        <v>184</v>
      </c>
      <c r="L32" s="98">
        <v>5.5999999999999994E-2</v>
      </c>
      <c r="M32" s="95">
        <v>0.1079</v>
      </c>
      <c r="N32" s="94">
        <v>5498834.5</v>
      </c>
      <c r="O32" s="96">
        <v>110.4248</v>
      </c>
      <c r="P32" s="94">
        <v>6072.0777300000009</v>
      </c>
      <c r="Q32" s="95">
        <v>4.9246911413951804E-3</v>
      </c>
      <c r="R32" s="95">
        <f t="shared" si="0"/>
        <v>6.7221663838340833E-3</v>
      </c>
      <c r="S32" s="95">
        <f>P32/'סכום נכסי הקרן'!$C$42</f>
        <v>1.1697672325075949E-4</v>
      </c>
    </row>
    <row r="33" spans="2:19" s="136" customFormat="1">
      <c r="B33" s="113"/>
      <c r="C33" s="84"/>
      <c r="D33" s="84"/>
      <c r="E33" s="84"/>
      <c r="F33" s="84"/>
      <c r="G33" s="84"/>
      <c r="H33" s="84"/>
      <c r="I33" s="84"/>
      <c r="J33" s="96"/>
      <c r="K33" s="84"/>
      <c r="L33" s="84"/>
      <c r="M33" s="95"/>
      <c r="N33" s="94"/>
      <c r="O33" s="96"/>
      <c r="P33" s="84"/>
      <c r="Q33" s="84"/>
      <c r="R33" s="95"/>
      <c r="S33" s="84"/>
    </row>
    <row r="34" spans="2:19" s="136" customFormat="1">
      <c r="B34" s="111" t="s">
        <v>70</v>
      </c>
      <c r="C34" s="82"/>
      <c r="D34" s="82"/>
      <c r="E34" s="82"/>
      <c r="F34" s="82"/>
      <c r="G34" s="82"/>
      <c r="H34" s="82"/>
      <c r="I34" s="82"/>
      <c r="J34" s="93">
        <v>6.0892436053402506</v>
      </c>
      <c r="K34" s="82"/>
      <c r="L34" s="82"/>
      <c r="M34" s="92">
        <v>2.309625484273985E-2</v>
      </c>
      <c r="N34" s="91"/>
      <c r="O34" s="93"/>
      <c r="P34" s="91">
        <v>163429.79118999999</v>
      </c>
      <c r="Q34" s="82"/>
      <c r="R34" s="92">
        <f t="shared" ref="R34:R38" si="1">P34/$P$11</f>
        <v>0.18092690793904601</v>
      </c>
      <c r="S34" s="92">
        <f>P34/'סכום נכסי הקרן'!$C$42</f>
        <v>3.1484250210614541E-3</v>
      </c>
    </row>
    <row r="35" spans="2:19" s="136" customFormat="1">
      <c r="B35" s="112" t="s">
        <v>2029</v>
      </c>
      <c r="C35" s="84" t="s">
        <v>2030</v>
      </c>
      <c r="D35" s="97" t="s">
        <v>1985</v>
      </c>
      <c r="E35" s="84" t="s">
        <v>1991</v>
      </c>
      <c r="F35" s="97" t="s">
        <v>458</v>
      </c>
      <c r="G35" s="84" t="s">
        <v>349</v>
      </c>
      <c r="H35" s="84" t="s">
        <v>180</v>
      </c>
      <c r="I35" s="107">
        <v>42796</v>
      </c>
      <c r="J35" s="96">
        <v>8.1100000000000012</v>
      </c>
      <c r="K35" s="97" t="s">
        <v>184</v>
      </c>
      <c r="L35" s="98">
        <v>3.7400000000000003E-2</v>
      </c>
      <c r="M35" s="95">
        <v>2.76E-2</v>
      </c>
      <c r="N35" s="94">
        <v>45420000</v>
      </c>
      <c r="O35" s="96">
        <v>109.31</v>
      </c>
      <c r="P35" s="94">
        <v>49648.603009999999</v>
      </c>
      <c r="Q35" s="95">
        <v>8.8184243327935882E-2</v>
      </c>
      <c r="R35" s="95">
        <f t="shared" si="1"/>
        <v>5.4964080665374754E-2</v>
      </c>
      <c r="S35" s="95">
        <f>P35/'סכום נכסי הקרן'!$C$42</f>
        <v>9.564651758974755E-4</v>
      </c>
    </row>
    <row r="36" spans="2:19" s="136" customFormat="1">
      <c r="B36" s="112" t="s">
        <v>2031</v>
      </c>
      <c r="C36" s="84" t="s">
        <v>2032</v>
      </c>
      <c r="D36" s="97" t="s">
        <v>1985</v>
      </c>
      <c r="E36" s="84" t="s">
        <v>1991</v>
      </c>
      <c r="F36" s="97" t="s">
        <v>458</v>
      </c>
      <c r="G36" s="84" t="s">
        <v>349</v>
      </c>
      <c r="H36" s="84" t="s">
        <v>180</v>
      </c>
      <c r="I36" s="107">
        <v>42796</v>
      </c>
      <c r="J36" s="96">
        <v>4.8499999999999996</v>
      </c>
      <c r="K36" s="97" t="s">
        <v>184</v>
      </c>
      <c r="L36" s="98">
        <v>2.5000000000000001E-2</v>
      </c>
      <c r="M36" s="95">
        <v>2.0499999999999997E-2</v>
      </c>
      <c r="N36" s="94">
        <v>60560000</v>
      </c>
      <c r="O36" s="96">
        <v>103</v>
      </c>
      <c r="P36" s="94">
        <v>62376.800670000004</v>
      </c>
      <c r="Q36" s="95">
        <v>8.3496944695682862E-2</v>
      </c>
      <c r="R36" s="95">
        <f t="shared" si="1"/>
        <v>6.9054984346353765E-2</v>
      </c>
      <c r="S36" s="95">
        <f>P36/'סכום נכסי הקרן'!$C$42</f>
        <v>1.2016700170342481E-3</v>
      </c>
    </row>
    <row r="37" spans="2:19" s="136" customFormat="1">
      <c r="B37" s="112" t="s">
        <v>2033</v>
      </c>
      <c r="C37" s="84" t="s">
        <v>2034</v>
      </c>
      <c r="D37" s="97" t="s">
        <v>1985</v>
      </c>
      <c r="E37" s="84" t="s">
        <v>2035</v>
      </c>
      <c r="F37" s="97" t="s">
        <v>392</v>
      </c>
      <c r="G37" s="84" t="s">
        <v>406</v>
      </c>
      <c r="H37" s="84" t="s">
        <v>180</v>
      </c>
      <c r="I37" s="107">
        <v>42598</v>
      </c>
      <c r="J37" s="96">
        <v>6.0100000000000007</v>
      </c>
      <c r="K37" s="97" t="s">
        <v>184</v>
      </c>
      <c r="L37" s="98">
        <v>3.1E-2</v>
      </c>
      <c r="M37" s="95">
        <v>2.2399999999999996E-2</v>
      </c>
      <c r="N37" s="94">
        <v>44316862</v>
      </c>
      <c r="O37" s="96">
        <v>105.38</v>
      </c>
      <c r="P37" s="94">
        <v>46701.109179999999</v>
      </c>
      <c r="Q37" s="95">
        <v>0.11662332105263158</v>
      </c>
      <c r="R37" s="95">
        <f t="shared" si="1"/>
        <v>5.170102231506863E-2</v>
      </c>
      <c r="S37" s="95">
        <f>P37/'סכום נכסי הקרן'!$C$42</f>
        <v>8.9968260733255833E-4</v>
      </c>
    </row>
    <row r="38" spans="2:19" s="136" customFormat="1">
      <c r="B38" s="112" t="s">
        <v>2036</v>
      </c>
      <c r="C38" s="84" t="s">
        <v>2037</v>
      </c>
      <c r="D38" s="97" t="s">
        <v>1985</v>
      </c>
      <c r="E38" s="84" t="s">
        <v>2038</v>
      </c>
      <c r="F38" s="97" t="s">
        <v>392</v>
      </c>
      <c r="G38" s="84" t="s">
        <v>654</v>
      </c>
      <c r="H38" s="84" t="s">
        <v>180</v>
      </c>
      <c r="I38" s="107">
        <v>41903</v>
      </c>
      <c r="J38" s="96">
        <v>1.98</v>
      </c>
      <c r="K38" s="97" t="s">
        <v>184</v>
      </c>
      <c r="L38" s="98">
        <v>5.1500000000000004E-2</v>
      </c>
      <c r="M38" s="95">
        <v>1.6899999999999998E-2</v>
      </c>
      <c r="N38" s="94">
        <v>4308609.55</v>
      </c>
      <c r="O38" s="96">
        <v>109.16</v>
      </c>
      <c r="P38" s="94">
        <v>4703.2783300000001</v>
      </c>
      <c r="Q38" s="95">
        <v>5.2941175856223259E-2</v>
      </c>
      <c r="R38" s="95">
        <f t="shared" si="1"/>
        <v>5.2068206122488662E-3</v>
      </c>
      <c r="S38" s="95">
        <f>P38/'סכום נכסי הקרן'!$C$42</f>
        <v>9.0607220797172533E-5</v>
      </c>
    </row>
    <row r="39" spans="2:19" s="136" customFormat="1">
      <c r="B39" s="113"/>
      <c r="C39" s="84"/>
      <c r="D39" s="84"/>
      <c r="E39" s="84"/>
      <c r="F39" s="84"/>
      <c r="G39" s="84"/>
      <c r="H39" s="84"/>
      <c r="I39" s="84"/>
      <c r="J39" s="96"/>
      <c r="K39" s="84"/>
      <c r="L39" s="84"/>
      <c r="M39" s="95"/>
      <c r="N39" s="94"/>
      <c r="O39" s="96"/>
      <c r="P39" s="84"/>
      <c r="Q39" s="84"/>
      <c r="R39" s="95"/>
      <c r="S39" s="84"/>
    </row>
    <row r="40" spans="2:19" s="136" customFormat="1">
      <c r="B40" s="111" t="s">
        <v>54</v>
      </c>
      <c r="C40" s="82"/>
      <c r="D40" s="82"/>
      <c r="E40" s="82"/>
      <c r="F40" s="82"/>
      <c r="G40" s="82"/>
      <c r="H40" s="82"/>
      <c r="I40" s="82"/>
      <c r="J40" s="93">
        <v>4.0019685959702995</v>
      </c>
      <c r="K40" s="82"/>
      <c r="L40" s="82"/>
      <c r="M40" s="92">
        <v>5.9963796307189975E-2</v>
      </c>
      <c r="N40" s="91"/>
      <c r="O40" s="93"/>
      <c r="P40" s="91">
        <v>57019.814880000005</v>
      </c>
      <c r="Q40" s="82"/>
      <c r="R40" s="92">
        <f t="shared" ref="R40:R45" si="2">P40/$P$11</f>
        <v>6.3124469060243479E-2</v>
      </c>
      <c r="S40" s="92">
        <f>P40/'סכום נכסי הקרן'!$C$42</f>
        <v>1.0984693216414569E-3</v>
      </c>
    </row>
    <row r="41" spans="2:19" s="136" customFormat="1">
      <c r="B41" s="112" t="s">
        <v>2039</v>
      </c>
      <c r="C41" s="84" t="s">
        <v>2040</v>
      </c>
      <c r="D41" s="97" t="s">
        <v>1985</v>
      </c>
      <c r="E41" s="84" t="s">
        <v>2041</v>
      </c>
      <c r="F41" s="97" t="s">
        <v>458</v>
      </c>
      <c r="G41" s="84" t="s">
        <v>406</v>
      </c>
      <c r="H41" s="84" t="s">
        <v>180</v>
      </c>
      <c r="I41" s="107">
        <v>38421</v>
      </c>
      <c r="J41" s="96">
        <v>4.7700000000000005</v>
      </c>
      <c r="K41" s="97" t="s">
        <v>183</v>
      </c>
      <c r="L41" s="98">
        <v>7.9699999999999993E-2</v>
      </c>
      <c r="M41" s="95">
        <v>3.0899999999999993E-2</v>
      </c>
      <c r="N41" s="94">
        <v>612564.1</v>
      </c>
      <c r="O41" s="96">
        <v>124.53</v>
      </c>
      <c r="P41" s="94">
        <v>2644.7179799999999</v>
      </c>
      <c r="Q41" s="95">
        <v>6.9174547175746334E-3</v>
      </c>
      <c r="R41" s="95">
        <f t="shared" si="2"/>
        <v>2.9278667188401717E-3</v>
      </c>
      <c r="S41" s="95">
        <f>P41/'סכום נכסי הקרן'!$C$42</f>
        <v>5.0949684272695834E-5</v>
      </c>
    </row>
    <row r="42" spans="2:19" s="136" customFormat="1">
      <c r="B42" s="112" t="s">
        <v>2042</v>
      </c>
      <c r="C42" s="84" t="s">
        <v>2043</v>
      </c>
      <c r="D42" s="97" t="s">
        <v>1985</v>
      </c>
      <c r="E42" s="84" t="s">
        <v>989</v>
      </c>
      <c r="F42" s="97" t="s">
        <v>878</v>
      </c>
      <c r="G42" s="84" t="s">
        <v>489</v>
      </c>
      <c r="H42" s="84" t="s">
        <v>350</v>
      </c>
      <c r="I42" s="107">
        <v>42954</v>
      </c>
      <c r="J42" s="96">
        <v>2.58</v>
      </c>
      <c r="K42" s="97" t="s">
        <v>183</v>
      </c>
      <c r="L42" s="98">
        <v>3.7000000000000005E-2</v>
      </c>
      <c r="M42" s="95">
        <v>3.3000000000000002E-2</v>
      </c>
      <c r="N42" s="94">
        <v>2222278</v>
      </c>
      <c r="O42" s="96">
        <v>102.18</v>
      </c>
      <c r="P42" s="94">
        <v>7872.5992400000005</v>
      </c>
      <c r="Q42" s="95">
        <v>3.3067644783048626E-2</v>
      </c>
      <c r="R42" s="95">
        <f t="shared" si="2"/>
        <v>8.7154552885682097E-3</v>
      </c>
      <c r="S42" s="95">
        <f>P42/'סכום נכסי הקרן'!$C$42</f>
        <v>1.5166322031941765E-4</v>
      </c>
    </row>
    <row r="43" spans="2:19" s="136" customFormat="1">
      <c r="B43" s="112" t="s">
        <v>2044</v>
      </c>
      <c r="C43" s="84" t="s">
        <v>2045</v>
      </c>
      <c r="D43" s="97" t="s">
        <v>1985</v>
      </c>
      <c r="E43" s="84" t="s">
        <v>989</v>
      </c>
      <c r="F43" s="97" t="s">
        <v>878</v>
      </c>
      <c r="G43" s="84" t="s">
        <v>489</v>
      </c>
      <c r="H43" s="84" t="s">
        <v>350</v>
      </c>
      <c r="I43" s="107">
        <v>42625</v>
      </c>
      <c r="J43" s="96">
        <v>4.2500000000000009</v>
      </c>
      <c r="K43" s="97" t="s">
        <v>183</v>
      </c>
      <c r="L43" s="98">
        <v>4.4500000000000005E-2</v>
      </c>
      <c r="M43" s="95">
        <v>4.1600000000000012E-2</v>
      </c>
      <c r="N43" s="94">
        <v>12099424</v>
      </c>
      <c r="O43" s="96">
        <v>102.69</v>
      </c>
      <c r="P43" s="94">
        <v>43077.122159999999</v>
      </c>
      <c r="Q43" s="95">
        <v>8.8234402508817464E-2</v>
      </c>
      <c r="R43" s="95">
        <f t="shared" si="2"/>
        <v>4.7689044075571514E-2</v>
      </c>
      <c r="S43" s="95">
        <f>P43/'סכום נכסי הקרן'!$C$42</f>
        <v>8.2986760404160339E-4</v>
      </c>
    </row>
    <row r="44" spans="2:19" s="136" customFormat="1">
      <c r="B44" s="112" t="s">
        <v>2046</v>
      </c>
      <c r="C44" s="84" t="s">
        <v>2047</v>
      </c>
      <c r="D44" s="97" t="s">
        <v>1985</v>
      </c>
      <c r="E44" s="84" t="s">
        <v>2048</v>
      </c>
      <c r="F44" s="97" t="s">
        <v>458</v>
      </c>
      <c r="G44" s="84" t="s">
        <v>1679</v>
      </c>
      <c r="H44" s="84"/>
      <c r="I44" s="107">
        <v>41840</v>
      </c>
      <c r="J44" s="96">
        <v>4.5000000000000009</v>
      </c>
      <c r="K44" s="97" t="s">
        <v>183</v>
      </c>
      <c r="L44" s="98">
        <v>0.03</v>
      </c>
      <c r="M44" s="95">
        <v>0.35210000000000002</v>
      </c>
      <c r="N44" s="94">
        <v>2426232.04</v>
      </c>
      <c r="O44" s="96">
        <v>27.02</v>
      </c>
      <c r="P44" s="94">
        <v>2272.8536300000001</v>
      </c>
      <c r="Q44" s="95">
        <v>6.8214733230748861E-3</v>
      </c>
      <c r="R44" s="95">
        <f t="shared" si="2"/>
        <v>2.516189835890205E-3</v>
      </c>
      <c r="S44" s="95">
        <f>P44/'סכום נכסי הקרן'!$C$42</f>
        <v>4.3785831125385489E-5</v>
      </c>
    </row>
    <row r="45" spans="2:19" s="136" customFormat="1">
      <c r="B45" s="112" t="s">
        <v>2049</v>
      </c>
      <c r="C45" s="84" t="s">
        <v>2050</v>
      </c>
      <c r="D45" s="97" t="s">
        <v>1985</v>
      </c>
      <c r="E45" s="84" t="s">
        <v>2048</v>
      </c>
      <c r="F45" s="97" t="s">
        <v>458</v>
      </c>
      <c r="G45" s="84" t="s">
        <v>1679</v>
      </c>
      <c r="H45" s="84"/>
      <c r="I45" s="107">
        <v>41840</v>
      </c>
      <c r="J45" s="96">
        <v>1.6999999999999997</v>
      </c>
      <c r="K45" s="97" t="s">
        <v>183</v>
      </c>
      <c r="L45" s="98">
        <v>4.4900000000000002E-2</v>
      </c>
      <c r="M45" s="95">
        <v>0.42109999999999992</v>
      </c>
      <c r="N45" s="94">
        <v>593618.34</v>
      </c>
      <c r="O45" s="96">
        <v>56</v>
      </c>
      <c r="P45" s="94">
        <v>1152.52187</v>
      </c>
      <c r="Q45" s="95">
        <v>1.8160384217314834E-2</v>
      </c>
      <c r="R45" s="95">
        <f t="shared" si="2"/>
        <v>1.2759131413733723E-3</v>
      </c>
      <c r="S45" s="95">
        <f>P45/'סכום נכסי הקרן'!$C$42</f>
        <v>2.2202981882354427E-5</v>
      </c>
    </row>
    <row r="46" spans="2:19" s="136" customFormat="1">
      <c r="B46" s="113"/>
      <c r="C46" s="84"/>
      <c r="D46" s="84"/>
      <c r="E46" s="84"/>
      <c r="F46" s="84"/>
      <c r="G46" s="84"/>
      <c r="H46" s="84"/>
      <c r="I46" s="84"/>
      <c r="J46" s="96"/>
      <c r="K46" s="84"/>
      <c r="L46" s="84"/>
      <c r="M46" s="95"/>
      <c r="N46" s="94"/>
      <c r="O46" s="96"/>
      <c r="P46" s="84"/>
      <c r="Q46" s="84"/>
      <c r="R46" s="95"/>
      <c r="S46" s="84"/>
    </row>
    <row r="47" spans="2:19" s="136" customFormat="1">
      <c r="B47" s="110" t="s">
        <v>255</v>
      </c>
      <c r="C47" s="82"/>
      <c r="D47" s="82"/>
      <c r="E47" s="82"/>
      <c r="F47" s="82"/>
      <c r="G47" s="82"/>
      <c r="H47" s="82"/>
      <c r="I47" s="82"/>
      <c r="J47" s="93">
        <v>10.681202550285466</v>
      </c>
      <c r="K47" s="82"/>
      <c r="L47" s="82"/>
      <c r="M47" s="92">
        <v>4.2982578676389632E-2</v>
      </c>
      <c r="N47" s="91"/>
      <c r="O47" s="93"/>
      <c r="P47" s="91">
        <v>68184.112790000014</v>
      </c>
      <c r="Q47" s="82"/>
      <c r="R47" s="92">
        <f t="shared" ref="R47:R51" si="3">P47/$P$11</f>
        <v>7.5484038790209887E-2</v>
      </c>
      <c r="S47" s="92">
        <f>P47/'סכום נכסי הקרן'!$C$42</f>
        <v>1.3135461116592789E-3</v>
      </c>
    </row>
    <row r="48" spans="2:19" s="136" customFormat="1">
      <c r="B48" s="111" t="s">
        <v>83</v>
      </c>
      <c r="C48" s="82"/>
      <c r="D48" s="82"/>
      <c r="E48" s="82"/>
      <c r="F48" s="82"/>
      <c r="G48" s="82"/>
      <c r="H48" s="82"/>
      <c r="I48" s="82"/>
      <c r="J48" s="93">
        <v>10.681202550285466</v>
      </c>
      <c r="K48" s="82"/>
      <c r="L48" s="82"/>
      <c r="M48" s="92">
        <v>4.2982578676389632E-2</v>
      </c>
      <c r="N48" s="91"/>
      <c r="O48" s="93"/>
      <c r="P48" s="91">
        <v>68184.112790000014</v>
      </c>
      <c r="Q48" s="82"/>
      <c r="R48" s="92">
        <f t="shared" si="3"/>
        <v>7.5484038790209887E-2</v>
      </c>
      <c r="S48" s="92">
        <f>P48/'סכום נכסי הקרן'!$C$42</f>
        <v>1.3135461116592789E-3</v>
      </c>
    </row>
    <row r="49" spans="2:19" s="136" customFormat="1">
      <c r="B49" s="112" t="s">
        <v>2051</v>
      </c>
      <c r="C49" s="84">
        <v>4824</v>
      </c>
      <c r="D49" s="97" t="s">
        <v>1985</v>
      </c>
      <c r="E49" s="84"/>
      <c r="F49" s="97" t="s">
        <v>881</v>
      </c>
      <c r="G49" s="84" t="s">
        <v>889</v>
      </c>
      <c r="H49" s="84" t="s">
        <v>904</v>
      </c>
      <c r="I49" s="107">
        <v>42825</v>
      </c>
      <c r="J49" s="96">
        <v>16.850000000000005</v>
      </c>
      <c r="K49" s="97" t="s">
        <v>192</v>
      </c>
      <c r="L49" s="98">
        <v>4.555E-2</v>
      </c>
      <c r="M49" s="95">
        <v>4.9400000000000006E-2</v>
      </c>
      <c r="N49" s="94">
        <v>8688000</v>
      </c>
      <c r="O49" s="96">
        <v>95.72</v>
      </c>
      <c r="P49" s="94">
        <v>22992.500809999998</v>
      </c>
      <c r="Q49" s="95">
        <v>5.2155433758156788E-2</v>
      </c>
      <c r="R49" s="95">
        <f t="shared" si="3"/>
        <v>2.5454123431529245E-2</v>
      </c>
      <c r="S49" s="95">
        <f>P49/'סכום נכסי הקרן'!$C$42</f>
        <v>4.4294350693271391E-4</v>
      </c>
    </row>
    <row r="50" spans="2:19" s="136" customFormat="1">
      <c r="B50" s="112" t="s">
        <v>2052</v>
      </c>
      <c r="C50" s="84" t="s">
        <v>2053</v>
      </c>
      <c r="D50" s="97" t="s">
        <v>1985</v>
      </c>
      <c r="E50" s="84"/>
      <c r="F50" s="97" t="s">
        <v>825</v>
      </c>
      <c r="G50" s="84" t="s">
        <v>860</v>
      </c>
      <c r="H50" s="84" t="s">
        <v>867</v>
      </c>
      <c r="I50" s="107">
        <v>42135</v>
      </c>
      <c r="J50" s="96">
        <v>2.98</v>
      </c>
      <c r="K50" s="97" t="s">
        <v>183</v>
      </c>
      <c r="L50" s="98">
        <v>0.06</v>
      </c>
      <c r="M50" s="95">
        <v>3.8800000000000001E-2</v>
      </c>
      <c r="N50" s="94">
        <v>7036931.8399999999</v>
      </c>
      <c r="O50" s="96">
        <v>107.98</v>
      </c>
      <c r="P50" s="94">
        <v>26343.92669</v>
      </c>
      <c r="Q50" s="95">
        <v>8.5296143515151517E-3</v>
      </c>
      <c r="R50" s="95">
        <f t="shared" si="3"/>
        <v>2.9164359596185123E-2</v>
      </c>
      <c r="S50" s="95">
        <f>P50/'סכום נכסי הקרן'!$C$42</f>
        <v>5.0750770309299477E-4</v>
      </c>
    </row>
    <row r="51" spans="2:19" s="136" customFormat="1">
      <c r="B51" s="112" t="s">
        <v>2054</v>
      </c>
      <c r="C51" s="84" t="s">
        <v>2055</v>
      </c>
      <c r="D51" s="97" t="s">
        <v>1985</v>
      </c>
      <c r="E51" s="84"/>
      <c r="F51" s="97" t="s">
        <v>881</v>
      </c>
      <c r="G51" s="84" t="s">
        <v>1679</v>
      </c>
      <c r="H51" s="84"/>
      <c r="I51" s="107">
        <v>42640</v>
      </c>
      <c r="J51" s="96">
        <v>13.920000000000002</v>
      </c>
      <c r="K51" s="97" t="s">
        <v>192</v>
      </c>
      <c r="L51" s="98">
        <v>3.9510000000000003E-2</v>
      </c>
      <c r="M51" s="95">
        <v>4.0999999999999995E-2</v>
      </c>
      <c r="N51" s="94">
        <v>7166000</v>
      </c>
      <c r="O51" s="96">
        <v>95.13</v>
      </c>
      <c r="P51" s="94">
        <v>18847.685289999998</v>
      </c>
      <c r="Q51" s="95">
        <v>1.8162601667228492E-2</v>
      </c>
      <c r="R51" s="95">
        <f t="shared" si="3"/>
        <v>2.0865555762495505E-2</v>
      </c>
      <c r="S51" s="95">
        <f>P51/'סכום נכסי הקרן'!$C$42</f>
        <v>3.6309490163356984E-4</v>
      </c>
    </row>
    <row r="52" spans="2:19" s="136" customFormat="1">
      <c r="B52" s="142"/>
    </row>
    <row r="53" spans="2:19" s="136" customFormat="1">
      <c r="B53" s="142"/>
    </row>
    <row r="54" spans="2:19" s="136" customFormat="1">
      <c r="B54" s="142"/>
    </row>
    <row r="55" spans="2:19" s="136" customFormat="1">
      <c r="B55" s="143" t="s">
        <v>279</v>
      </c>
    </row>
    <row r="56" spans="2:19">
      <c r="B56" s="99" t="s">
        <v>132</v>
      </c>
      <c r="C56" s="1"/>
      <c r="D56" s="1"/>
      <c r="E56" s="1"/>
    </row>
    <row r="57" spans="2:19">
      <c r="B57" s="99" t="s">
        <v>261</v>
      </c>
      <c r="C57" s="1"/>
      <c r="D57" s="1"/>
      <c r="E57" s="1"/>
    </row>
    <row r="58" spans="2:19">
      <c r="B58" s="99" t="s">
        <v>269</v>
      </c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51">
    <cfRule type="cellIs" dxfId="139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G405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9" width="13.14062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5.7109375" style="1" customWidth="1"/>
    <col min="15" max="15" width="6.85546875" style="1" customWidth="1"/>
    <col min="16" max="16" width="6.42578125" style="1" customWidth="1"/>
    <col min="17" max="17" width="6.7109375" style="1" customWidth="1"/>
    <col min="18" max="18" width="7.28515625" style="1" customWidth="1"/>
    <col min="19" max="30" width="5.7109375" style="1" customWidth="1"/>
    <col min="31" max="16384" width="9.140625" style="1"/>
  </cols>
  <sheetData>
    <row r="1" spans="2:85">
      <c r="B1" s="57" t="s">
        <v>199</v>
      </c>
      <c r="C1" s="78" t="s" vm="1">
        <v>280</v>
      </c>
    </row>
    <row r="2" spans="2:85">
      <c r="B2" s="57" t="s">
        <v>198</v>
      </c>
      <c r="C2" s="78" t="s">
        <v>281</v>
      </c>
    </row>
    <row r="3" spans="2:85">
      <c r="B3" s="57" t="s">
        <v>200</v>
      </c>
      <c r="C3" s="78" t="s">
        <v>282</v>
      </c>
    </row>
    <row r="4" spans="2:85">
      <c r="B4" s="57" t="s">
        <v>201</v>
      </c>
      <c r="C4" s="78">
        <v>2102</v>
      </c>
    </row>
    <row r="6" spans="2:85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8"/>
    </row>
    <row r="7" spans="2:85" ht="26.25" customHeight="1">
      <c r="B7" s="176" t="s">
        <v>109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</row>
    <row r="8" spans="2:85" s="3" customFormat="1" ht="63">
      <c r="B8" s="23" t="s">
        <v>136</v>
      </c>
      <c r="C8" s="31" t="s">
        <v>52</v>
      </c>
      <c r="D8" s="31" t="s">
        <v>138</v>
      </c>
      <c r="E8" s="31" t="s">
        <v>137</v>
      </c>
      <c r="F8" s="31" t="s">
        <v>77</v>
      </c>
      <c r="G8" s="31" t="s">
        <v>121</v>
      </c>
      <c r="H8" s="31" t="s">
        <v>263</v>
      </c>
      <c r="I8" s="31" t="s">
        <v>262</v>
      </c>
      <c r="J8" s="31" t="s">
        <v>130</v>
      </c>
      <c r="K8" s="31" t="s">
        <v>68</v>
      </c>
      <c r="L8" s="31" t="s">
        <v>202</v>
      </c>
      <c r="M8" s="32" t="s">
        <v>204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G8" s="1"/>
    </row>
    <row r="9" spans="2:85" s="3" customFormat="1" ht="14.25" customHeight="1">
      <c r="B9" s="16"/>
      <c r="C9" s="33"/>
      <c r="D9" s="17"/>
      <c r="E9" s="17"/>
      <c r="F9" s="33"/>
      <c r="G9" s="33"/>
      <c r="H9" s="33" t="s">
        <v>270</v>
      </c>
      <c r="I9" s="33"/>
      <c r="J9" s="33" t="s">
        <v>266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G9" s="1"/>
    </row>
    <row r="10" spans="2:8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G10" s="1"/>
    </row>
    <row r="11" spans="2:85" s="139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88"/>
      <c r="J11" s="88">
        <v>601320.29167000006</v>
      </c>
      <c r="K11" s="80"/>
      <c r="L11" s="89">
        <v>1</v>
      </c>
      <c r="M11" s="89">
        <f>J11/'סכום נכסי הקרן'!$C$42</f>
        <v>1.1584251795101372E-2</v>
      </c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CG11" s="136"/>
    </row>
    <row r="12" spans="2:85" s="136" customFormat="1" ht="17.25" customHeight="1">
      <c r="B12" s="81" t="s">
        <v>256</v>
      </c>
      <c r="C12" s="82"/>
      <c r="D12" s="82"/>
      <c r="E12" s="82"/>
      <c r="F12" s="82"/>
      <c r="G12" s="82"/>
      <c r="H12" s="91"/>
      <c r="I12" s="91"/>
      <c r="J12" s="91">
        <v>121476.8613</v>
      </c>
      <c r="K12" s="82"/>
      <c r="L12" s="92">
        <v>0.20201690011596277</v>
      </c>
      <c r="M12" s="92">
        <f>J12/'סכום נכסי הקרן'!$C$42</f>
        <v>2.3402146378091564E-3</v>
      </c>
    </row>
    <row r="13" spans="2:85" s="136" customFormat="1">
      <c r="B13" s="102" t="s">
        <v>256</v>
      </c>
      <c r="C13" s="82"/>
      <c r="D13" s="82"/>
      <c r="E13" s="82"/>
      <c r="F13" s="82"/>
      <c r="G13" s="82"/>
      <c r="H13" s="91"/>
      <c r="I13" s="91"/>
      <c r="J13" s="91">
        <v>121476.8613</v>
      </c>
      <c r="K13" s="82"/>
      <c r="L13" s="92">
        <v>0.20201690011596277</v>
      </c>
      <c r="M13" s="92">
        <f>J13/'סכום נכסי הקרן'!$C$42</f>
        <v>2.3402146378091564E-3</v>
      </c>
    </row>
    <row r="14" spans="2:85" s="136" customFormat="1">
      <c r="B14" s="87" t="s">
        <v>2056</v>
      </c>
      <c r="C14" s="84">
        <v>5992</v>
      </c>
      <c r="D14" s="97" t="s">
        <v>30</v>
      </c>
      <c r="E14" s="84" t="s">
        <v>2028</v>
      </c>
      <c r="F14" s="97" t="s">
        <v>853</v>
      </c>
      <c r="G14" s="97" t="s">
        <v>184</v>
      </c>
      <c r="H14" s="94">
        <v>126513</v>
      </c>
      <c r="I14" s="94">
        <v>0</v>
      </c>
      <c r="J14" s="94">
        <v>1.3000000000000002E-4</v>
      </c>
      <c r="K14" s="95">
        <v>4.6341758241758239E-3</v>
      </c>
      <c r="L14" s="95">
        <v>2.1619094150134385E-10</v>
      </c>
      <c r="M14" s="95">
        <f>J14/'סכום נכסי הקרן'!$C$42</f>
        <v>2.5044103021715983E-12</v>
      </c>
    </row>
    <row r="15" spans="2:85" s="136" customFormat="1">
      <c r="B15" s="87" t="s">
        <v>2057</v>
      </c>
      <c r="C15" s="84">
        <v>2007</v>
      </c>
      <c r="D15" s="97" t="s">
        <v>30</v>
      </c>
      <c r="E15" s="84" t="s">
        <v>2058</v>
      </c>
      <c r="F15" s="97" t="s">
        <v>392</v>
      </c>
      <c r="G15" s="97" t="s">
        <v>184</v>
      </c>
      <c r="H15" s="94">
        <v>546391.75</v>
      </c>
      <c r="I15" s="94">
        <v>524.8981</v>
      </c>
      <c r="J15" s="94">
        <v>2867.99991</v>
      </c>
      <c r="K15" s="95">
        <v>0.04</v>
      </c>
      <c r="L15" s="95">
        <v>4.769504621297457E-3</v>
      </c>
      <c r="M15" s="95">
        <f>J15/'סכום נכסי הקרן'!$C$42</f>
        <v>5.5251142471009352E-5</v>
      </c>
    </row>
    <row r="16" spans="2:85" s="136" customFormat="1">
      <c r="B16" s="87" t="s">
        <v>2059</v>
      </c>
      <c r="C16" s="84">
        <v>4960</v>
      </c>
      <c r="D16" s="97" t="s">
        <v>30</v>
      </c>
      <c r="E16" s="84" t="s">
        <v>2060</v>
      </c>
      <c r="F16" s="97" t="s">
        <v>210</v>
      </c>
      <c r="G16" s="97" t="s">
        <v>185</v>
      </c>
      <c r="H16" s="94">
        <v>5568901.6600000001</v>
      </c>
      <c r="I16" s="94">
        <v>100</v>
      </c>
      <c r="J16" s="94">
        <v>23125.421030000001</v>
      </c>
      <c r="K16" s="95">
        <v>7.2895585882343364E-2</v>
      </c>
      <c r="L16" s="95">
        <v>3.8457742654543665E-2</v>
      </c>
      <c r="M16" s="95">
        <f>J16/'סכום נכסי הקרן'!$C$42</f>
        <v>4.4550417438144407E-4</v>
      </c>
    </row>
    <row r="17" spans="2:13" s="136" customFormat="1">
      <c r="B17" s="87" t="s">
        <v>2061</v>
      </c>
      <c r="C17" s="84">
        <v>3549</v>
      </c>
      <c r="D17" s="97" t="s">
        <v>30</v>
      </c>
      <c r="E17" s="84" t="s">
        <v>2062</v>
      </c>
      <c r="F17" s="97" t="s">
        <v>825</v>
      </c>
      <c r="G17" s="97" t="s">
        <v>184</v>
      </c>
      <c r="H17" s="94">
        <v>683.75</v>
      </c>
      <c r="I17" s="94">
        <v>1445587.2919999999</v>
      </c>
      <c r="J17" s="94">
        <v>9884.2031099999986</v>
      </c>
      <c r="K17" s="95">
        <v>6.8375000000000005E-2</v>
      </c>
      <c r="L17" s="95">
        <v>1.643750135647239E-2</v>
      </c>
      <c r="M17" s="95">
        <f>J17/'סכום נכסי הקרן'!$C$42</f>
        <v>1.9041615459569652E-4</v>
      </c>
    </row>
    <row r="18" spans="2:13" s="136" customFormat="1">
      <c r="B18" s="87" t="s">
        <v>2063</v>
      </c>
      <c r="C18" s="84" t="s">
        <v>2064</v>
      </c>
      <c r="D18" s="97" t="s">
        <v>30</v>
      </c>
      <c r="E18" s="84" t="s">
        <v>2065</v>
      </c>
      <c r="F18" s="97" t="s">
        <v>392</v>
      </c>
      <c r="G18" s="97" t="s">
        <v>183</v>
      </c>
      <c r="H18" s="94">
        <v>2727145.12</v>
      </c>
      <c r="I18" s="94">
        <v>883.49090000000001</v>
      </c>
      <c r="J18" s="94">
        <v>83534.171760000012</v>
      </c>
      <c r="K18" s="95">
        <v>4.7048045224215684E-2</v>
      </c>
      <c r="L18" s="95">
        <v>0.13891793261791824</v>
      </c>
      <c r="M18" s="95">
        <f>J18/'סכום נכסי הקרן'!$C$42</f>
        <v>1.6092603103008908E-3</v>
      </c>
    </row>
    <row r="19" spans="2:13" s="136" customFormat="1">
      <c r="B19" s="87" t="s">
        <v>2066</v>
      </c>
      <c r="C19" s="84" t="s">
        <v>2067</v>
      </c>
      <c r="D19" s="97" t="s">
        <v>30</v>
      </c>
      <c r="E19" s="84" t="s">
        <v>2048</v>
      </c>
      <c r="F19" s="97" t="s">
        <v>458</v>
      </c>
      <c r="G19" s="97" t="s">
        <v>183</v>
      </c>
      <c r="H19" s="94">
        <v>37216.89</v>
      </c>
      <c r="I19" s="94">
        <v>1600.441</v>
      </c>
      <c r="J19" s="94">
        <v>2065.0643600000003</v>
      </c>
      <c r="K19" s="95">
        <v>3.7956570334482316E-3</v>
      </c>
      <c r="L19" s="95">
        <v>3.4342169865328471E-3</v>
      </c>
      <c r="M19" s="95">
        <f>J19/'סכום נכסי הקרן'!$C$42</f>
        <v>3.978283429101076E-5</v>
      </c>
    </row>
    <row r="20" spans="2:13" s="136" customFormat="1">
      <c r="B20" s="83"/>
      <c r="C20" s="84"/>
      <c r="D20" s="84"/>
      <c r="E20" s="84"/>
      <c r="F20" s="84"/>
      <c r="G20" s="84"/>
      <c r="H20" s="94"/>
      <c r="I20" s="94"/>
      <c r="J20" s="84"/>
      <c r="K20" s="84"/>
      <c r="L20" s="95"/>
      <c r="M20" s="84"/>
    </row>
    <row r="21" spans="2:13" s="136" customFormat="1">
      <c r="B21" s="81" t="s">
        <v>255</v>
      </c>
      <c r="C21" s="82"/>
      <c r="D21" s="82"/>
      <c r="E21" s="82"/>
      <c r="F21" s="82"/>
      <c r="G21" s="82"/>
      <c r="H21" s="91"/>
      <c r="I21" s="91"/>
      <c r="J21" s="91">
        <v>479843.43037000002</v>
      </c>
      <c r="K21" s="82"/>
      <c r="L21" s="92">
        <v>0.79798309988403715</v>
      </c>
      <c r="M21" s="92">
        <f>J21/'סכום נכסי הקרן'!$C$42</f>
        <v>9.2440371572922141E-3</v>
      </c>
    </row>
    <row r="22" spans="2:13" s="136" customFormat="1">
      <c r="B22" s="102" t="s">
        <v>75</v>
      </c>
      <c r="C22" s="82"/>
      <c r="D22" s="82"/>
      <c r="E22" s="82"/>
      <c r="F22" s="82"/>
      <c r="G22" s="82"/>
      <c r="H22" s="91"/>
      <c r="I22" s="91"/>
      <c r="J22" s="91">
        <v>479843.43037000002</v>
      </c>
      <c r="K22" s="82"/>
      <c r="L22" s="92">
        <v>0.79798309988403715</v>
      </c>
      <c r="M22" s="92">
        <f>J22/'סכום נכסי הקרן'!$C$42</f>
        <v>9.2440371572922141E-3</v>
      </c>
    </row>
    <row r="23" spans="2:13" s="136" customFormat="1">
      <c r="B23" s="87" t="s">
        <v>2069</v>
      </c>
      <c r="C23" s="84" t="s">
        <v>2070</v>
      </c>
      <c r="D23" s="97" t="s">
        <v>30</v>
      </c>
      <c r="E23" s="84"/>
      <c r="F23" s="97" t="s">
        <v>786</v>
      </c>
      <c r="G23" s="97" t="s">
        <v>183</v>
      </c>
      <c r="H23" s="94">
        <v>6782.73</v>
      </c>
      <c r="I23" s="94">
        <v>103471.4657</v>
      </c>
      <c r="J23" s="94">
        <v>24332.06914</v>
      </c>
      <c r="K23" s="95">
        <v>8.0024970011563556E-2</v>
      </c>
      <c r="L23" s="95">
        <v>4.0464407200403028E-2</v>
      </c>
      <c r="M23" s="95">
        <f>J23/'סכום נכסי הקרן'!$C$42</f>
        <v>4.6874988174898163E-4</v>
      </c>
    </row>
    <row r="24" spans="2:13" s="136" customFormat="1">
      <c r="B24" s="87" t="s">
        <v>2071</v>
      </c>
      <c r="C24" s="84" t="s">
        <v>2072</v>
      </c>
      <c r="D24" s="97" t="s">
        <v>30</v>
      </c>
      <c r="E24" s="84"/>
      <c r="F24" s="97" t="s">
        <v>786</v>
      </c>
      <c r="G24" s="97" t="s">
        <v>183</v>
      </c>
      <c r="H24" s="94">
        <v>2490073.9900000002</v>
      </c>
      <c r="I24" s="94">
        <v>315.89999999999998</v>
      </c>
      <c r="J24" s="94">
        <v>27271.920309999998</v>
      </c>
      <c r="K24" s="95">
        <v>8.3823756297495056E-2</v>
      </c>
      <c r="L24" s="95">
        <v>4.5353400987450158E-2</v>
      </c>
      <c r="M24" s="95">
        <f>J24/'סכום נכסי הקרן'!$C$42</f>
        <v>5.2538521680282186E-4</v>
      </c>
    </row>
    <row r="25" spans="2:13" s="136" customFormat="1">
      <c r="B25" s="87" t="s">
        <v>2073</v>
      </c>
      <c r="C25" s="84" t="s">
        <v>2074</v>
      </c>
      <c r="D25" s="97" t="s">
        <v>30</v>
      </c>
      <c r="E25" s="84"/>
      <c r="F25" s="97" t="s">
        <v>392</v>
      </c>
      <c r="G25" s="97" t="s">
        <v>183</v>
      </c>
      <c r="H25" s="94">
        <v>6776751.1799999997</v>
      </c>
      <c r="I25" s="94">
        <v>105.38249999999999</v>
      </c>
      <c r="J25" s="94">
        <v>24759.614510000003</v>
      </c>
      <c r="K25" s="95">
        <v>0.15690000000000001</v>
      </c>
      <c r="L25" s="95">
        <v>4.1175418247132577E-2</v>
      </c>
      <c r="M25" s="95">
        <f>J25/'סכום נכסי הקרן'!$C$42</f>
        <v>4.7698641274339533E-4</v>
      </c>
    </row>
    <row r="26" spans="2:13" s="136" customFormat="1">
      <c r="B26" s="87" t="s">
        <v>2075</v>
      </c>
      <c r="C26" s="84" t="s">
        <v>2076</v>
      </c>
      <c r="D26" s="97" t="s">
        <v>30</v>
      </c>
      <c r="E26" s="84"/>
      <c r="F26" s="97" t="s">
        <v>786</v>
      </c>
      <c r="G26" s="97" t="s">
        <v>183</v>
      </c>
      <c r="H26" s="94">
        <v>4955.33</v>
      </c>
      <c r="I26" s="94">
        <v>3649.9351999999999</v>
      </c>
      <c r="J26" s="94">
        <v>627.06418999999994</v>
      </c>
      <c r="K26" s="95">
        <v>9.5059991233194155E-2</v>
      </c>
      <c r="L26" s="95">
        <v>1.0428122893682888E-3</v>
      </c>
      <c r="M26" s="95">
        <f>J26/'סכום נכסי הקרן'!$C$42</f>
        <v>1.208020013506837E-5</v>
      </c>
    </row>
    <row r="27" spans="2:13" s="136" customFormat="1">
      <c r="B27" s="87" t="s">
        <v>2077</v>
      </c>
      <c r="C27" s="84">
        <v>2994</v>
      </c>
      <c r="D27" s="97" t="s">
        <v>30</v>
      </c>
      <c r="E27" s="84"/>
      <c r="F27" s="97" t="s">
        <v>392</v>
      </c>
      <c r="G27" s="97" t="s">
        <v>185</v>
      </c>
      <c r="H27" s="94">
        <v>25107.32</v>
      </c>
      <c r="I27" s="94">
        <v>21914.8184</v>
      </c>
      <c r="J27" s="94">
        <v>22848.533629999998</v>
      </c>
      <c r="K27" s="95">
        <v>4.6466498002356547E-2</v>
      </c>
      <c r="L27" s="95">
        <v>3.7997276903037051E-2</v>
      </c>
      <c r="M27" s="95">
        <f>J27/'סכום נכסי הקרן'!$C$42</f>
        <v>4.401700231729709E-4</v>
      </c>
    </row>
    <row r="28" spans="2:13" s="136" customFormat="1">
      <c r="B28" s="87" t="s">
        <v>2078</v>
      </c>
      <c r="C28" s="84" t="s">
        <v>2079</v>
      </c>
      <c r="D28" s="97" t="s">
        <v>30</v>
      </c>
      <c r="E28" s="84"/>
      <c r="F28" s="97" t="s">
        <v>786</v>
      </c>
      <c r="G28" s="97" t="s">
        <v>185</v>
      </c>
      <c r="H28" s="94">
        <v>2816.11</v>
      </c>
      <c r="I28" s="94">
        <v>91115.321200000006</v>
      </c>
      <c r="J28" s="94">
        <v>10655.184740000001</v>
      </c>
      <c r="K28" s="95">
        <v>9.5059945173887758E-2</v>
      </c>
      <c r="L28" s="95">
        <v>1.7719649390856552E-2</v>
      </c>
      <c r="M28" s="95">
        <f>J28/'סכום נכסי הקרן'!$C$42</f>
        <v>2.0526888026459693E-4</v>
      </c>
    </row>
    <row r="29" spans="2:13" s="136" customFormat="1">
      <c r="B29" s="87" t="s">
        <v>2786</v>
      </c>
      <c r="C29" s="84">
        <v>4654</v>
      </c>
      <c r="D29" s="97" t="s">
        <v>30</v>
      </c>
      <c r="E29" s="84"/>
      <c r="F29" s="97" t="s">
        <v>786</v>
      </c>
      <c r="G29" s="97" t="s">
        <v>186</v>
      </c>
      <c r="H29" s="94">
        <v>2768309.5</v>
      </c>
      <c r="I29" s="94">
        <v>454.45350000000002</v>
      </c>
      <c r="J29" s="94">
        <v>58901.482929999998</v>
      </c>
      <c r="K29" s="95">
        <v>0.28025</v>
      </c>
      <c r="L29" s="95">
        <v>9.7953592695861791E-2</v>
      </c>
      <c r="M29" s="95">
        <f>J29/'סכום נכסי הקרן'!$C$42</f>
        <v>1.1347190820236656E-3</v>
      </c>
    </row>
    <row r="30" spans="2:13" s="136" customFormat="1">
      <c r="B30" s="87" t="s">
        <v>2080</v>
      </c>
      <c r="C30" s="84" t="s">
        <v>2081</v>
      </c>
      <c r="D30" s="97" t="s">
        <v>30</v>
      </c>
      <c r="E30" s="84"/>
      <c r="F30" s="97" t="s">
        <v>786</v>
      </c>
      <c r="G30" s="97" t="s">
        <v>183</v>
      </c>
      <c r="H30" s="94">
        <v>4039.55</v>
      </c>
      <c r="I30" s="94">
        <v>69990.664900000003</v>
      </c>
      <c r="J30" s="94">
        <v>9802.2856400000001</v>
      </c>
      <c r="K30" s="95">
        <v>7.631472904214158E-2</v>
      </c>
      <c r="L30" s="95">
        <v>1.6301272010590021E-2</v>
      </c>
      <c r="M30" s="95">
        <f>J30/'סכום נכסי הקרן'!$C$42</f>
        <v>1.8883803955111321E-4</v>
      </c>
    </row>
    <row r="31" spans="2:13" s="136" customFormat="1">
      <c r="B31" s="87" t="s">
        <v>2082</v>
      </c>
      <c r="C31" s="84" t="s">
        <v>2083</v>
      </c>
      <c r="D31" s="97" t="s">
        <v>30</v>
      </c>
      <c r="E31" s="84"/>
      <c r="F31" s="97" t="s">
        <v>786</v>
      </c>
      <c r="G31" s="97" t="s">
        <v>185</v>
      </c>
      <c r="H31" s="94">
        <v>3355.13</v>
      </c>
      <c r="I31" s="94">
        <v>44.707700000000003</v>
      </c>
      <c r="J31" s="94">
        <v>6.2288999999999994</v>
      </c>
      <c r="K31" s="95">
        <v>0.50605279034690798</v>
      </c>
      <c r="L31" s="95">
        <v>1.0358705811674773E-5</v>
      </c>
      <c r="M31" s="95">
        <f>J31/'סכום נכסי הקרן'!$C$42</f>
        <v>1.199978563938205E-7</v>
      </c>
    </row>
    <row r="32" spans="2:13" s="136" customFormat="1">
      <c r="B32" s="87" t="s">
        <v>2084</v>
      </c>
      <c r="C32" s="84">
        <v>5771</v>
      </c>
      <c r="D32" s="97" t="s">
        <v>30</v>
      </c>
      <c r="E32" s="84"/>
      <c r="F32" s="97" t="s">
        <v>786</v>
      </c>
      <c r="G32" s="97" t="s">
        <v>185</v>
      </c>
      <c r="H32" s="94">
        <v>16551350.43</v>
      </c>
      <c r="I32" s="94">
        <v>111.91589999999999</v>
      </c>
      <c r="J32" s="94">
        <v>76921.071469999995</v>
      </c>
      <c r="K32" s="95">
        <v>0.15925535518749806</v>
      </c>
      <c r="L32" s="95">
        <v>0.12792029894147275</v>
      </c>
      <c r="M32" s="95">
        <f>J32/'סכום נכסי הקרן'!$C$42</f>
        <v>1.4818609526426598E-3</v>
      </c>
    </row>
    <row r="33" spans="2:13" s="136" customFormat="1">
      <c r="B33" s="87" t="s">
        <v>2085</v>
      </c>
      <c r="C33" s="84" t="s">
        <v>2086</v>
      </c>
      <c r="D33" s="97" t="s">
        <v>30</v>
      </c>
      <c r="E33" s="84"/>
      <c r="F33" s="97" t="s">
        <v>392</v>
      </c>
      <c r="G33" s="97" t="s">
        <v>183</v>
      </c>
      <c r="H33" s="94">
        <v>358646</v>
      </c>
      <c r="I33" s="94">
        <v>373.12290000000002</v>
      </c>
      <c r="J33" s="94">
        <v>4639.5059800000008</v>
      </c>
      <c r="K33" s="95">
        <v>9.9795660506274309E-2</v>
      </c>
      <c r="L33" s="95">
        <v>7.7155320455178089E-3</v>
      </c>
      <c r="M33" s="95">
        <f>J33/'סכום נכסי הקרן'!$C$42</f>
        <v>8.937866594845183E-5</v>
      </c>
    </row>
    <row r="34" spans="2:13" s="136" customFormat="1">
      <c r="B34" s="87" t="s">
        <v>2087</v>
      </c>
      <c r="C34" s="84" t="s">
        <v>2088</v>
      </c>
      <c r="D34" s="97" t="s">
        <v>30</v>
      </c>
      <c r="E34" s="84"/>
      <c r="F34" s="97" t="s">
        <v>825</v>
      </c>
      <c r="G34" s="97" t="s">
        <v>183</v>
      </c>
      <c r="H34" s="94">
        <v>89660</v>
      </c>
      <c r="I34" s="94">
        <v>1E-4</v>
      </c>
      <c r="J34" s="94">
        <v>3.1E-4</v>
      </c>
      <c r="K34" s="95">
        <v>3.1001587076563476E-3</v>
      </c>
      <c r="L34" s="95">
        <v>5.1553224511858911E-10</v>
      </c>
      <c r="M34" s="95">
        <f>J34/'סכום נכסי הקרן'!$C$42</f>
        <v>5.9720553359476567E-12</v>
      </c>
    </row>
    <row r="35" spans="2:13" s="136" customFormat="1">
      <c r="B35" s="87" t="s">
        <v>2089</v>
      </c>
      <c r="C35" s="84">
        <v>7021</v>
      </c>
      <c r="D35" s="97" t="s">
        <v>30</v>
      </c>
      <c r="E35" s="84"/>
      <c r="F35" s="97" t="s">
        <v>786</v>
      </c>
      <c r="G35" s="97" t="s">
        <v>183</v>
      </c>
      <c r="H35" s="94">
        <v>390000</v>
      </c>
      <c r="I35" s="94">
        <v>47.724299999999999</v>
      </c>
      <c r="J35" s="94">
        <v>645.29458</v>
      </c>
      <c r="K35" s="95">
        <v>1.9700000004697692E-2</v>
      </c>
      <c r="L35" s="95">
        <v>1.073129559968571E-3</v>
      </c>
      <c r="M35" s="95">
        <f>J35/'סכום נכסי הקרן'!$C$42</f>
        <v>1.2431403031442265E-5</v>
      </c>
    </row>
    <row r="36" spans="2:13" s="136" customFormat="1">
      <c r="B36" s="87" t="s">
        <v>2068</v>
      </c>
      <c r="C36" s="84">
        <v>3610</v>
      </c>
      <c r="D36" s="97" t="s">
        <v>30</v>
      </c>
      <c r="E36" s="84"/>
      <c r="F36" s="97" t="s">
        <v>392</v>
      </c>
      <c r="G36" s="97" t="s">
        <v>183</v>
      </c>
      <c r="H36" s="94">
        <v>640731</v>
      </c>
      <c r="I36" s="94">
        <v>427.73899999999998</v>
      </c>
      <c r="J36" s="94">
        <v>9501.85563</v>
      </c>
      <c r="K36" s="95">
        <v>9.3797475949917775E-2</v>
      </c>
      <c r="L36" s="95">
        <v>1.5801654728150344E-2</v>
      </c>
      <c r="M36" s="95">
        <f>J36/'סכום נכסי הקרן'!$C$42</f>
        <v>1.8305034715014769E-4</v>
      </c>
    </row>
    <row r="37" spans="2:13" s="136" customFormat="1">
      <c r="B37" s="87" t="s">
        <v>2090</v>
      </c>
      <c r="C37" s="84" t="s">
        <v>2091</v>
      </c>
      <c r="D37" s="97" t="s">
        <v>30</v>
      </c>
      <c r="E37" s="84"/>
      <c r="F37" s="97" t="s">
        <v>786</v>
      </c>
      <c r="G37" s="97" t="s">
        <v>183</v>
      </c>
      <c r="H37" s="94">
        <v>2096048</v>
      </c>
      <c r="I37" s="94">
        <v>337.11250000000001</v>
      </c>
      <c r="J37" s="94">
        <v>24497.960030000002</v>
      </c>
      <c r="K37" s="95">
        <v>4.7661225375800892E-2</v>
      </c>
      <c r="L37" s="95">
        <v>4.0740284951907617E-2</v>
      </c>
      <c r="M37" s="95">
        <f>J37/'סכום נכסי הקרן'!$C$42</f>
        <v>4.7194571908707719E-4</v>
      </c>
    </row>
    <row r="38" spans="2:13" s="136" customFormat="1">
      <c r="B38" s="87" t="s">
        <v>2092</v>
      </c>
      <c r="C38" s="84" t="s">
        <v>2093</v>
      </c>
      <c r="D38" s="97" t="s">
        <v>30</v>
      </c>
      <c r="E38" s="84"/>
      <c r="F38" s="97" t="s">
        <v>786</v>
      </c>
      <c r="G38" s="97" t="s">
        <v>185</v>
      </c>
      <c r="H38" s="94">
        <v>1072.1199999999999</v>
      </c>
      <c r="I38" s="94">
        <v>0</v>
      </c>
      <c r="J38" s="94">
        <v>0</v>
      </c>
      <c r="K38" s="95">
        <v>9.799999999999999E-2</v>
      </c>
      <c r="L38" s="95">
        <v>0</v>
      </c>
      <c r="M38" s="95">
        <f>J38/'סכום נכסי הקרן'!$C$42</f>
        <v>0</v>
      </c>
    </row>
    <row r="39" spans="2:13" s="136" customFormat="1">
      <c r="B39" s="87" t="s">
        <v>2094</v>
      </c>
      <c r="C39" s="84">
        <v>7022</v>
      </c>
      <c r="D39" s="97" t="s">
        <v>30</v>
      </c>
      <c r="E39" s="84"/>
      <c r="F39" s="97" t="s">
        <v>786</v>
      </c>
      <c r="G39" s="97" t="s">
        <v>183</v>
      </c>
      <c r="H39" s="94">
        <v>660000</v>
      </c>
      <c r="I39" s="94">
        <v>5.5751999999999997</v>
      </c>
      <c r="J39" s="94">
        <v>127.57284</v>
      </c>
      <c r="K39" s="95">
        <v>0.02</v>
      </c>
      <c r="L39" s="95">
        <v>2.121545568430792E-4</v>
      </c>
      <c r="M39" s="95">
        <f>J39/'סכום נכסי הקרן'!$C$42</f>
        <v>2.4576518059483764E-6</v>
      </c>
    </row>
    <row r="40" spans="2:13" s="136" customFormat="1">
      <c r="B40" s="87" t="s">
        <v>2095</v>
      </c>
      <c r="C40" s="84">
        <v>4637</v>
      </c>
      <c r="D40" s="97" t="s">
        <v>30</v>
      </c>
      <c r="E40" s="84"/>
      <c r="F40" s="97" t="s">
        <v>2096</v>
      </c>
      <c r="G40" s="97" t="s">
        <v>186</v>
      </c>
      <c r="H40" s="94">
        <v>10088354</v>
      </c>
      <c r="I40" s="94">
        <v>76.876000000000005</v>
      </c>
      <c r="J40" s="94">
        <v>36310.583229999997</v>
      </c>
      <c r="K40" s="95">
        <v>7.9005614221683118E-2</v>
      </c>
      <c r="L40" s="95">
        <v>6.0384762884281587E-2</v>
      </c>
      <c r="M40" s="95">
        <f>J40/'סכום נכסי הקרן'!$C$42</f>
        <v>6.9951229783900965E-4</v>
      </c>
    </row>
    <row r="41" spans="2:13" s="136" customFormat="1">
      <c r="B41" s="87" t="s">
        <v>2097</v>
      </c>
      <c r="C41" s="84" t="s">
        <v>2098</v>
      </c>
      <c r="D41" s="97" t="s">
        <v>30</v>
      </c>
      <c r="E41" s="84"/>
      <c r="F41" s="97" t="s">
        <v>825</v>
      </c>
      <c r="G41" s="97" t="s">
        <v>191</v>
      </c>
      <c r="H41" s="94">
        <v>11596</v>
      </c>
      <c r="I41" s="94">
        <v>0</v>
      </c>
      <c r="J41" s="94">
        <v>0</v>
      </c>
      <c r="K41" s="95">
        <v>1.3030652711417453E-4</v>
      </c>
      <c r="L41" s="95">
        <v>0</v>
      </c>
      <c r="M41" s="95">
        <f>J41/'סכום נכסי הקרן'!$C$42</f>
        <v>0</v>
      </c>
    </row>
    <row r="42" spans="2:13" s="136" customFormat="1">
      <c r="B42" s="87" t="s">
        <v>2099</v>
      </c>
      <c r="C42" s="84">
        <v>5691</v>
      </c>
      <c r="D42" s="97" t="s">
        <v>30</v>
      </c>
      <c r="E42" s="84"/>
      <c r="F42" s="97" t="s">
        <v>786</v>
      </c>
      <c r="G42" s="97" t="s">
        <v>183</v>
      </c>
      <c r="H42" s="94">
        <v>13439275</v>
      </c>
      <c r="I42" s="94">
        <v>103.56270000000001</v>
      </c>
      <c r="J42" s="94">
        <v>48253.969669999999</v>
      </c>
      <c r="K42" s="95">
        <v>0.15298695055835265</v>
      </c>
      <c r="L42" s="95">
        <v>8.0246701031804535E-2</v>
      </c>
      <c r="M42" s="95">
        <f>J42/'סכום נכסי הקרן'!$C$42</f>
        <v>9.2959799047864485E-4</v>
      </c>
    </row>
    <row r="43" spans="2:13" s="136" customFormat="1">
      <c r="B43" s="87" t="s">
        <v>2100</v>
      </c>
      <c r="C43" s="84">
        <v>3865</v>
      </c>
      <c r="D43" s="97" t="s">
        <v>30</v>
      </c>
      <c r="E43" s="84"/>
      <c r="F43" s="97" t="s">
        <v>392</v>
      </c>
      <c r="G43" s="97" t="s">
        <v>183</v>
      </c>
      <c r="H43" s="94">
        <v>328799</v>
      </c>
      <c r="I43" s="94">
        <v>424.32670000000002</v>
      </c>
      <c r="J43" s="94">
        <v>4837.0958200000005</v>
      </c>
      <c r="K43" s="95">
        <v>7.6025559066042317E-2</v>
      </c>
      <c r="L43" s="95">
        <v>8.0441253804462692E-3</v>
      </c>
      <c r="M43" s="95">
        <f>J43/'סכום נכסי הקרן'!$C$42</f>
        <v>9.3185173878455196E-5</v>
      </c>
    </row>
    <row r="44" spans="2:13" s="136" customFormat="1">
      <c r="B44" s="87" t="s">
        <v>2101</v>
      </c>
      <c r="C44" s="84">
        <v>7024</v>
      </c>
      <c r="D44" s="97" t="s">
        <v>30</v>
      </c>
      <c r="E44" s="84"/>
      <c r="F44" s="97" t="s">
        <v>786</v>
      </c>
      <c r="G44" s="97" t="s">
        <v>183</v>
      </c>
      <c r="H44" s="94">
        <v>170000</v>
      </c>
      <c r="I44" s="94">
        <v>143.11779999999999</v>
      </c>
      <c r="J44" s="94">
        <v>843.52200000000005</v>
      </c>
      <c r="K44" s="95">
        <v>0.02</v>
      </c>
      <c r="L44" s="95">
        <v>1.4027831950545889E-3</v>
      </c>
      <c r="M44" s="95">
        <f>J44/'סכום נכסי הקרן'!$C$42</f>
        <v>1.625019374544916E-5</v>
      </c>
    </row>
    <row r="45" spans="2:13" s="136" customFormat="1">
      <c r="B45" s="87" t="s">
        <v>2102</v>
      </c>
      <c r="C45" s="84" t="s">
        <v>2103</v>
      </c>
      <c r="D45" s="97" t="s">
        <v>30</v>
      </c>
      <c r="E45" s="84"/>
      <c r="F45" s="97" t="s">
        <v>786</v>
      </c>
      <c r="G45" s="97" t="s">
        <v>183</v>
      </c>
      <c r="H45" s="94">
        <v>1177.83</v>
      </c>
      <c r="I45" s="94">
        <v>134428.84349999999</v>
      </c>
      <c r="J45" s="94">
        <v>5489.4367300000004</v>
      </c>
      <c r="K45" s="95">
        <v>9.5060038513750181E-2</v>
      </c>
      <c r="L45" s="95">
        <v>9.1289730382366017E-3</v>
      </c>
      <c r="M45" s="95">
        <f>J45/'סכום נכסי הקרן'!$C$42</f>
        <v>1.0575232230562438E-4</v>
      </c>
    </row>
    <row r="46" spans="2:13" s="136" customFormat="1">
      <c r="B46" s="87" t="s">
        <v>2104</v>
      </c>
      <c r="C46" s="84">
        <v>4811</v>
      </c>
      <c r="D46" s="97" t="s">
        <v>30</v>
      </c>
      <c r="E46" s="84"/>
      <c r="F46" s="97" t="s">
        <v>786</v>
      </c>
      <c r="G46" s="97" t="s">
        <v>183</v>
      </c>
      <c r="H46" s="94">
        <v>2950923</v>
      </c>
      <c r="I46" s="94">
        <v>336.87599999999998</v>
      </c>
      <c r="J46" s="94">
        <v>34465.278399999996</v>
      </c>
      <c r="K46" s="95">
        <v>0.15234321606207205</v>
      </c>
      <c r="L46" s="95">
        <v>5.7316007587707142E-2</v>
      </c>
      <c r="M46" s="95">
        <f>J46/'סכום נכסי הקרן'!$C$42</f>
        <v>6.6396306378594034E-4</v>
      </c>
    </row>
    <row r="47" spans="2:13" s="136" customFormat="1">
      <c r="B47" s="87" t="s">
        <v>2105</v>
      </c>
      <c r="C47" s="84">
        <v>5356</v>
      </c>
      <c r="D47" s="97" t="s">
        <v>30</v>
      </c>
      <c r="E47" s="84"/>
      <c r="F47" s="97" t="s">
        <v>786</v>
      </c>
      <c r="G47" s="97" t="s">
        <v>183</v>
      </c>
      <c r="H47" s="94">
        <v>3947742</v>
      </c>
      <c r="I47" s="94">
        <v>278.10739999999998</v>
      </c>
      <c r="J47" s="94">
        <v>38064.063439999998</v>
      </c>
      <c r="K47" s="95">
        <v>0.16658578021506135</v>
      </c>
      <c r="L47" s="95">
        <v>6.3300813172772932E-2</v>
      </c>
      <c r="M47" s="95">
        <f>J47/'סכום נכסי הקרן'!$C$42</f>
        <v>7.3329255862807129E-4</v>
      </c>
    </row>
    <row r="48" spans="2:13" s="136" customFormat="1">
      <c r="B48" s="87" t="s">
        <v>2106</v>
      </c>
      <c r="C48" s="84" t="s">
        <v>2107</v>
      </c>
      <c r="D48" s="97" t="s">
        <v>30</v>
      </c>
      <c r="E48" s="84"/>
      <c r="F48" s="97" t="s">
        <v>786</v>
      </c>
      <c r="G48" s="97" t="s">
        <v>183</v>
      </c>
      <c r="H48" s="94">
        <v>4900858</v>
      </c>
      <c r="I48" s="94">
        <v>94.412199999999999</v>
      </c>
      <c r="J48" s="94">
        <v>16041.83625</v>
      </c>
      <c r="K48" s="95">
        <v>0.13239999999999999</v>
      </c>
      <c r="L48" s="95">
        <v>2.6677689863829901E-2</v>
      </c>
      <c r="M48" s="95">
        <f>J48/'סכום נכסי הקרן'!$C$42</f>
        <v>3.0904107669422923E-4</v>
      </c>
    </row>
    <row r="49" spans="2:13" s="136" customFormat="1">
      <c r="B49" s="87" t="s">
        <v>2108</v>
      </c>
      <c r="C49" s="84">
        <v>5511</v>
      </c>
      <c r="D49" s="97" t="s">
        <v>30</v>
      </c>
      <c r="E49" s="84"/>
      <c r="F49" s="97" t="s">
        <v>1508</v>
      </c>
      <c r="G49" s="97" t="s">
        <v>186</v>
      </c>
      <c r="H49" s="94">
        <v>4009.44</v>
      </c>
      <c r="I49" s="94">
        <v>0</v>
      </c>
      <c r="J49" s="94">
        <v>0</v>
      </c>
      <c r="K49" s="95">
        <v>4.1632660181448219E-2</v>
      </c>
      <c r="L49" s="95">
        <v>0</v>
      </c>
      <c r="M49" s="95">
        <f>J49/'סכום נכסי הקרן'!$C$42</f>
        <v>0</v>
      </c>
    </row>
    <row r="50" spans="2:13" s="136" customFormat="1">
      <c r="B50" s="142"/>
    </row>
    <row r="51" spans="2:13" s="136" customFormat="1">
      <c r="B51" s="142"/>
    </row>
    <row r="52" spans="2:13" s="136" customFormat="1">
      <c r="B52" s="142"/>
    </row>
    <row r="53" spans="2:13" s="136" customFormat="1">
      <c r="B53" s="143" t="s">
        <v>279</v>
      </c>
    </row>
    <row r="54" spans="2:13" s="136" customFormat="1">
      <c r="B54" s="143" t="s">
        <v>132</v>
      </c>
    </row>
    <row r="55" spans="2:13" s="136" customFormat="1">
      <c r="B55" s="143" t="s">
        <v>261</v>
      </c>
    </row>
    <row r="56" spans="2:13" s="136" customFormat="1">
      <c r="B56" s="143" t="s">
        <v>269</v>
      </c>
    </row>
    <row r="57" spans="2:13" s="136" customFormat="1">
      <c r="B57" s="142"/>
    </row>
    <row r="58" spans="2:13">
      <c r="C58" s="1"/>
      <c r="D58" s="1"/>
      <c r="E58" s="1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A1:B22 C5:C22 A23:C35 U36:XFD36 U21:XFD23 D1:M35 A36:M1048576 N37:XFD1048576 N24:XFD35 N36:S36 N21:S23 N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topLeftCell="B1" workbookViewId="0">
      <pane ySplit="10" topLeftCell="A11" activePane="bottomLeft" state="frozen"/>
      <selection activeCell="B1" sqref="B1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10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7" t="s">
        <v>199</v>
      </c>
      <c r="C1" s="78" t="s" vm="1">
        <v>280</v>
      </c>
    </row>
    <row r="2" spans="2:45">
      <c r="B2" s="57" t="s">
        <v>198</v>
      </c>
      <c r="C2" s="78" t="s">
        <v>281</v>
      </c>
    </row>
    <row r="3" spans="2:45">
      <c r="B3" s="57" t="s">
        <v>200</v>
      </c>
      <c r="C3" s="78" t="s">
        <v>282</v>
      </c>
    </row>
    <row r="4" spans="2:45">
      <c r="B4" s="57" t="s">
        <v>201</v>
      </c>
      <c r="C4" s="78">
        <v>2102</v>
      </c>
    </row>
    <row r="6" spans="2:45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8"/>
    </row>
    <row r="7" spans="2:45" ht="26.25" customHeight="1">
      <c r="B7" s="176" t="s">
        <v>116</v>
      </c>
      <c r="C7" s="177"/>
      <c r="D7" s="177"/>
      <c r="E7" s="177"/>
      <c r="F7" s="177"/>
      <c r="G7" s="177"/>
      <c r="H7" s="177"/>
      <c r="I7" s="177"/>
      <c r="J7" s="177"/>
      <c r="K7" s="178"/>
    </row>
    <row r="8" spans="2:45" s="3" customFormat="1" ht="78.75">
      <c r="B8" s="23" t="s">
        <v>136</v>
      </c>
      <c r="C8" s="31" t="s">
        <v>52</v>
      </c>
      <c r="D8" s="31" t="s">
        <v>121</v>
      </c>
      <c r="E8" s="31" t="s">
        <v>122</v>
      </c>
      <c r="F8" s="31" t="s">
        <v>263</v>
      </c>
      <c r="G8" s="31" t="s">
        <v>262</v>
      </c>
      <c r="H8" s="31" t="s">
        <v>130</v>
      </c>
      <c r="I8" s="31" t="s">
        <v>68</v>
      </c>
      <c r="J8" s="31" t="s">
        <v>202</v>
      </c>
      <c r="K8" s="32" t="s">
        <v>204</v>
      </c>
      <c r="AS8" s="1"/>
    </row>
    <row r="9" spans="2:45" s="3" customFormat="1" ht="21" customHeight="1">
      <c r="B9" s="16"/>
      <c r="C9" s="17"/>
      <c r="D9" s="17"/>
      <c r="E9" s="33" t="s">
        <v>22</v>
      </c>
      <c r="F9" s="33" t="s">
        <v>270</v>
      </c>
      <c r="G9" s="33"/>
      <c r="H9" s="33" t="s">
        <v>266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S10" s="1"/>
    </row>
    <row r="11" spans="2:45" s="139" customFormat="1" ht="18" customHeight="1">
      <c r="B11" s="79" t="s">
        <v>2109</v>
      </c>
      <c r="C11" s="80"/>
      <c r="D11" s="80"/>
      <c r="E11" s="80"/>
      <c r="F11" s="88"/>
      <c r="G11" s="90"/>
      <c r="H11" s="88">
        <v>935064.29973000055</v>
      </c>
      <c r="I11" s="80"/>
      <c r="J11" s="89">
        <v>1</v>
      </c>
      <c r="K11" s="89">
        <f>H11/'סכום נכסי הקרן'!$C$42</f>
        <v>1.8013728195666802E-2</v>
      </c>
      <c r="AS11" s="136"/>
    </row>
    <row r="12" spans="2:45" s="136" customFormat="1" ht="21" customHeight="1">
      <c r="B12" s="81" t="s">
        <v>2110</v>
      </c>
      <c r="C12" s="82"/>
      <c r="D12" s="82"/>
      <c r="E12" s="82"/>
      <c r="F12" s="91"/>
      <c r="G12" s="93"/>
      <c r="H12" s="91">
        <v>253455.57146000001</v>
      </c>
      <c r="I12" s="82"/>
      <c r="J12" s="92">
        <v>0.27105683698242483</v>
      </c>
      <c r="K12" s="92">
        <f>H12/'סכום נכסי הקרן'!$C$42</f>
        <v>4.8827441869785668E-3</v>
      </c>
    </row>
    <row r="13" spans="2:45" s="136" customFormat="1">
      <c r="B13" s="102" t="s">
        <v>250</v>
      </c>
      <c r="C13" s="82"/>
      <c r="D13" s="82"/>
      <c r="E13" s="82"/>
      <c r="F13" s="91"/>
      <c r="G13" s="93"/>
      <c r="H13" s="91">
        <v>74827.000090000001</v>
      </c>
      <c r="I13" s="82"/>
      <c r="J13" s="92">
        <v>8.002337391300926E-2</v>
      </c>
      <c r="K13" s="92">
        <f>H13/'סכום נכסי הקרן'!$C$42</f>
        <v>1.4415193069691624E-3</v>
      </c>
    </row>
    <row r="14" spans="2:45" s="136" customFormat="1">
      <c r="B14" s="87" t="s">
        <v>2111</v>
      </c>
      <c r="C14" s="84">
        <v>5224</v>
      </c>
      <c r="D14" s="97" t="s">
        <v>183</v>
      </c>
      <c r="E14" s="107">
        <v>40802</v>
      </c>
      <c r="F14" s="94">
        <v>6454721.6799999997</v>
      </c>
      <c r="G14" s="96">
        <v>148.83699999999999</v>
      </c>
      <c r="H14" s="94">
        <v>33307.517919999998</v>
      </c>
      <c r="I14" s="95">
        <v>0.10290296354158364</v>
      </c>
      <c r="J14" s="95">
        <v>3.5620564200363046E-2</v>
      </c>
      <c r="K14" s="95">
        <f>H14/'סכום נכסי הקרן'!$C$42</f>
        <v>6.4165916168163937E-4</v>
      </c>
    </row>
    <row r="15" spans="2:45" s="136" customFormat="1">
      <c r="B15" s="87" t="s">
        <v>2112</v>
      </c>
      <c r="C15" s="84">
        <v>5028</v>
      </c>
      <c r="D15" s="97" t="s">
        <v>183</v>
      </c>
      <c r="E15" s="107">
        <v>39349</v>
      </c>
      <c r="F15" s="94">
        <v>1628250</v>
      </c>
      <c r="G15" s="96">
        <v>179.21080000000001</v>
      </c>
      <c r="H15" s="94">
        <v>10116.70549</v>
      </c>
      <c r="I15" s="95">
        <v>0.1</v>
      </c>
      <c r="J15" s="95">
        <v>1.0819261833567162E-2</v>
      </c>
      <c r="K15" s="95">
        <f>H15/'סכום נכסי הקרן'!$C$42</f>
        <v>1.9489524194763049E-4</v>
      </c>
    </row>
    <row r="16" spans="2:45" s="136" customFormat="1">
      <c r="B16" s="87" t="s">
        <v>2113</v>
      </c>
      <c r="C16" s="84">
        <v>5058</v>
      </c>
      <c r="D16" s="97" t="s">
        <v>183</v>
      </c>
      <c r="E16" s="107">
        <v>39226</v>
      </c>
      <c r="F16" s="94">
        <v>3221201</v>
      </c>
      <c r="G16" s="96">
        <v>54.468800000000002</v>
      </c>
      <c r="H16" s="94">
        <v>6083.02322</v>
      </c>
      <c r="I16" s="95">
        <v>1.5209125475285171E-2</v>
      </c>
      <c r="J16" s="95">
        <v>6.5054598082254561E-3</v>
      </c>
      <c r="K16" s="95">
        <f>H16/'סכום נכסי הקרן'!$C$42</f>
        <v>1.1718758477320806E-4</v>
      </c>
    </row>
    <row r="17" spans="2:11" s="136" customFormat="1">
      <c r="B17" s="87" t="s">
        <v>2114</v>
      </c>
      <c r="C17" s="84">
        <v>5074</v>
      </c>
      <c r="D17" s="97" t="s">
        <v>183</v>
      </c>
      <c r="E17" s="107">
        <v>38925</v>
      </c>
      <c r="F17" s="94">
        <v>1220443</v>
      </c>
      <c r="G17" s="96">
        <v>50.248199999999997</v>
      </c>
      <c r="H17" s="94">
        <v>2126.1399700000002</v>
      </c>
      <c r="I17" s="95">
        <v>1.7623785060317403E-2</v>
      </c>
      <c r="J17" s="95">
        <v>2.2737901239667929E-3</v>
      </c>
      <c r="K17" s="95">
        <f>H17/'סכום נכסי הקרן'!$C$42</f>
        <v>4.095943726712933E-5</v>
      </c>
    </row>
    <row r="18" spans="2:11" s="136" customFormat="1">
      <c r="B18" s="87" t="s">
        <v>2115</v>
      </c>
      <c r="C18" s="84">
        <v>5277</v>
      </c>
      <c r="D18" s="97" t="s">
        <v>183</v>
      </c>
      <c r="E18" s="107">
        <v>42545</v>
      </c>
      <c r="F18" s="94">
        <v>1721147.05</v>
      </c>
      <c r="G18" s="96">
        <v>88.495999999999995</v>
      </c>
      <c r="H18" s="94">
        <v>5280.7481900000002</v>
      </c>
      <c r="I18" s="95">
        <v>3.1649999999999998E-2</v>
      </c>
      <c r="J18" s="95">
        <v>5.6474706515100767E-3</v>
      </c>
      <c r="K18" s="95">
        <f>H18/'סכום נכסי הקרן'!$C$42</f>
        <v>1.0173200130930784E-4</v>
      </c>
    </row>
    <row r="19" spans="2:11" s="136" customFormat="1">
      <c r="B19" s="87" t="s">
        <v>2116</v>
      </c>
      <c r="C19" s="84">
        <v>5123</v>
      </c>
      <c r="D19" s="97" t="s">
        <v>183</v>
      </c>
      <c r="E19" s="107">
        <v>40668</v>
      </c>
      <c r="F19" s="94">
        <v>1611120</v>
      </c>
      <c r="G19" s="96">
        <v>92.286000000000001</v>
      </c>
      <c r="H19" s="94">
        <v>5154.8680400000003</v>
      </c>
      <c r="I19" s="95">
        <v>9.45945945945946E-3</v>
      </c>
      <c r="J19" s="95">
        <v>5.5128487329571523E-3</v>
      </c>
      <c r="K19" s="95">
        <f>H19/'סכום נכסי הקרן'!$C$42</f>
        <v>9.9306958659316265E-5</v>
      </c>
    </row>
    <row r="20" spans="2:11" s="136" customFormat="1">
      <c r="B20" s="87" t="s">
        <v>2117</v>
      </c>
      <c r="C20" s="84">
        <v>2162</v>
      </c>
      <c r="D20" s="97" t="s">
        <v>183</v>
      </c>
      <c r="E20" s="107">
        <v>38495</v>
      </c>
      <c r="F20" s="94">
        <v>895491</v>
      </c>
      <c r="G20" s="96">
        <v>31.744</v>
      </c>
      <c r="H20" s="94">
        <v>985.54557999999997</v>
      </c>
      <c r="I20" s="95">
        <v>5.7574501404817832E-3</v>
      </c>
      <c r="J20" s="95">
        <v>1.0539869614149271E-3</v>
      </c>
      <c r="K20" s="95">
        <f>H20/'סכום נכסי הקרן'!$C$42</f>
        <v>1.8986234644705251E-5</v>
      </c>
    </row>
    <row r="21" spans="2:11" s="136" customFormat="1">
      <c r="B21" s="87" t="s">
        <v>2118</v>
      </c>
      <c r="C21" s="84">
        <v>5275</v>
      </c>
      <c r="D21" s="97" t="s">
        <v>183</v>
      </c>
      <c r="E21" s="107">
        <v>42507</v>
      </c>
      <c r="F21" s="94">
        <v>2556400.02</v>
      </c>
      <c r="G21" s="96">
        <v>93.856200000000001</v>
      </c>
      <c r="H21" s="94">
        <v>8318.5115000000005</v>
      </c>
      <c r="I21" s="95">
        <v>6.1600000000000002E-2</v>
      </c>
      <c r="J21" s="95">
        <v>8.8961919542880283E-3</v>
      </c>
      <c r="K21" s="95">
        <f>H21/'סכום נכסי הקרן'!$C$42</f>
        <v>1.6025358384102242E-4</v>
      </c>
    </row>
    <row r="22" spans="2:11" s="136" customFormat="1" ht="16.5" customHeight="1">
      <c r="B22" s="87" t="s">
        <v>2119</v>
      </c>
      <c r="C22" s="84">
        <v>5226</v>
      </c>
      <c r="D22" s="97" t="s">
        <v>184</v>
      </c>
      <c r="E22" s="107">
        <v>40941</v>
      </c>
      <c r="F22" s="94">
        <v>3832365.24</v>
      </c>
      <c r="G22" s="96">
        <v>77.771299999999997</v>
      </c>
      <c r="H22" s="94">
        <v>2980.54925</v>
      </c>
      <c r="I22" s="95">
        <v>6.4444439999999992E-2</v>
      </c>
      <c r="J22" s="95">
        <v>3.1875340025927976E-3</v>
      </c>
      <c r="K22" s="95">
        <f>H22/'סכום נכסי הקרן'!$C$42</f>
        <v>5.7419371137152539E-5</v>
      </c>
    </row>
    <row r="23" spans="2:11" s="136" customFormat="1" ht="16.5" customHeight="1">
      <c r="B23" s="87" t="s">
        <v>2120</v>
      </c>
      <c r="C23" s="84">
        <v>5260</v>
      </c>
      <c r="D23" s="97" t="s">
        <v>184</v>
      </c>
      <c r="E23" s="107">
        <v>42295</v>
      </c>
      <c r="F23" s="94">
        <v>584748</v>
      </c>
      <c r="G23" s="96">
        <v>80.956400000000002</v>
      </c>
      <c r="H23" s="94">
        <v>473.39092999999997</v>
      </c>
      <c r="I23" s="95">
        <v>6.4444439999999992E-2</v>
      </c>
      <c r="J23" s="95">
        <v>5.0626564412382274E-4</v>
      </c>
      <c r="K23" s="95">
        <f>H23/'סכום נכסי הקרן'!$C$42</f>
        <v>9.1197317080507207E-6</v>
      </c>
    </row>
    <row r="24" spans="2:11" s="136" customFormat="1" ht="16.5" customHeight="1">
      <c r="B24" s="83"/>
      <c r="C24" s="84"/>
      <c r="D24" s="84"/>
      <c r="E24" s="84"/>
      <c r="F24" s="94"/>
      <c r="G24" s="96"/>
      <c r="H24" s="84"/>
      <c r="I24" s="84"/>
      <c r="J24" s="95"/>
      <c r="K24" s="84"/>
    </row>
    <row r="25" spans="2:11" s="137" customFormat="1">
      <c r="B25" s="124" t="s">
        <v>253</v>
      </c>
      <c r="C25" s="125"/>
      <c r="D25" s="125"/>
      <c r="E25" s="125"/>
      <c r="F25" s="126"/>
      <c r="G25" s="128"/>
      <c r="H25" s="126">
        <v>23702.063300000002</v>
      </c>
      <c r="I25" s="125"/>
      <c r="J25" s="127">
        <v>2.5348057140930268E-2</v>
      </c>
      <c r="K25" s="127">
        <f>H25/'סכום נכסי הקרן'!$C$42</f>
        <v>4.5661301162494886E-4</v>
      </c>
    </row>
    <row r="26" spans="2:11" s="136" customFormat="1">
      <c r="B26" s="87" t="s">
        <v>2121</v>
      </c>
      <c r="C26" s="84">
        <v>5265</v>
      </c>
      <c r="D26" s="97" t="s">
        <v>184</v>
      </c>
      <c r="E26" s="107">
        <v>42185</v>
      </c>
      <c r="F26" s="94">
        <v>23347876.02</v>
      </c>
      <c r="G26" s="96">
        <v>101.517</v>
      </c>
      <c r="H26" s="94">
        <v>23702.063300000002</v>
      </c>
      <c r="I26" s="95">
        <v>5.1162790697674418E-2</v>
      </c>
      <c r="J26" s="95">
        <v>2.5348057140930268E-2</v>
      </c>
      <c r="K26" s="95">
        <f>H26/'סכום נכסי הקרן'!$C$42</f>
        <v>4.5661301162494886E-4</v>
      </c>
    </row>
    <row r="27" spans="2:11" s="136" customFormat="1">
      <c r="B27" s="83"/>
      <c r="C27" s="84"/>
      <c r="D27" s="84"/>
      <c r="E27" s="84"/>
      <c r="F27" s="94"/>
      <c r="G27" s="96"/>
      <c r="H27" s="84"/>
      <c r="I27" s="84"/>
      <c r="J27" s="95"/>
      <c r="K27" s="84"/>
    </row>
    <row r="28" spans="2:11" s="136" customFormat="1">
      <c r="B28" s="102" t="s">
        <v>254</v>
      </c>
      <c r="C28" s="82"/>
      <c r="D28" s="82"/>
      <c r="E28" s="82"/>
      <c r="F28" s="91"/>
      <c r="G28" s="93"/>
      <c r="H28" s="91">
        <v>154926.50806999995</v>
      </c>
      <c r="I28" s="82"/>
      <c r="J28" s="92">
        <v>0.16568540592848527</v>
      </c>
      <c r="K28" s="92">
        <f>H28/'סכום נכסי הקרן'!$C$42</f>
        <v>2.9846118683844545E-3</v>
      </c>
    </row>
    <row r="29" spans="2:11" s="136" customFormat="1">
      <c r="B29" s="87" t="s">
        <v>2122</v>
      </c>
      <c r="C29" s="84">
        <v>5271</v>
      </c>
      <c r="D29" s="97" t="s">
        <v>183</v>
      </c>
      <c r="E29" s="107">
        <v>42368</v>
      </c>
      <c r="F29" s="94">
        <v>3108854</v>
      </c>
      <c r="G29" s="96">
        <v>134.75899999999999</v>
      </c>
      <c r="H29" s="94">
        <v>14524.859759999999</v>
      </c>
      <c r="I29" s="95">
        <v>6.3500000000000001E-2</v>
      </c>
      <c r="J29" s="95">
        <v>1.5533541131015318E-2</v>
      </c>
      <c r="K29" s="95">
        <f>H29/'סכום נכסי הקרן'!$C$42</f>
        <v>2.7981698785032065E-4</v>
      </c>
    </row>
    <row r="30" spans="2:11" s="136" customFormat="1">
      <c r="B30" s="87" t="s">
        <v>2123</v>
      </c>
      <c r="C30" s="84">
        <v>5272</v>
      </c>
      <c r="D30" s="97" t="s">
        <v>183</v>
      </c>
      <c r="E30" s="107">
        <v>42572</v>
      </c>
      <c r="F30" s="94">
        <v>2359727.23</v>
      </c>
      <c r="G30" s="96">
        <v>114.4545</v>
      </c>
      <c r="H30" s="94">
        <v>9363.7221300000001</v>
      </c>
      <c r="I30" s="95">
        <v>1.1681818181818182E-2</v>
      </c>
      <c r="J30" s="95">
        <v>1.0013987415307986E-2</v>
      </c>
      <c r="K30" s="95">
        <f>H30/'סכום נכסי הקרן'!$C$42</f>
        <v>1.80389247454186E-4</v>
      </c>
    </row>
    <row r="31" spans="2:11" s="136" customFormat="1">
      <c r="B31" s="87" t="s">
        <v>2124</v>
      </c>
      <c r="C31" s="84">
        <v>5072</v>
      </c>
      <c r="D31" s="97" t="s">
        <v>183</v>
      </c>
      <c r="E31" s="107">
        <v>38644</v>
      </c>
      <c r="F31" s="94">
        <v>1938383</v>
      </c>
      <c r="G31" s="96">
        <v>39.380800000000001</v>
      </c>
      <c r="H31" s="94">
        <v>2646.5369799999999</v>
      </c>
      <c r="I31" s="95">
        <v>1.3644705513143262E-2</v>
      </c>
      <c r="J31" s="95">
        <v>2.8303261933582389E-3</v>
      </c>
      <c r="K31" s="95">
        <f>H31/'סכום נכסי הקרן'!$C$42</f>
        <v>5.0984726752231601E-5</v>
      </c>
    </row>
    <row r="32" spans="2:11" s="136" customFormat="1">
      <c r="B32" s="87" t="s">
        <v>2125</v>
      </c>
      <c r="C32" s="84">
        <v>5084</v>
      </c>
      <c r="D32" s="97" t="s">
        <v>183</v>
      </c>
      <c r="E32" s="107">
        <v>39456</v>
      </c>
      <c r="F32" s="94">
        <v>2430946</v>
      </c>
      <c r="G32" s="96">
        <v>40.289700000000003</v>
      </c>
      <c r="H32" s="94">
        <v>3395.6520800000003</v>
      </c>
      <c r="I32" s="95">
        <v>5.8964002476488107E-3</v>
      </c>
      <c r="J32" s="95">
        <v>3.6314637196399151E-3</v>
      </c>
      <c r="K32" s="95">
        <f>H32/'סכום נכסי הקרן'!$C$42</f>
        <v>6.5416200398018585E-5</v>
      </c>
    </row>
    <row r="33" spans="2:12" s="136" customFormat="1">
      <c r="B33" s="87" t="s">
        <v>2126</v>
      </c>
      <c r="C33" s="84" t="s">
        <v>2127</v>
      </c>
      <c r="D33" s="97" t="s">
        <v>183</v>
      </c>
      <c r="E33" s="107">
        <v>41508</v>
      </c>
      <c r="F33" s="94">
        <v>1925000</v>
      </c>
      <c r="G33" s="96">
        <v>116.366</v>
      </c>
      <c r="H33" s="94">
        <v>7766.2377400000005</v>
      </c>
      <c r="I33" s="95">
        <v>6.3969703948210124E-2</v>
      </c>
      <c r="J33" s="95">
        <v>8.3055654485392066E-3</v>
      </c>
      <c r="K33" s="95">
        <f>H33/'סכום נכסי הקרן'!$C$42</f>
        <v>1.4961419850130668E-4</v>
      </c>
    </row>
    <row r="34" spans="2:12" s="136" customFormat="1">
      <c r="B34" s="87" t="s">
        <v>2128</v>
      </c>
      <c r="C34" s="84">
        <v>5259</v>
      </c>
      <c r="D34" s="97" t="s">
        <v>184</v>
      </c>
      <c r="E34" s="107">
        <v>42094</v>
      </c>
      <c r="F34" s="94">
        <v>10057936.74</v>
      </c>
      <c r="G34" s="96">
        <v>84.575999999999993</v>
      </c>
      <c r="H34" s="94">
        <v>8506.6005800000003</v>
      </c>
      <c r="I34" s="95">
        <v>2.5336755999999998E-2</v>
      </c>
      <c r="J34" s="95">
        <v>9.0973429126278028E-3</v>
      </c>
      <c r="K34" s="95">
        <f>H34/'סכום נכסי הקרן'!$C$42</f>
        <v>1.6387706253085302E-4</v>
      </c>
    </row>
    <row r="35" spans="2:12" s="136" customFormat="1">
      <c r="B35" s="87" t="s">
        <v>2129</v>
      </c>
      <c r="C35" s="84">
        <v>5279</v>
      </c>
      <c r="D35" s="97" t="s">
        <v>184</v>
      </c>
      <c r="E35" s="107">
        <v>42589</v>
      </c>
      <c r="F35" s="94">
        <v>14335177.41</v>
      </c>
      <c r="G35" s="96">
        <v>95.066299999999998</v>
      </c>
      <c r="H35" s="94">
        <v>13627.922759999999</v>
      </c>
      <c r="I35" s="95">
        <v>3.2386492489951339E-2</v>
      </c>
      <c r="J35" s="95">
        <v>1.4574316187598069E-2</v>
      </c>
      <c r="K35" s="95">
        <f>H35/'סכום נכסי הקרן'!$C$42</f>
        <v>2.6253777044109842E-4</v>
      </c>
    </row>
    <row r="36" spans="2:12" s="136" customFormat="1">
      <c r="B36" s="87" t="s">
        <v>2130</v>
      </c>
      <c r="C36" s="84">
        <v>5067</v>
      </c>
      <c r="D36" s="97" t="s">
        <v>183</v>
      </c>
      <c r="E36" s="107">
        <v>38727</v>
      </c>
      <c r="F36" s="94">
        <v>2149426.58</v>
      </c>
      <c r="G36" s="96">
        <v>54.6126</v>
      </c>
      <c r="H36" s="94">
        <v>4069.76478</v>
      </c>
      <c r="I36" s="95">
        <v>5.4199562790193494E-2</v>
      </c>
      <c r="J36" s="95">
        <v>4.3523902914218227E-3</v>
      </c>
      <c r="K36" s="95">
        <f>H36/'סכום נכסי הקרן'!$C$42</f>
        <v>7.8402775711131748E-5</v>
      </c>
    </row>
    <row r="37" spans="2:12" s="136" customFormat="1">
      <c r="B37" s="87" t="s">
        <v>2131</v>
      </c>
      <c r="C37" s="84">
        <v>5081</v>
      </c>
      <c r="D37" s="97" t="s">
        <v>183</v>
      </c>
      <c r="E37" s="107">
        <v>39379</v>
      </c>
      <c r="F37" s="94">
        <v>3039184</v>
      </c>
      <c r="G37" s="96">
        <v>52.3277</v>
      </c>
      <c r="H37" s="94">
        <v>5513.6917599999997</v>
      </c>
      <c r="I37" s="95">
        <v>2.5000000000000001E-2</v>
      </c>
      <c r="J37" s="95">
        <v>5.896591027581821E-3</v>
      </c>
      <c r="K37" s="95">
        <f>H37/'סכום נכסי הקרן'!$C$42</f>
        <v>1.0621958805186654E-4</v>
      </c>
    </row>
    <row r="38" spans="2:12" s="136" customFormat="1">
      <c r="B38" s="87" t="s">
        <v>2132</v>
      </c>
      <c r="C38" s="84">
        <v>5078</v>
      </c>
      <c r="D38" s="97" t="s">
        <v>183</v>
      </c>
      <c r="E38" s="107">
        <v>39080</v>
      </c>
      <c r="F38" s="94">
        <v>7462294.5599999996</v>
      </c>
      <c r="G38" s="96">
        <v>57.6096</v>
      </c>
      <c r="H38" s="94">
        <v>14904.62624</v>
      </c>
      <c r="I38" s="95">
        <v>8.5387029288702926E-2</v>
      </c>
      <c r="J38" s="95">
        <v>1.5939680559191174E-2</v>
      </c>
      <c r="K38" s="95">
        <f>H38/'סכום נכסי הקרן'!$C$42</f>
        <v>2.8713307311902404E-4</v>
      </c>
      <c r="L38" s="141"/>
    </row>
    <row r="39" spans="2:12" s="136" customFormat="1">
      <c r="B39" s="87" t="s">
        <v>2133</v>
      </c>
      <c r="C39" s="84">
        <v>5289</v>
      </c>
      <c r="D39" s="97" t="s">
        <v>183</v>
      </c>
      <c r="E39" s="107">
        <v>42747</v>
      </c>
      <c r="F39" s="94">
        <v>1284490.49</v>
      </c>
      <c r="G39" s="96">
        <v>86.097300000000004</v>
      </c>
      <c r="H39" s="94">
        <v>3834.19562</v>
      </c>
      <c r="I39" s="95">
        <v>4.8904761904761902E-2</v>
      </c>
      <c r="J39" s="95">
        <v>4.1004619908033306E-3</v>
      </c>
      <c r="K39" s="95">
        <f>H39/'סכום נכסי הקרן'!$C$42</f>
        <v>7.3864607778993986E-5</v>
      </c>
      <c r="L39" s="141"/>
    </row>
    <row r="40" spans="2:12" s="136" customFormat="1">
      <c r="B40" s="87" t="s">
        <v>2134</v>
      </c>
      <c r="C40" s="84">
        <v>5230</v>
      </c>
      <c r="D40" s="97" t="s">
        <v>183</v>
      </c>
      <c r="E40" s="107">
        <v>40372</v>
      </c>
      <c r="F40" s="94">
        <v>4230763.08</v>
      </c>
      <c r="G40" s="96">
        <v>125.76009999999999</v>
      </c>
      <c r="H40" s="94">
        <v>18446.561389999999</v>
      </c>
      <c r="I40" s="95">
        <v>4.573170731707317E-2</v>
      </c>
      <c r="J40" s="95">
        <v>1.9727586001654043E-2</v>
      </c>
      <c r="K40" s="95">
        <f>H40/'סכום נכסי הקרן'!$C$42</f>
        <v>3.5536737219043715E-4</v>
      </c>
      <c r="L40" s="141"/>
    </row>
    <row r="41" spans="2:12" s="136" customFormat="1">
      <c r="B41" s="87" t="s">
        <v>2135</v>
      </c>
      <c r="C41" s="84">
        <v>5049</v>
      </c>
      <c r="D41" s="97" t="s">
        <v>183</v>
      </c>
      <c r="E41" s="107">
        <v>38721</v>
      </c>
      <c r="F41" s="94">
        <v>1313941.82</v>
      </c>
      <c r="G41" s="96">
        <v>7.6220999999999997</v>
      </c>
      <c r="H41" s="94">
        <v>347.21990999999997</v>
      </c>
      <c r="I41" s="95">
        <v>2.2484587837064411E-2</v>
      </c>
      <c r="J41" s="95">
        <v>3.7133265605398429E-4</v>
      </c>
      <c r="K41" s="95">
        <f>H41/'סכום נכסי הקרן'!$C$42</f>
        <v>6.6890855363315E-6</v>
      </c>
      <c r="L41" s="141"/>
    </row>
    <row r="42" spans="2:12" s="136" customFormat="1">
      <c r="B42" s="87" t="s">
        <v>2136</v>
      </c>
      <c r="C42" s="84">
        <v>5047</v>
      </c>
      <c r="D42" s="97" t="s">
        <v>183</v>
      </c>
      <c r="E42" s="107">
        <v>38176</v>
      </c>
      <c r="F42" s="94">
        <v>6341868.7599999998</v>
      </c>
      <c r="G42" s="96">
        <v>14.276</v>
      </c>
      <c r="H42" s="94">
        <v>3138.9010800000001</v>
      </c>
      <c r="I42" s="95">
        <v>4.8000000000000001E-2</v>
      </c>
      <c r="J42" s="95">
        <v>3.3568826025187322E-3</v>
      </c>
      <c r="K42" s="95">
        <f>H42/'סכום נכסי הקרן'!$C$42</f>
        <v>6.0469970786535042E-5</v>
      </c>
      <c r="L42" s="141"/>
    </row>
    <row r="43" spans="2:12" s="136" customFormat="1">
      <c r="B43" s="87" t="s">
        <v>2137</v>
      </c>
      <c r="C43" s="84">
        <v>5256</v>
      </c>
      <c r="D43" s="97" t="s">
        <v>183</v>
      </c>
      <c r="E43" s="107">
        <v>41638</v>
      </c>
      <c r="F43" s="94">
        <v>6122132</v>
      </c>
      <c r="G43" s="96">
        <v>112.5853</v>
      </c>
      <c r="H43" s="94">
        <v>23896.715899999999</v>
      </c>
      <c r="I43" s="95">
        <v>2.7615053517973717E-2</v>
      </c>
      <c r="J43" s="95">
        <v>2.555622742403936E-2</v>
      </c>
      <c r="K43" s="95">
        <f>H43/'סכום נכסי הקרן'!$C$42</f>
        <v>4.6036293452329102E-4</v>
      </c>
      <c r="L43" s="141"/>
    </row>
    <row r="44" spans="2:12" s="136" customFormat="1">
      <c r="B44" s="87" t="s">
        <v>2138</v>
      </c>
      <c r="C44" s="84">
        <v>5300</v>
      </c>
      <c r="D44" s="97" t="s">
        <v>183</v>
      </c>
      <c r="E44" s="107">
        <v>42936</v>
      </c>
      <c r="F44" s="94">
        <v>408657.48</v>
      </c>
      <c r="G44" s="96">
        <v>94.469200000000001</v>
      </c>
      <c r="H44" s="94">
        <v>1338.4542799999999</v>
      </c>
      <c r="I44" s="95">
        <v>1.1666666818181818E-3</v>
      </c>
      <c r="J44" s="95">
        <v>1.4314034664637267E-3</v>
      </c>
      <c r="K44" s="95">
        <f>H44/'סכום נכסי הקרן'!$C$42</f>
        <v>2.5784912983212834E-5</v>
      </c>
      <c r="L44" s="141"/>
    </row>
    <row r="45" spans="2:12" s="136" customFormat="1">
      <c r="B45" s="87" t="s">
        <v>2139</v>
      </c>
      <c r="C45" s="84">
        <v>5221</v>
      </c>
      <c r="D45" s="97" t="s">
        <v>183</v>
      </c>
      <c r="E45" s="107">
        <v>41753</v>
      </c>
      <c r="F45" s="94">
        <v>1875000</v>
      </c>
      <c r="G45" s="96">
        <v>182.97059999999999</v>
      </c>
      <c r="H45" s="94">
        <v>11894.23257</v>
      </c>
      <c r="I45" s="95">
        <v>2.6417380522993687E-2</v>
      </c>
      <c r="J45" s="95">
        <v>1.2720229585745552E-2</v>
      </c>
      <c r="K45" s="95">
        <f>H45/'סכום נכסי הקרן'!$C$42</f>
        <v>2.2913875834409972E-4</v>
      </c>
      <c r="L45" s="141"/>
    </row>
    <row r="46" spans="2:12" s="136" customFormat="1">
      <c r="B46" s="87" t="s">
        <v>2140</v>
      </c>
      <c r="C46" s="84">
        <v>5261</v>
      </c>
      <c r="D46" s="97" t="s">
        <v>183</v>
      </c>
      <c r="E46" s="107">
        <v>42037</v>
      </c>
      <c r="F46" s="94">
        <v>2786173</v>
      </c>
      <c r="G46" s="96">
        <v>79.822800000000001</v>
      </c>
      <c r="H46" s="94">
        <v>7710.6125099999999</v>
      </c>
      <c r="I46" s="95">
        <v>0.14000000000000001</v>
      </c>
      <c r="J46" s="95">
        <v>8.2460773149252257E-3</v>
      </c>
      <c r="K46" s="95">
        <f>H46/'סכום נכסי הקרן'!$C$42</f>
        <v>1.4854259543151696E-4</v>
      </c>
      <c r="L46" s="141"/>
    </row>
    <row r="47" spans="2:12" s="136" customFormat="1">
      <c r="B47" s="83"/>
      <c r="C47" s="84"/>
      <c r="D47" s="84"/>
      <c r="E47" s="84"/>
      <c r="F47" s="94"/>
      <c r="G47" s="96"/>
      <c r="H47" s="84"/>
      <c r="I47" s="84"/>
      <c r="J47" s="95"/>
      <c r="K47" s="84"/>
      <c r="L47" s="141"/>
    </row>
    <row r="48" spans="2:12" s="136" customFormat="1">
      <c r="B48" s="81" t="s">
        <v>2141</v>
      </c>
      <c r="C48" s="82"/>
      <c r="D48" s="82"/>
      <c r="E48" s="82"/>
      <c r="F48" s="91"/>
      <c r="G48" s="93"/>
      <c r="H48" s="91">
        <v>681608.72827000055</v>
      </c>
      <c r="I48" s="82"/>
      <c r="J48" s="92">
        <v>0.72894316301757511</v>
      </c>
      <c r="K48" s="92">
        <f>H48/'סכום נכסי הקרן'!$C$42</f>
        <v>1.3130984008688236E-2</v>
      </c>
      <c r="L48" s="141"/>
    </row>
    <row r="49" spans="2:12" s="136" customFormat="1">
      <c r="B49" s="102" t="s">
        <v>250</v>
      </c>
      <c r="C49" s="82"/>
      <c r="D49" s="82"/>
      <c r="E49" s="82"/>
      <c r="F49" s="91"/>
      <c r="G49" s="93"/>
      <c r="H49" s="91">
        <v>41831.115439999987</v>
      </c>
      <c r="I49" s="82"/>
      <c r="J49" s="92">
        <v>4.4736084408397055E-2</v>
      </c>
      <c r="K49" s="92">
        <f>H49/'סכום נכסי הקרן'!$C$42</f>
        <v>8.0586366507127201E-4</v>
      </c>
      <c r="L49" s="141"/>
    </row>
    <row r="50" spans="2:12" s="136" customFormat="1">
      <c r="B50" s="87" t="s">
        <v>2142</v>
      </c>
      <c r="C50" s="84">
        <v>5039</v>
      </c>
      <c r="D50" s="97" t="s">
        <v>183</v>
      </c>
      <c r="E50" s="107">
        <v>39182</v>
      </c>
      <c r="F50" s="94">
        <v>3512431</v>
      </c>
      <c r="G50" s="96">
        <v>108.4706</v>
      </c>
      <c r="H50" s="94">
        <v>13209.11392</v>
      </c>
      <c r="I50" s="95">
        <v>2.0100502512562814E-2</v>
      </c>
      <c r="J50" s="95">
        <v>1.412642309605246E-2</v>
      </c>
      <c r="K50" s="95">
        <f>H50/'סכום נכסי הקרן'!$C$42</f>
        <v>2.5446954602927893E-4</v>
      </c>
      <c r="L50" s="141"/>
    </row>
    <row r="51" spans="2:12" s="136" customFormat="1">
      <c r="B51" s="87" t="s">
        <v>2143</v>
      </c>
      <c r="C51" s="84">
        <v>5295</v>
      </c>
      <c r="D51" s="97" t="s">
        <v>183</v>
      </c>
      <c r="E51" s="107">
        <v>43003</v>
      </c>
      <c r="F51" s="94">
        <v>566856.93999999994</v>
      </c>
      <c r="G51" s="96">
        <v>100</v>
      </c>
      <c r="H51" s="94">
        <v>1965.2930100000001</v>
      </c>
      <c r="I51" s="95">
        <v>9.6289611530461713E-3</v>
      </c>
      <c r="J51" s="95">
        <v>2.1017731193111295E-3</v>
      </c>
      <c r="K51" s="95">
        <f>H51/'סכום נכסי הקרן'!$C$42</f>
        <v>3.7860769700229456E-5</v>
      </c>
      <c r="L51" s="141"/>
    </row>
    <row r="52" spans="2:12" s="136" customFormat="1">
      <c r="B52" s="87" t="s">
        <v>2144</v>
      </c>
      <c r="C52" s="84">
        <v>5086</v>
      </c>
      <c r="D52" s="97" t="s">
        <v>183</v>
      </c>
      <c r="E52" s="107">
        <v>39532</v>
      </c>
      <c r="F52" s="94">
        <v>979961</v>
      </c>
      <c r="G52" s="96">
        <v>68.702299999999994</v>
      </c>
      <c r="H52" s="94">
        <v>2334.17769</v>
      </c>
      <c r="I52" s="95">
        <v>1.3333333333333334E-2</v>
      </c>
      <c r="J52" s="95">
        <v>2.4962750590242755E-3</v>
      </c>
      <c r="K52" s="95">
        <f>H52/'סכום נכסי הקרן'!$C$42</f>
        <v>4.4967220414885404E-5</v>
      </c>
      <c r="L52" s="141"/>
    </row>
    <row r="53" spans="2:12" s="136" customFormat="1">
      <c r="B53" s="87" t="s">
        <v>2145</v>
      </c>
      <c r="C53" s="84">
        <v>5122</v>
      </c>
      <c r="D53" s="97" t="s">
        <v>183</v>
      </c>
      <c r="E53" s="107">
        <v>40653</v>
      </c>
      <c r="F53" s="94">
        <v>1487500</v>
      </c>
      <c r="G53" s="96">
        <v>154.37469999999999</v>
      </c>
      <c r="H53" s="94">
        <v>7961.3541299999997</v>
      </c>
      <c r="I53" s="95">
        <v>2.2969868936630184E-2</v>
      </c>
      <c r="J53" s="95">
        <v>8.514231729624195E-3</v>
      </c>
      <c r="K53" s="95">
        <f>H53/'סכום נכסי הקרן'!$C$42</f>
        <v>1.5337305617237231E-4</v>
      </c>
      <c r="L53" s="141"/>
    </row>
    <row r="54" spans="2:12" s="136" customFormat="1">
      <c r="B54" s="87" t="s">
        <v>2146</v>
      </c>
      <c r="C54" s="84">
        <v>5301</v>
      </c>
      <c r="D54" s="97" t="s">
        <v>183</v>
      </c>
      <c r="E54" s="107">
        <v>42983</v>
      </c>
      <c r="F54" s="94">
        <v>576856.59</v>
      </c>
      <c r="G54" s="96">
        <v>87.919799999999995</v>
      </c>
      <c r="H54" s="94">
        <v>1758.36241</v>
      </c>
      <c r="I54" s="95">
        <v>6.1043024968734448E-2</v>
      </c>
      <c r="J54" s="95">
        <v>1.8804721883914576E-3</v>
      </c>
      <c r="K54" s="95">
        <f>H54/'סכום נכסי הקרן'!$C$42</f>
        <v>3.3874314881194457E-5</v>
      </c>
      <c r="L54" s="141"/>
    </row>
    <row r="55" spans="2:12" s="136" customFormat="1">
      <c r="B55" s="87" t="s">
        <v>2147</v>
      </c>
      <c r="C55" s="84">
        <v>5077</v>
      </c>
      <c r="D55" s="97" t="s">
        <v>183</v>
      </c>
      <c r="E55" s="107">
        <v>39041</v>
      </c>
      <c r="F55" s="94">
        <v>1938820</v>
      </c>
      <c r="G55" s="96">
        <v>115.8723</v>
      </c>
      <c r="H55" s="94">
        <v>7788.8073199999999</v>
      </c>
      <c r="I55" s="95">
        <v>1.8097909691430641E-2</v>
      </c>
      <c r="J55" s="95">
        <v>8.3297023768836159E-3</v>
      </c>
      <c r="K55" s="95">
        <f>H55/'סכום נכסי הקרן'!$C$42</f>
        <v>1.5004899456798118E-4</v>
      </c>
      <c r="L55" s="141"/>
    </row>
    <row r="56" spans="2:12" s="136" customFormat="1">
      <c r="B56" s="87" t="s">
        <v>2148</v>
      </c>
      <c r="C56" s="84">
        <v>4024</v>
      </c>
      <c r="D56" s="97" t="s">
        <v>185</v>
      </c>
      <c r="E56" s="107">
        <v>39223</v>
      </c>
      <c r="F56" s="94">
        <v>400683.15</v>
      </c>
      <c r="G56" s="96">
        <v>61.410899999999998</v>
      </c>
      <c r="H56" s="94">
        <v>1021.8017600000001</v>
      </c>
      <c r="I56" s="95">
        <v>7.5668790088457951E-3</v>
      </c>
      <c r="J56" s="95">
        <v>1.0927609580379069E-3</v>
      </c>
      <c r="K56" s="95">
        <f>H56/'סכום נכסי הקרן'!$C$42</f>
        <v>1.9684698880931314E-5</v>
      </c>
      <c r="L56" s="141"/>
    </row>
    <row r="57" spans="2:12" s="136" customFormat="1">
      <c r="B57" s="87" t="s">
        <v>2149</v>
      </c>
      <c r="C57" s="84">
        <v>5288</v>
      </c>
      <c r="D57" s="97" t="s">
        <v>183</v>
      </c>
      <c r="E57" s="107">
        <v>42768</v>
      </c>
      <c r="F57" s="94">
        <v>1892250.28</v>
      </c>
      <c r="G57" s="96">
        <v>88.29</v>
      </c>
      <c r="H57" s="94">
        <v>5792.2052000000003</v>
      </c>
      <c r="I57" s="95">
        <v>2.5554605547066411E-2</v>
      </c>
      <c r="J57" s="95">
        <v>6.1944458810720259E-3</v>
      </c>
      <c r="K57" s="95">
        <f>H57/'סכום נכסי הקרן'!$C$42</f>
        <v>1.1158506442439924E-4</v>
      </c>
      <c r="L57" s="141"/>
    </row>
    <row r="58" spans="2:12" s="136" customFormat="1">
      <c r="B58" s="83"/>
      <c r="C58" s="84"/>
      <c r="D58" s="84"/>
      <c r="E58" s="84"/>
      <c r="F58" s="94"/>
      <c r="G58" s="96"/>
      <c r="H58" s="84"/>
      <c r="I58" s="84"/>
      <c r="J58" s="95"/>
      <c r="K58" s="84"/>
      <c r="L58" s="141"/>
    </row>
    <row r="59" spans="2:12" s="137" customFormat="1">
      <c r="B59" s="124" t="s">
        <v>2150</v>
      </c>
      <c r="C59" s="125"/>
      <c r="D59" s="125"/>
      <c r="E59" s="125"/>
      <c r="F59" s="126"/>
      <c r="G59" s="128"/>
      <c r="H59" s="126">
        <v>54583.226350000004</v>
      </c>
      <c r="I59" s="125"/>
      <c r="J59" s="127">
        <v>5.8373767842233831E-2</v>
      </c>
      <c r="K59" s="127">
        <f>H59/'סכום נכסי הקרן'!$C$42</f>
        <v>1.0515291876669558E-3</v>
      </c>
      <c r="L59" s="141"/>
    </row>
    <row r="60" spans="2:12" s="136" customFormat="1">
      <c r="B60" s="87" t="s">
        <v>2151</v>
      </c>
      <c r="C60" s="84" t="s">
        <v>2152</v>
      </c>
      <c r="D60" s="97" t="s">
        <v>186</v>
      </c>
      <c r="E60" s="107">
        <v>42268</v>
      </c>
      <c r="F60" s="94">
        <v>93814.54</v>
      </c>
      <c r="G60" s="96">
        <v>11992.15</v>
      </c>
      <c r="H60" s="94">
        <v>52673.15468</v>
      </c>
      <c r="I60" s="95">
        <v>3.6437082302613735E-2</v>
      </c>
      <c r="J60" s="95">
        <v>5.6331050918326526E-2</v>
      </c>
      <c r="K60" s="95">
        <f>H60/'סכום נכסי הקרן'!$C$42</f>
        <v>1.0147322402190009E-3</v>
      </c>
      <c r="L60" s="141"/>
    </row>
    <row r="61" spans="2:12" s="136" customFormat="1">
      <c r="B61" s="87" t="s">
        <v>2153</v>
      </c>
      <c r="C61" s="84" t="s">
        <v>2154</v>
      </c>
      <c r="D61" s="97" t="s">
        <v>183</v>
      </c>
      <c r="E61" s="107">
        <v>38757</v>
      </c>
      <c r="F61" s="94">
        <v>20660.14</v>
      </c>
      <c r="G61" s="96">
        <v>1E-4</v>
      </c>
      <c r="H61" s="94">
        <v>7.0000000000000007E-5</v>
      </c>
      <c r="I61" s="95">
        <v>7.8114728471168398E-12</v>
      </c>
      <c r="J61" s="95">
        <v>7.4861161975933076E-11</v>
      </c>
      <c r="K61" s="95">
        <f>H61/'סכום נכסי הקרן'!$C$42</f>
        <v>1.3485286242462453E-12</v>
      </c>
      <c r="L61" s="141"/>
    </row>
    <row r="62" spans="2:12" s="136" customFormat="1">
      <c r="B62" s="87" t="s">
        <v>2155</v>
      </c>
      <c r="C62" s="84" t="s">
        <v>2156</v>
      </c>
      <c r="D62" s="97" t="s">
        <v>183</v>
      </c>
      <c r="E62" s="107">
        <v>39496</v>
      </c>
      <c r="F62" s="94">
        <v>14.98</v>
      </c>
      <c r="G62" s="96">
        <v>103309</v>
      </c>
      <c r="H62" s="94">
        <v>53.64</v>
      </c>
      <c r="I62" s="95">
        <v>1.249708774055263E-3</v>
      </c>
      <c r="J62" s="95">
        <v>5.7365038976986424E-5</v>
      </c>
      <c r="K62" s="95">
        <f>H62/'סכום נכסי הקרן'!$C$42</f>
        <v>1.0333582200652656E-6</v>
      </c>
      <c r="L62" s="141"/>
    </row>
    <row r="63" spans="2:12" s="136" customFormat="1">
      <c r="B63" s="87" t="s">
        <v>2157</v>
      </c>
      <c r="C63" s="84" t="s">
        <v>2158</v>
      </c>
      <c r="D63" s="97" t="s">
        <v>183</v>
      </c>
      <c r="E63" s="107">
        <v>38958</v>
      </c>
      <c r="F63" s="94">
        <v>4293.57</v>
      </c>
      <c r="G63" s="96">
        <v>12471.15</v>
      </c>
      <c r="H63" s="94">
        <v>1856.4316000000001</v>
      </c>
      <c r="I63" s="95">
        <v>8.7335101583427505E-4</v>
      </c>
      <c r="J63" s="95">
        <v>1.9853518100691513E-3</v>
      </c>
      <c r="K63" s="95">
        <f>H63/'סכום נכסי הקרן'!$C$42</f>
        <v>3.5763587879360795E-5</v>
      </c>
      <c r="L63" s="141"/>
    </row>
    <row r="64" spans="2:12" s="136" customFormat="1">
      <c r="B64" s="83"/>
      <c r="C64" s="84"/>
      <c r="D64" s="84"/>
      <c r="E64" s="84"/>
      <c r="F64" s="94"/>
      <c r="G64" s="96"/>
      <c r="H64" s="84"/>
      <c r="I64" s="84"/>
      <c r="J64" s="95"/>
      <c r="K64" s="84"/>
      <c r="L64" s="141"/>
    </row>
    <row r="65" spans="2:12" s="136" customFormat="1">
      <c r="B65" s="102" t="s">
        <v>253</v>
      </c>
      <c r="C65" s="82"/>
      <c r="D65" s="82"/>
      <c r="E65" s="82"/>
      <c r="F65" s="91"/>
      <c r="G65" s="93"/>
      <c r="H65" s="91">
        <v>88543.310900000011</v>
      </c>
      <c r="I65" s="82"/>
      <c r="J65" s="92">
        <v>9.4692216273861443E-2</v>
      </c>
      <c r="K65" s="92">
        <f>H65/'סכום נכסי הקרן'!$C$42</f>
        <v>1.7057598462026367E-3</v>
      </c>
      <c r="L65" s="141"/>
    </row>
    <row r="66" spans="2:12" s="136" customFormat="1">
      <c r="B66" s="87" t="s">
        <v>2159</v>
      </c>
      <c r="C66" s="84">
        <v>5264</v>
      </c>
      <c r="D66" s="97" t="s">
        <v>183</v>
      </c>
      <c r="E66" s="107">
        <v>42234</v>
      </c>
      <c r="F66" s="94">
        <v>9898368.4000000004</v>
      </c>
      <c r="G66" s="96">
        <v>87.736500000000007</v>
      </c>
      <c r="H66" s="94">
        <v>30109.09906</v>
      </c>
      <c r="I66" s="95">
        <v>1.0462025316455696E-3</v>
      </c>
      <c r="J66" s="95">
        <v>3.2200030595429634E-2</v>
      </c>
      <c r="K66" s="95">
        <f>H66/'סכום נכסי הקרן'!$C$42</f>
        <v>5.8004259903822442E-4</v>
      </c>
      <c r="L66" s="141"/>
    </row>
    <row r="67" spans="2:12" s="136" customFormat="1">
      <c r="B67" s="87" t="s">
        <v>2160</v>
      </c>
      <c r="C67" s="84">
        <v>5274</v>
      </c>
      <c r="D67" s="97" t="s">
        <v>183</v>
      </c>
      <c r="E67" s="107">
        <v>42472</v>
      </c>
      <c r="F67" s="94">
        <v>10442497.369999999</v>
      </c>
      <c r="G67" s="96">
        <v>104.43770000000001</v>
      </c>
      <c r="H67" s="94">
        <v>37810.769409999994</v>
      </c>
      <c r="I67" s="95">
        <v>1.8934666666666666E-3</v>
      </c>
      <c r="J67" s="95">
        <v>4.0436544760523781E-2</v>
      </c>
      <c r="K67" s="95">
        <f>H67/'סכום נכסי הקרן'!$C$42</f>
        <v>7.2841292648798996E-4</v>
      </c>
      <c r="L67" s="141"/>
    </row>
    <row r="68" spans="2:12" s="136" customFormat="1">
      <c r="B68" s="87" t="s">
        <v>2161</v>
      </c>
      <c r="C68" s="84">
        <v>5079</v>
      </c>
      <c r="D68" s="97" t="s">
        <v>185</v>
      </c>
      <c r="E68" s="107">
        <v>39065</v>
      </c>
      <c r="F68" s="94">
        <v>9100000</v>
      </c>
      <c r="G68" s="96">
        <v>48.542900000000003</v>
      </c>
      <c r="H68" s="94">
        <v>18343.711440000003</v>
      </c>
      <c r="I68" s="95">
        <v>4.9968519832505519E-2</v>
      </c>
      <c r="J68" s="95">
        <v>1.9617593619280237E-2</v>
      </c>
      <c r="K68" s="95">
        <f>H68/'סכום נכסי הקרן'!$C$42</f>
        <v>3.5338599931076159E-4</v>
      </c>
      <c r="L68" s="141"/>
    </row>
    <row r="69" spans="2:12" s="136" customFormat="1">
      <c r="B69" s="87" t="s">
        <v>2162</v>
      </c>
      <c r="C69" s="84">
        <v>5048</v>
      </c>
      <c r="D69" s="97" t="s">
        <v>185</v>
      </c>
      <c r="E69" s="107">
        <v>38200</v>
      </c>
      <c r="F69" s="94">
        <v>4692574</v>
      </c>
      <c r="G69" s="96">
        <v>0.62180000000000002</v>
      </c>
      <c r="H69" s="94">
        <v>121.16635000000001</v>
      </c>
      <c r="I69" s="95">
        <v>2.5773195876288658E-2</v>
      </c>
      <c r="J69" s="95">
        <v>1.2958076790546569E-4</v>
      </c>
      <c r="K69" s="95">
        <f>H69/'סכום נכסי הקרן'!$C$42</f>
        <v>2.3342327324348432E-6</v>
      </c>
      <c r="L69" s="141"/>
    </row>
    <row r="70" spans="2:12" s="136" customFormat="1">
      <c r="B70" s="87" t="s">
        <v>2163</v>
      </c>
      <c r="C70" s="84">
        <v>5299</v>
      </c>
      <c r="D70" s="97" t="s">
        <v>183</v>
      </c>
      <c r="E70" s="107">
        <v>43002</v>
      </c>
      <c r="F70" s="94">
        <v>622603.01</v>
      </c>
      <c r="G70" s="96">
        <v>100</v>
      </c>
      <c r="H70" s="94">
        <v>2158.5646400000001</v>
      </c>
      <c r="I70" s="95">
        <v>2.2723119999999999E-2</v>
      </c>
      <c r="J70" s="95">
        <v>2.3084665307223093E-3</v>
      </c>
      <c r="K70" s="95">
        <f>H70/'סכום נכסי הקרן'!$C$42</f>
        <v>4.158408863322559E-5</v>
      </c>
      <c r="L70" s="141"/>
    </row>
    <row r="71" spans="2:12" s="136" customFormat="1">
      <c r="B71" s="83"/>
      <c r="C71" s="84"/>
      <c r="D71" s="84"/>
      <c r="E71" s="84"/>
      <c r="F71" s="94"/>
      <c r="G71" s="96"/>
      <c r="H71" s="84"/>
      <c r="I71" s="84"/>
      <c r="J71" s="95"/>
      <c r="K71" s="84"/>
      <c r="L71" s="141"/>
    </row>
    <row r="72" spans="2:12" s="136" customFormat="1">
      <c r="B72" s="102" t="s">
        <v>254</v>
      </c>
      <c r="C72" s="82"/>
      <c r="D72" s="82"/>
      <c r="E72" s="82"/>
      <c r="F72" s="91"/>
      <c r="G72" s="93"/>
      <c r="H72" s="91">
        <v>496651.07558000064</v>
      </c>
      <c r="I72" s="82"/>
      <c r="J72" s="92">
        <v>0.53114109449308289</v>
      </c>
      <c r="K72" s="92">
        <f>H72/'סכום נכסי הקרן'!$C$42</f>
        <v>9.5678313097473742E-3</v>
      </c>
      <c r="L72" s="141"/>
    </row>
    <row r="73" spans="2:12" s="136" customFormat="1">
      <c r="B73" s="87" t="s">
        <v>2164</v>
      </c>
      <c r="C73" s="84">
        <v>5273</v>
      </c>
      <c r="D73" s="97" t="s">
        <v>185</v>
      </c>
      <c r="E73" s="107">
        <v>42639</v>
      </c>
      <c r="F73" s="94">
        <v>4063500.02</v>
      </c>
      <c r="G73" s="96">
        <v>97.233900000000006</v>
      </c>
      <c r="H73" s="94">
        <v>16407.33599</v>
      </c>
      <c r="I73" s="95">
        <v>6.9230769230769226E-4</v>
      </c>
      <c r="J73" s="95">
        <v>1.754674624487066E-2</v>
      </c>
      <c r="K73" s="95">
        <f>H73/'סכום נכסי הקרן'!$C$42</f>
        <v>3.1608231757343719E-4</v>
      </c>
      <c r="L73" s="141"/>
    </row>
    <row r="74" spans="2:12" s="136" customFormat="1">
      <c r="B74" s="87" t="s">
        <v>2165</v>
      </c>
      <c r="C74" s="84">
        <v>4020</v>
      </c>
      <c r="D74" s="97" t="s">
        <v>185</v>
      </c>
      <c r="E74" s="107">
        <v>39105</v>
      </c>
      <c r="F74" s="94">
        <v>799098.32</v>
      </c>
      <c r="G74" s="96">
        <v>22.9008</v>
      </c>
      <c r="H74" s="94">
        <v>759.92543000000001</v>
      </c>
      <c r="I74" s="95">
        <v>5.4421768707482989E-3</v>
      </c>
      <c r="J74" s="95">
        <v>8.1269858149800843E-4</v>
      </c>
      <c r="K74" s="95">
        <f>H74/'סכום נכסי הקרן'!$C$42</f>
        <v>1.4639731352109089E-5</v>
      </c>
      <c r="L74" s="141"/>
    </row>
    <row r="75" spans="2:12" s="136" customFormat="1">
      <c r="B75" s="87" t="s">
        <v>2166</v>
      </c>
      <c r="C75" s="84">
        <v>5281</v>
      </c>
      <c r="D75" s="97" t="s">
        <v>183</v>
      </c>
      <c r="E75" s="107">
        <v>42642</v>
      </c>
      <c r="F75" s="94">
        <v>9905979.2899999991</v>
      </c>
      <c r="G75" s="96">
        <v>74.229900000000001</v>
      </c>
      <c r="H75" s="94">
        <v>25493.539270000001</v>
      </c>
      <c r="I75" s="95">
        <v>7.0029210651410675E-3</v>
      </c>
      <c r="J75" s="95">
        <v>2.7263942466161151E-2</v>
      </c>
      <c r="K75" s="95">
        <f>H75/'סכום נכסי הקרן'!$C$42</f>
        <v>4.9112524912772466E-4</v>
      </c>
      <c r="L75" s="141"/>
    </row>
    <row r="76" spans="2:12" s="136" customFormat="1">
      <c r="B76" s="87" t="s">
        <v>2167</v>
      </c>
      <c r="C76" s="84">
        <v>5044</v>
      </c>
      <c r="D76" s="97" t="s">
        <v>183</v>
      </c>
      <c r="E76" s="107">
        <v>38168</v>
      </c>
      <c r="F76" s="94">
        <v>2788169.39</v>
      </c>
      <c r="G76" s="96">
        <v>1E-4</v>
      </c>
      <c r="H76" s="94">
        <v>9.6699999999999998E-3</v>
      </c>
      <c r="I76" s="95">
        <v>6.2500000000000003E-3</v>
      </c>
      <c r="J76" s="95">
        <v>1.0341534804389611E-8</v>
      </c>
      <c r="K76" s="95">
        <f>H76/'סכום נכסי הקרן'!$C$42</f>
        <v>1.8628959709230271E-10</v>
      </c>
      <c r="L76" s="141"/>
    </row>
    <row r="77" spans="2:12" s="136" customFormat="1">
      <c r="B77" s="87" t="s">
        <v>2168</v>
      </c>
      <c r="C77" s="84">
        <v>5291</v>
      </c>
      <c r="D77" s="97" t="s">
        <v>183</v>
      </c>
      <c r="E77" s="107">
        <v>42908</v>
      </c>
      <c r="F77" s="94">
        <v>4109224.16</v>
      </c>
      <c r="G77" s="96">
        <v>102.1451</v>
      </c>
      <c r="H77" s="94">
        <v>14552.285699999999</v>
      </c>
      <c r="I77" s="95">
        <v>1.2025129484341099E-2</v>
      </c>
      <c r="J77" s="95">
        <v>1.5562871670110778E-2</v>
      </c>
      <c r="K77" s="95">
        <f>H77/'סכום נכסי הקרן'!$C$42</f>
        <v>2.8034534020941862E-4</v>
      </c>
      <c r="L77" s="141"/>
    </row>
    <row r="78" spans="2:12" s="136" customFormat="1">
      <c r="B78" s="87" t="s">
        <v>2169</v>
      </c>
      <c r="C78" s="84">
        <v>5263</v>
      </c>
      <c r="D78" s="97" t="s">
        <v>183</v>
      </c>
      <c r="E78" s="107">
        <v>42082</v>
      </c>
      <c r="F78" s="94">
        <v>5044051.59</v>
      </c>
      <c r="G78" s="96">
        <v>64.580699999999993</v>
      </c>
      <c r="H78" s="94">
        <v>11293.696400000001</v>
      </c>
      <c r="I78" s="95">
        <v>5.9405940594059407E-3</v>
      </c>
      <c r="J78" s="95">
        <v>1.2077989078677317E-2</v>
      </c>
      <c r="K78" s="95">
        <f>H78/'סכום נכסי הקרן'!$C$42</f>
        <v>2.175696124135253E-4</v>
      </c>
      <c r="L78" s="141"/>
    </row>
    <row r="79" spans="2:12" s="136" customFormat="1">
      <c r="B79" s="87" t="s">
        <v>2170</v>
      </c>
      <c r="C79" s="84">
        <v>4021</v>
      </c>
      <c r="D79" s="97" t="s">
        <v>185</v>
      </c>
      <c r="E79" s="107">
        <v>39126</v>
      </c>
      <c r="F79" s="94">
        <v>330048.71000000002</v>
      </c>
      <c r="G79" s="96">
        <v>96.008499999999998</v>
      </c>
      <c r="H79" s="94">
        <v>1315.85437</v>
      </c>
      <c r="I79" s="95">
        <v>1E-3</v>
      </c>
      <c r="J79" s="95">
        <v>1.4072341018472768E-3</v>
      </c>
      <c r="K79" s="95">
        <f>H79/'סכום נכסי הקרן'!$C$42</f>
        <v>2.5349532618350138E-5</v>
      </c>
      <c r="L79" s="141"/>
    </row>
    <row r="80" spans="2:12" s="136" customFormat="1">
      <c r="B80" s="87" t="s">
        <v>2171</v>
      </c>
      <c r="C80" s="84">
        <v>4025</v>
      </c>
      <c r="D80" s="97" t="s">
        <v>183</v>
      </c>
      <c r="E80" s="107">
        <v>39247</v>
      </c>
      <c r="F80" s="94">
        <v>703382.2</v>
      </c>
      <c r="G80" s="96">
        <v>17.4373</v>
      </c>
      <c r="H80" s="94">
        <v>425.23053000000004</v>
      </c>
      <c r="I80" s="95">
        <v>2.0127731060541891E-3</v>
      </c>
      <c r="J80" s="95">
        <v>4.5476073690631241E-4</v>
      </c>
      <c r="K80" s="95">
        <f>H80/'סכום נכסי הקרן'!$C$42</f>
        <v>8.1919363086914528E-6</v>
      </c>
      <c r="L80" s="141"/>
    </row>
    <row r="81" spans="2:12" s="136" customFormat="1">
      <c r="B81" s="87" t="s">
        <v>2172</v>
      </c>
      <c r="C81" s="84">
        <v>5266</v>
      </c>
      <c r="D81" s="97" t="s">
        <v>183</v>
      </c>
      <c r="E81" s="107">
        <v>42228</v>
      </c>
      <c r="F81" s="94">
        <v>8619568.4600000009</v>
      </c>
      <c r="G81" s="96">
        <v>117.8729</v>
      </c>
      <c r="H81" s="94">
        <v>35225.189119999995</v>
      </c>
      <c r="I81" s="95">
        <v>3.3999999999999998E-3</v>
      </c>
      <c r="J81" s="95">
        <v>3.7671408404931356E-2</v>
      </c>
      <c r="K81" s="95">
        <f>H81/'סכום נכסי הקרן'!$C$42</f>
        <v>6.7860251175439141E-4</v>
      </c>
      <c r="L81" s="141"/>
    </row>
    <row r="82" spans="2:12" s="136" customFormat="1">
      <c r="B82" s="87" t="s">
        <v>2173</v>
      </c>
      <c r="C82" s="84">
        <v>5222</v>
      </c>
      <c r="D82" s="97" t="s">
        <v>183</v>
      </c>
      <c r="E82" s="107">
        <v>40675</v>
      </c>
      <c r="F82" s="94">
        <v>3196978.82</v>
      </c>
      <c r="G82" s="96">
        <v>56.84</v>
      </c>
      <c r="H82" s="94">
        <v>6300.10329</v>
      </c>
      <c r="I82" s="95">
        <v>6.147555971896956E-3</v>
      </c>
      <c r="J82" s="95">
        <v>6.7376150408256976E-3</v>
      </c>
      <c r="K82" s="95">
        <f>H82/'סכום נכסי הקרן'!$C$42</f>
        <v>1.2136956603247061E-4</v>
      </c>
      <c r="L82" s="141"/>
    </row>
    <row r="83" spans="2:12" s="136" customFormat="1">
      <c r="B83" s="87" t="s">
        <v>2174</v>
      </c>
      <c r="C83" s="84">
        <v>4027</v>
      </c>
      <c r="D83" s="97" t="s">
        <v>183</v>
      </c>
      <c r="E83" s="107">
        <v>39294</v>
      </c>
      <c r="F83" s="94">
        <v>202346.58000019996</v>
      </c>
      <c r="G83" s="96">
        <v>0.18640000000000001</v>
      </c>
      <c r="H83" s="94">
        <v>1.3076500002999998</v>
      </c>
      <c r="I83" s="95">
        <v>3.9904226666666667E-3</v>
      </c>
      <c r="J83" s="95">
        <v>1.3984599782898173E-6</v>
      </c>
      <c r="K83" s="95">
        <f>H83/'סכום נכסי הקרן'!$C$42</f>
        <v>2.5191477941430868E-8</v>
      </c>
      <c r="L83" s="141"/>
    </row>
    <row r="84" spans="2:12" s="136" customFormat="1">
      <c r="B84" s="87" t="s">
        <v>2175</v>
      </c>
      <c r="C84" s="84">
        <v>5307</v>
      </c>
      <c r="D84" s="97" t="s">
        <v>183</v>
      </c>
      <c r="E84" s="107">
        <v>43068</v>
      </c>
      <c r="F84" s="94">
        <v>633002</v>
      </c>
      <c r="G84" s="96">
        <v>100</v>
      </c>
      <c r="H84" s="94">
        <v>2194.6179300000003</v>
      </c>
      <c r="I84" s="95">
        <v>4.3061329745705309E-3</v>
      </c>
      <c r="J84" s="95">
        <v>2.3470235476145281E-3</v>
      </c>
      <c r="K84" s="95">
        <f>H84/'סכום נכסי הקרן'!$C$42</f>
        <v>4.2278644255557754E-5</v>
      </c>
      <c r="L84" s="141"/>
    </row>
    <row r="85" spans="2:12" s="136" customFormat="1">
      <c r="B85" s="87" t="s">
        <v>2176</v>
      </c>
      <c r="C85" s="84">
        <v>5255</v>
      </c>
      <c r="D85" s="97" t="s">
        <v>183</v>
      </c>
      <c r="E85" s="107">
        <v>41407</v>
      </c>
      <c r="F85" s="94">
        <v>1025369.33</v>
      </c>
      <c r="G85" s="96">
        <v>91.754800000000003</v>
      </c>
      <c r="H85" s="94">
        <v>3261.8422799999998</v>
      </c>
      <c r="I85" s="95">
        <v>2.8089887640449437E-2</v>
      </c>
      <c r="J85" s="95">
        <v>3.4883614751860972E-3</v>
      </c>
      <c r="K85" s="95">
        <f>H85/'סכום נכסי הקרן'!$C$42</f>
        <v>6.2838395462237647E-5</v>
      </c>
      <c r="L85" s="141"/>
    </row>
    <row r="86" spans="2:12" s="136" customFormat="1">
      <c r="B86" s="87" t="s">
        <v>2177</v>
      </c>
      <c r="C86" s="84">
        <v>5294</v>
      </c>
      <c r="D86" s="97" t="s">
        <v>186</v>
      </c>
      <c r="E86" s="107">
        <v>43002</v>
      </c>
      <c r="F86" s="94">
        <v>715906.17</v>
      </c>
      <c r="G86" s="96">
        <v>100</v>
      </c>
      <c r="H86" s="94">
        <v>3351.8011000000001</v>
      </c>
      <c r="I86" s="95">
        <v>6.2846333627311138E-2</v>
      </c>
      <c r="J86" s="95">
        <v>3.5845675008315805E-3</v>
      </c>
      <c r="K86" s="95">
        <f>H86/'סכום נכסי הקרן'!$C$42</f>
        <v>6.4571424659000729E-5</v>
      </c>
      <c r="L86" s="141"/>
    </row>
    <row r="87" spans="2:12" s="136" customFormat="1">
      <c r="B87" s="87" t="s">
        <v>2178</v>
      </c>
      <c r="C87" s="84">
        <v>5290</v>
      </c>
      <c r="D87" s="97" t="s">
        <v>183</v>
      </c>
      <c r="E87" s="107">
        <v>42779</v>
      </c>
      <c r="F87" s="94">
        <v>6505845.5099999998</v>
      </c>
      <c r="G87" s="96">
        <v>94.412999999999997</v>
      </c>
      <c r="H87" s="94">
        <v>21295.575710000001</v>
      </c>
      <c r="I87" s="95">
        <v>5.1480744931631803E-3</v>
      </c>
      <c r="J87" s="95">
        <v>2.2774450608529371E-2</v>
      </c>
      <c r="K87" s="95">
        <f>H87/'סכום נכסי הקרן'!$C$42</f>
        <v>4.1025276306768651E-4</v>
      </c>
      <c r="L87" s="141"/>
    </row>
    <row r="88" spans="2:12" s="136" customFormat="1">
      <c r="B88" s="87" t="s">
        <v>2179</v>
      </c>
      <c r="C88" s="84">
        <v>5280</v>
      </c>
      <c r="D88" s="97" t="s">
        <v>183</v>
      </c>
      <c r="E88" s="107">
        <v>42604</v>
      </c>
      <c r="F88" s="94">
        <v>664651.63</v>
      </c>
      <c r="G88" s="96">
        <v>93.740399999999994</v>
      </c>
      <c r="H88" s="94">
        <v>2160.1042900000002</v>
      </c>
      <c r="I88" s="95">
        <v>0.31650077619047617</v>
      </c>
      <c r="J88" s="95">
        <v>2.3101131019799704E-3</v>
      </c>
      <c r="K88" s="95">
        <f>H88/'סכום נכסי הקרן'!$C$42</f>
        <v>4.1613749520315892E-5</v>
      </c>
      <c r="L88" s="141"/>
    </row>
    <row r="89" spans="2:12" s="136" customFormat="1">
      <c r="B89" s="87" t="s">
        <v>2180</v>
      </c>
      <c r="C89" s="84">
        <v>5285</v>
      </c>
      <c r="D89" s="97" t="s">
        <v>183</v>
      </c>
      <c r="E89" s="107">
        <v>42718</v>
      </c>
      <c r="F89" s="94">
        <v>3603854.47</v>
      </c>
      <c r="G89" s="96">
        <v>99.893299999999996</v>
      </c>
      <c r="H89" s="94">
        <v>12481.231760000001</v>
      </c>
      <c r="I89" s="95">
        <v>3.7313775719298235E-3</v>
      </c>
      <c r="J89" s="95">
        <v>1.3347993034921717E-2</v>
      </c>
      <c r="K89" s="95">
        <f>H89/'סכום נכסי הקרן'!$C$42</f>
        <v>2.4044711848873344E-4</v>
      </c>
      <c r="L89" s="141"/>
    </row>
    <row r="90" spans="2:12" s="136" customFormat="1">
      <c r="B90" s="87" t="s">
        <v>2181</v>
      </c>
      <c r="C90" s="84">
        <v>4028</v>
      </c>
      <c r="D90" s="97" t="s">
        <v>183</v>
      </c>
      <c r="E90" s="107">
        <v>39321</v>
      </c>
      <c r="F90" s="94">
        <v>375517.65</v>
      </c>
      <c r="G90" s="96">
        <v>12.2637</v>
      </c>
      <c r="H90" s="94">
        <v>159.66353000000001</v>
      </c>
      <c r="I90" s="95">
        <v>1.8721967687484928E-3</v>
      </c>
      <c r="J90" s="95">
        <v>1.7075139115684643E-4</v>
      </c>
      <c r="K90" s="95">
        <f>H90/'סכום נכסי הקרן'!$C$42</f>
        <v>3.0758691493314155E-6</v>
      </c>
      <c r="L90" s="141"/>
    </row>
    <row r="91" spans="2:12" s="136" customFormat="1">
      <c r="B91" s="87" t="s">
        <v>2182</v>
      </c>
      <c r="C91" s="84">
        <v>5099</v>
      </c>
      <c r="D91" s="97" t="s">
        <v>183</v>
      </c>
      <c r="E91" s="107">
        <v>39762</v>
      </c>
      <c r="F91" s="94">
        <v>3720536.41</v>
      </c>
      <c r="G91" s="96">
        <v>156.40190000000001</v>
      </c>
      <c r="H91" s="94">
        <v>20174.43708</v>
      </c>
      <c r="I91" s="95">
        <v>4.5509570662710365E-2</v>
      </c>
      <c r="J91" s="95">
        <v>2.1575454314559289E-2</v>
      </c>
      <c r="K91" s="95">
        <f>H91/'סכום נכסי הקרן'!$C$42</f>
        <v>3.8865436972049765E-4</v>
      </c>
      <c r="L91" s="141"/>
    </row>
    <row r="92" spans="2:12" s="136" customFormat="1">
      <c r="B92" s="87" t="s">
        <v>2183</v>
      </c>
      <c r="C92" s="84">
        <v>5228</v>
      </c>
      <c r="D92" s="97" t="s">
        <v>183</v>
      </c>
      <c r="E92" s="107">
        <v>41086</v>
      </c>
      <c r="F92" s="94">
        <v>2790000</v>
      </c>
      <c r="G92" s="96">
        <v>91.000399999999999</v>
      </c>
      <c r="H92" s="94">
        <v>8802.4049900000009</v>
      </c>
      <c r="I92" s="95">
        <v>1.1320754716981131E-2</v>
      </c>
      <c r="J92" s="95">
        <v>9.4136895104878805E-3</v>
      </c>
      <c r="K92" s="95">
        <f>H92/'סכום נכסי הקרן'!$C$42</f>
        <v>1.6957564416032834E-4</v>
      </c>
      <c r="L92" s="141"/>
    </row>
    <row r="93" spans="2:12" s="136" customFormat="1">
      <c r="B93" s="87" t="s">
        <v>2184</v>
      </c>
      <c r="C93" s="84">
        <v>5087</v>
      </c>
      <c r="D93" s="97" t="s">
        <v>183</v>
      </c>
      <c r="E93" s="107">
        <v>39713</v>
      </c>
      <c r="F93" s="94">
        <v>4800000</v>
      </c>
      <c r="G93" s="96">
        <v>3.8557000000000001</v>
      </c>
      <c r="H93" s="94">
        <v>641.65017</v>
      </c>
      <c r="I93" s="95">
        <v>4.577497024626934E-3</v>
      </c>
      <c r="J93" s="95">
        <v>6.862096758322141E-4</v>
      </c>
      <c r="K93" s="95">
        <f>H93/'סכום נכסי הקרן'!$C$42</f>
        <v>1.2361194585678133E-5</v>
      </c>
      <c r="L93" s="141"/>
    </row>
    <row r="94" spans="2:12" s="136" customFormat="1">
      <c r="B94" s="87" t="s">
        <v>2185</v>
      </c>
      <c r="C94" s="84">
        <v>5223</v>
      </c>
      <c r="D94" s="97" t="s">
        <v>183</v>
      </c>
      <c r="E94" s="107">
        <v>40749</v>
      </c>
      <c r="F94" s="94">
        <v>5093397.0599999996</v>
      </c>
      <c r="G94" s="96">
        <v>32.858400000000003</v>
      </c>
      <c r="H94" s="94">
        <v>5802.40164</v>
      </c>
      <c r="I94" s="95">
        <v>1.1223917147084332E-2</v>
      </c>
      <c r="J94" s="95">
        <v>6.2053504145922816E-3</v>
      </c>
      <c r="K94" s="95">
        <f>H94/'סכום נכסי הקרן'!$C$42</f>
        <v>1.1178149572733366E-4</v>
      </c>
      <c r="L94" s="141"/>
    </row>
    <row r="95" spans="2:12" s="136" customFormat="1">
      <c r="B95" s="87" t="s">
        <v>2186</v>
      </c>
      <c r="C95" s="84">
        <v>5270</v>
      </c>
      <c r="D95" s="97" t="s">
        <v>183</v>
      </c>
      <c r="E95" s="107">
        <v>42338</v>
      </c>
      <c r="F95" s="94">
        <v>4549523.5</v>
      </c>
      <c r="G95" s="96">
        <v>201.00980000000001</v>
      </c>
      <c r="H95" s="94">
        <v>31705.673709999999</v>
      </c>
      <c r="I95" s="95">
        <v>3.404529021669217E-2</v>
      </c>
      <c r="J95" s="95">
        <v>3.3907479645148467E-2</v>
      </c>
      <c r="K95" s="95">
        <f>H95/'סכום נכסי הקרן'!$C$42</f>
        <v>6.1080012212780916E-4</v>
      </c>
      <c r="L95" s="141"/>
    </row>
    <row r="96" spans="2:12" s="136" customFormat="1">
      <c r="B96" s="87" t="s">
        <v>2187</v>
      </c>
      <c r="C96" s="84">
        <v>5292</v>
      </c>
      <c r="D96" s="97" t="s">
        <v>183</v>
      </c>
      <c r="E96" s="107">
        <v>42814</v>
      </c>
      <c r="F96" s="94">
        <v>569701.4</v>
      </c>
      <c r="G96" s="96">
        <v>121.6001</v>
      </c>
      <c r="H96" s="94">
        <v>2401.7901400000001</v>
      </c>
      <c r="I96" s="95">
        <v>2.8117573175735992E-3</v>
      </c>
      <c r="J96" s="95">
        <v>2.5685828671819853E-3</v>
      </c>
      <c r="K96" s="95">
        <f>H96/'סכום נכסי הקרן'!$C$42</f>
        <v>4.6269753617462807E-5</v>
      </c>
      <c r="L96" s="141"/>
    </row>
    <row r="97" spans="2:12" s="136" customFormat="1">
      <c r="B97" s="87" t="s">
        <v>2188</v>
      </c>
      <c r="C97" s="84">
        <v>5296</v>
      </c>
      <c r="D97" s="97" t="s">
        <v>183</v>
      </c>
      <c r="E97" s="107">
        <v>42912</v>
      </c>
      <c r="F97" s="94">
        <v>664651.64</v>
      </c>
      <c r="G97" s="96">
        <v>86.580100000000002</v>
      </c>
      <c r="H97" s="94">
        <v>1995.1061200000001</v>
      </c>
      <c r="I97" s="95">
        <v>5.3953375273967041E-2</v>
      </c>
      <c r="J97" s="95">
        <v>2.133656605835648E-3</v>
      </c>
      <c r="K97" s="95">
        <f>H97/'סכום נכסי הקרן'!$C$42</f>
        <v>3.8435110160412348E-5</v>
      </c>
      <c r="L97" s="141"/>
    </row>
    <row r="98" spans="2:12" s="136" customFormat="1">
      <c r="B98" s="87" t="s">
        <v>2189</v>
      </c>
      <c r="C98" s="84">
        <v>5059</v>
      </c>
      <c r="D98" s="97" t="s">
        <v>185</v>
      </c>
      <c r="E98" s="107">
        <v>39255</v>
      </c>
      <c r="F98" s="94">
        <v>2844600</v>
      </c>
      <c r="G98" s="96">
        <v>11.2692</v>
      </c>
      <c r="H98" s="94">
        <v>1331.17266</v>
      </c>
      <c r="I98" s="95">
        <v>6.2630480167014616E-3</v>
      </c>
      <c r="J98" s="95">
        <v>1.4236161731170525E-3</v>
      </c>
      <c r="K98" s="95">
        <f>H98/'סכום נכסי הקרן'!$C$42</f>
        <v>2.5644634797485922E-5</v>
      </c>
      <c r="L98" s="141"/>
    </row>
    <row r="99" spans="2:12" s="136" customFormat="1">
      <c r="B99" s="87" t="s">
        <v>2190</v>
      </c>
      <c r="C99" s="84">
        <v>5297</v>
      </c>
      <c r="D99" s="97" t="s">
        <v>183</v>
      </c>
      <c r="E99" s="107">
        <v>42916</v>
      </c>
      <c r="F99" s="94">
        <v>6294123.3499999996</v>
      </c>
      <c r="G99" s="96">
        <v>91.649699999999996</v>
      </c>
      <c r="H99" s="94">
        <v>19999.546100000003</v>
      </c>
      <c r="I99" s="95">
        <v>7.3672381679708845E-3</v>
      </c>
      <c r="J99" s="95">
        <v>2.1388418000532011E-2</v>
      </c>
      <c r="K99" s="95">
        <f>H99/'סכום נכסי הקרן'!$C$42</f>
        <v>3.8528514839689088E-4</v>
      </c>
      <c r="L99" s="141"/>
    </row>
    <row r="100" spans="2:12" s="136" customFormat="1">
      <c r="B100" s="87" t="s">
        <v>2191</v>
      </c>
      <c r="C100" s="84">
        <v>5293</v>
      </c>
      <c r="D100" s="97" t="s">
        <v>183</v>
      </c>
      <c r="E100" s="107">
        <v>42859</v>
      </c>
      <c r="F100" s="94">
        <v>495729.15</v>
      </c>
      <c r="G100" s="96">
        <v>97.631299999999996</v>
      </c>
      <c r="H100" s="94">
        <v>1677.98227</v>
      </c>
      <c r="I100" s="95">
        <v>5.6266804656084665E-4</v>
      </c>
      <c r="J100" s="95">
        <v>1.7945100358173409E-3</v>
      </c>
      <c r="K100" s="95">
        <f>H100/'סכום נכסי הקרן'!$C$42</f>
        <v>3.2325816029609878E-5</v>
      </c>
      <c r="L100" s="141"/>
    </row>
    <row r="101" spans="2:12" s="136" customFormat="1">
      <c r="B101" s="87" t="s">
        <v>2192</v>
      </c>
      <c r="C101" s="84">
        <v>4023</v>
      </c>
      <c r="D101" s="97" t="s">
        <v>185</v>
      </c>
      <c r="E101" s="107">
        <v>39205</v>
      </c>
      <c r="F101" s="94">
        <v>2534941</v>
      </c>
      <c r="G101" s="96">
        <v>21.011299999999999</v>
      </c>
      <c r="H101" s="94">
        <v>2211.7746700000998</v>
      </c>
      <c r="I101" s="95">
        <v>3.9999999999999994E-2</v>
      </c>
      <c r="J101" s="95">
        <v>2.3653717403591913E-3</v>
      </c>
      <c r="K101" s="95">
        <f>H101/'סכום נכסי הקרן'!$C$42</f>
        <v>4.2609163612541821E-5</v>
      </c>
      <c r="L101" s="141"/>
    </row>
    <row r="102" spans="2:12" s="136" customFormat="1">
      <c r="B102" s="87" t="s">
        <v>2193</v>
      </c>
      <c r="C102" s="84">
        <v>5313</v>
      </c>
      <c r="D102" s="97" t="s">
        <v>183</v>
      </c>
      <c r="E102" s="107">
        <v>43098</v>
      </c>
      <c r="F102" s="94">
        <v>23283.46</v>
      </c>
      <c r="G102" s="96">
        <v>1E-4</v>
      </c>
      <c r="H102" s="94">
        <v>7.0000000000000007E-5</v>
      </c>
      <c r="I102" s="95">
        <v>1.9100247102146737E-3</v>
      </c>
      <c r="J102" s="95">
        <v>7.4861161975933076E-11</v>
      </c>
      <c r="K102" s="95">
        <f>H102/'סכום נכסי הקרן'!$C$42</f>
        <v>1.3485286242462453E-12</v>
      </c>
      <c r="L102" s="141"/>
    </row>
    <row r="103" spans="2:12" s="136" customFormat="1">
      <c r="B103" s="87" t="s">
        <v>2194</v>
      </c>
      <c r="C103" s="84">
        <v>5308</v>
      </c>
      <c r="D103" s="97" t="s">
        <v>183</v>
      </c>
      <c r="E103" s="107">
        <v>43072</v>
      </c>
      <c r="F103" s="94">
        <v>6330.02</v>
      </c>
      <c r="G103" s="96">
        <v>159.011</v>
      </c>
      <c r="H103" s="94">
        <v>34.896809999999995</v>
      </c>
      <c r="I103" s="95">
        <v>2.1064943336501431E-3</v>
      </c>
      <c r="J103" s="95">
        <v>3.7320224940762294E-5</v>
      </c>
      <c r="K103" s="95">
        <f>H103/'סכום נכסי הקרן'!$C$42</f>
        <v>6.7227638828403716E-7</v>
      </c>
      <c r="L103" s="141"/>
    </row>
    <row r="104" spans="2:12" s="136" customFormat="1">
      <c r="B104" s="87" t="s">
        <v>2195</v>
      </c>
      <c r="C104" s="84">
        <v>5303</v>
      </c>
      <c r="D104" s="97" t="s">
        <v>185</v>
      </c>
      <c r="E104" s="107">
        <v>43034</v>
      </c>
      <c r="F104" s="94">
        <v>1999564.29</v>
      </c>
      <c r="G104" s="96">
        <v>100</v>
      </c>
      <c r="H104" s="94">
        <v>8303.3906700000007</v>
      </c>
      <c r="I104" s="95">
        <v>2.6200695953757226E-2</v>
      </c>
      <c r="J104" s="95">
        <v>8.8800210556617357E-3</v>
      </c>
      <c r="K104" s="95">
        <f>H104/'סכום נכסי הקרן'!$C$42</f>
        <v>1.5996228566848869E-4</v>
      </c>
      <c r="L104" s="141"/>
    </row>
    <row r="105" spans="2:12" s="136" customFormat="1">
      <c r="B105" s="87" t="s">
        <v>2196</v>
      </c>
      <c r="C105" s="84">
        <v>5258</v>
      </c>
      <c r="D105" s="97" t="s">
        <v>184</v>
      </c>
      <c r="E105" s="107">
        <v>42036</v>
      </c>
      <c r="F105" s="94">
        <v>32449693</v>
      </c>
      <c r="G105" s="96">
        <v>52.431800000000003</v>
      </c>
      <c r="H105" s="94">
        <v>17013.958129999999</v>
      </c>
      <c r="I105" s="95">
        <v>5.6495050356632381E-2</v>
      </c>
      <c r="J105" s="95">
        <v>1.819549536316676E-2</v>
      </c>
      <c r="K105" s="95">
        <f>H105/'סכום נכסי הקרן'!$C$42</f>
        <v>3.2776870785760167E-4</v>
      </c>
      <c r="L105" s="141"/>
    </row>
    <row r="106" spans="2:12" s="136" customFormat="1">
      <c r="B106" s="87" t="s">
        <v>2197</v>
      </c>
      <c r="C106" s="84">
        <v>5121</v>
      </c>
      <c r="D106" s="97" t="s">
        <v>184</v>
      </c>
      <c r="E106" s="107">
        <v>39988</v>
      </c>
      <c r="F106" s="94">
        <v>38610484.789999999</v>
      </c>
      <c r="G106" s="96">
        <v>2.8157999999999999</v>
      </c>
      <c r="H106" s="94">
        <v>1087.1940300000001</v>
      </c>
      <c r="I106" s="95">
        <v>0.10322448979591836</v>
      </c>
      <c r="J106" s="95">
        <v>1.1626944054156777E-3</v>
      </c>
      <c r="K106" s="95">
        <f>H106/'סכום נכסי הקרן'!$C$42</f>
        <v>2.0944460993780443E-5</v>
      </c>
      <c r="L106" s="141"/>
    </row>
    <row r="107" spans="2:12" s="136" customFormat="1">
      <c r="B107" s="87" t="s">
        <v>2198</v>
      </c>
      <c r="C107" s="84">
        <v>5278</v>
      </c>
      <c r="D107" s="97" t="s">
        <v>185</v>
      </c>
      <c r="E107" s="107">
        <v>42562</v>
      </c>
      <c r="F107" s="94">
        <v>2967299.85</v>
      </c>
      <c r="G107" s="96">
        <v>80.146699999999996</v>
      </c>
      <c r="H107" s="94">
        <v>9875.6838800000005</v>
      </c>
      <c r="I107" s="95">
        <v>1.8980667838312829E-2</v>
      </c>
      <c r="J107" s="95">
        <v>1.0561502436625589E-2</v>
      </c>
      <c r="K107" s="95">
        <f>H107/'סכום נכסי הקרן'!$C$42</f>
        <v>1.9025203423124601E-4</v>
      </c>
      <c r="L107" s="141"/>
    </row>
    <row r="108" spans="2:12" s="136" customFormat="1">
      <c r="B108" s="87" t="s">
        <v>2199</v>
      </c>
      <c r="C108" s="84">
        <v>4029</v>
      </c>
      <c r="D108" s="97" t="s">
        <v>183</v>
      </c>
      <c r="E108" s="107">
        <v>39321</v>
      </c>
      <c r="F108" s="94">
        <v>929488.21999979997</v>
      </c>
      <c r="G108" s="96">
        <v>75.870999999999995</v>
      </c>
      <c r="H108" s="94">
        <v>2444.9700400000997</v>
      </c>
      <c r="I108" s="95">
        <v>4.4885831966234328E-3</v>
      </c>
      <c r="J108" s="95">
        <v>2.6147614027250145E-3</v>
      </c>
      <c r="K108" s="95">
        <f>H108/'סכום נכסי הקרן'!$C$42</f>
        <v>4.7101601205208876E-5</v>
      </c>
      <c r="L108" s="141"/>
    </row>
    <row r="109" spans="2:12" s="136" customFormat="1">
      <c r="B109" s="87" t="s">
        <v>2200</v>
      </c>
      <c r="C109" s="84">
        <v>5311</v>
      </c>
      <c r="D109" s="97" t="s">
        <v>183</v>
      </c>
      <c r="E109" s="107">
        <v>43100</v>
      </c>
      <c r="F109" s="94">
        <v>109985.23</v>
      </c>
      <c r="G109" s="96">
        <v>100</v>
      </c>
      <c r="H109" s="94">
        <v>381.31878999999998</v>
      </c>
      <c r="I109" s="95">
        <v>2.086818263736264E-3</v>
      </c>
      <c r="J109" s="95">
        <v>4.0779953860938293E-4</v>
      </c>
      <c r="K109" s="95">
        <f>H109/'סכום נכסי הקרן'!$C$42</f>
        <v>7.3459900468277546E-6</v>
      </c>
      <c r="L109" s="141"/>
    </row>
    <row r="110" spans="2:12" s="136" customFormat="1">
      <c r="B110" s="87" t="s">
        <v>2201</v>
      </c>
      <c r="C110" s="84">
        <v>5287</v>
      </c>
      <c r="D110" s="97" t="s">
        <v>185</v>
      </c>
      <c r="E110" s="107">
        <v>42809</v>
      </c>
      <c r="F110" s="94">
        <v>9867640.2699999996</v>
      </c>
      <c r="G110" s="96">
        <v>100.6962</v>
      </c>
      <c r="H110" s="94">
        <v>41261.64041</v>
      </c>
      <c r="I110" s="95">
        <v>1.117512997939092E-2</v>
      </c>
      <c r="J110" s="95">
        <v>4.4127062087510223E-2</v>
      </c>
      <c r="K110" s="95">
        <f>H110/'סכום נכסי הקרן'!$C$42</f>
        <v>7.9489290251772251E-4</v>
      </c>
      <c r="L110" s="141"/>
    </row>
    <row r="111" spans="2:12" s="136" customFormat="1">
      <c r="B111" s="87" t="s">
        <v>2202</v>
      </c>
      <c r="C111" s="84">
        <v>5306</v>
      </c>
      <c r="D111" s="97" t="s">
        <v>185</v>
      </c>
      <c r="E111" s="107">
        <v>43068</v>
      </c>
      <c r="F111" s="94">
        <v>335254.68</v>
      </c>
      <c r="G111" s="96">
        <v>90.698499999999996</v>
      </c>
      <c r="H111" s="94">
        <v>1262.6851100000001</v>
      </c>
      <c r="I111" s="95">
        <v>1.4681409807956102E-3</v>
      </c>
      <c r="J111" s="95">
        <v>1.3503724934901269E-3</v>
      </c>
      <c r="K111" s="95">
        <f>H111/'סכום נכסי הקרן'!$C$42</f>
        <v>2.4325243060635985E-5</v>
      </c>
      <c r="L111" s="141"/>
    </row>
    <row r="112" spans="2:12" s="136" customFormat="1">
      <c r="B112" s="87" t="s">
        <v>2203</v>
      </c>
      <c r="C112" s="84">
        <v>5268</v>
      </c>
      <c r="D112" s="97" t="s">
        <v>185</v>
      </c>
      <c r="E112" s="107">
        <v>42206</v>
      </c>
      <c r="F112" s="94">
        <v>3187412.55</v>
      </c>
      <c r="G112" s="96">
        <v>95.461799999999997</v>
      </c>
      <c r="H112" s="94">
        <v>12635.370939999999</v>
      </c>
      <c r="I112" s="95">
        <v>3.9035591274397246E-3</v>
      </c>
      <c r="J112" s="95">
        <v>1.351283643664768E-2</v>
      </c>
      <c r="K112" s="95">
        <f>H112/'סכום נכסי הקרן'!$C$42</f>
        <v>2.4341656272227404E-4</v>
      </c>
      <c r="L112" s="141"/>
    </row>
    <row r="113" spans="2:12" s="136" customFormat="1">
      <c r="B113" s="87" t="s">
        <v>2204</v>
      </c>
      <c r="C113" s="84">
        <v>5233</v>
      </c>
      <c r="D113" s="97" t="s">
        <v>183</v>
      </c>
      <c r="E113" s="107">
        <v>41269</v>
      </c>
      <c r="F113" s="94">
        <v>7390358</v>
      </c>
      <c r="G113" s="96">
        <v>31.0837</v>
      </c>
      <c r="H113" s="94">
        <v>7964.3809900000006</v>
      </c>
      <c r="I113" s="95">
        <v>8.5047385835919521E-3</v>
      </c>
      <c r="J113" s="95">
        <v>8.5174687904347457E-3</v>
      </c>
      <c r="K113" s="95">
        <f>H113/'סכום נכסי הקרן'!$C$42</f>
        <v>1.5343136770596641E-4</v>
      </c>
      <c r="L113" s="141"/>
    </row>
    <row r="114" spans="2:12" s="136" customFormat="1">
      <c r="B114" s="87" t="s">
        <v>2205</v>
      </c>
      <c r="C114" s="84">
        <v>5284</v>
      </c>
      <c r="D114" s="97" t="s">
        <v>185</v>
      </c>
      <c r="E114" s="107">
        <v>42662</v>
      </c>
      <c r="F114" s="94">
        <v>3030460.77</v>
      </c>
      <c r="G114" s="96">
        <v>95.454599999999999</v>
      </c>
      <c r="H114" s="94">
        <v>12012.285029999999</v>
      </c>
      <c r="I114" s="95">
        <v>1.8516791349999999E-2</v>
      </c>
      <c r="J114" s="95">
        <v>1.2846480219027227E-2</v>
      </c>
      <c r="K114" s="95">
        <f>H114/'סכום נכסי הקרן'!$C$42</f>
        <v>2.3141300293656663E-4</v>
      </c>
      <c r="L114" s="141"/>
    </row>
    <row r="115" spans="2:12" s="136" customFormat="1">
      <c r="B115" s="87" t="s">
        <v>2206</v>
      </c>
      <c r="C115" s="84">
        <v>5267</v>
      </c>
      <c r="D115" s="97" t="s">
        <v>185</v>
      </c>
      <c r="E115" s="107">
        <v>42446</v>
      </c>
      <c r="F115" s="94">
        <v>4156104.55</v>
      </c>
      <c r="G115" s="96">
        <v>81.758799999999994</v>
      </c>
      <c r="H115" s="94">
        <v>14110.456769999999</v>
      </c>
      <c r="I115" s="95">
        <v>1.0688340629370871E-2</v>
      </c>
      <c r="J115" s="95">
        <v>1.5090359854476732E-2</v>
      </c>
      <c r="K115" s="95">
        <f>H115/'סכום נכסי הקרן'!$C$42</f>
        <v>2.7183364079334593E-4</v>
      </c>
      <c r="L115" s="141"/>
    </row>
    <row r="116" spans="2:12" s="136" customFormat="1">
      <c r="B116" s="87" t="s">
        <v>2207</v>
      </c>
      <c r="C116" s="84">
        <v>5083</v>
      </c>
      <c r="D116" s="97" t="s">
        <v>183</v>
      </c>
      <c r="E116" s="107">
        <v>39415</v>
      </c>
      <c r="F116" s="94">
        <v>3693864</v>
      </c>
      <c r="G116" s="96">
        <v>87.499499999999998</v>
      </c>
      <c r="H116" s="94">
        <v>11205.73415</v>
      </c>
      <c r="I116" s="95">
        <v>2.9136892404740572E-2</v>
      </c>
      <c r="J116" s="95">
        <v>1.1983918275177067E-2</v>
      </c>
      <c r="K116" s="95">
        <f>H116/'סכום נכסי הקרן'!$C$42</f>
        <v>2.158750465281238E-4</v>
      </c>
      <c r="L116" s="141"/>
    </row>
    <row r="117" spans="2:12" s="136" customFormat="1">
      <c r="B117" s="87" t="s">
        <v>2208</v>
      </c>
      <c r="C117" s="84">
        <v>5276</v>
      </c>
      <c r="D117" s="97" t="s">
        <v>183</v>
      </c>
      <c r="E117" s="107">
        <v>42521</v>
      </c>
      <c r="F117" s="94">
        <v>8051874.7699999996</v>
      </c>
      <c r="G117" s="96">
        <v>94.114999999999995</v>
      </c>
      <c r="H117" s="94">
        <v>26273.002059999999</v>
      </c>
      <c r="I117" s="95">
        <v>2.1066666666666668E-3</v>
      </c>
      <c r="J117" s="95">
        <v>2.8097535182966902E-2</v>
      </c>
      <c r="K117" s="95">
        <f>H117/'סכום נכסי הקרן'!$C$42</f>
        <v>5.0614136175415093E-4</v>
      </c>
      <c r="L117" s="141"/>
    </row>
    <row r="118" spans="2:12" s="136" customFormat="1">
      <c r="B118" s="87" t="s">
        <v>2209</v>
      </c>
      <c r="C118" s="84">
        <v>5269</v>
      </c>
      <c r="D118" s="97" t="s">
        <v>185</v>
      </c>
      <c r="E118" s="107">
        <v>42271</v>
      </c>
      <c r="F118" s="94">
        <v>7851015.6900000004</v>
      </c>
      <c r="G118" s="96">
        <v>96.1738</v>
      </c>
      <c r="H118" s="94">
        <v>31354.705149999998</v>
      </c>
      <c r="I118" s="95">
        <v>2.2184807368525305E-2</v>
      </c>
      <c r="J118" s="95">
        <v>3.3532138013453894E-2</v>
      </c>
      <c r="K118" s="95">
        <f>H118/'סכום נכסי הקרן'!$C$42</f>
        <v>6.0403881999394502E-4</v>
      </c>
      <c r="L118" s="141"/>
    </row>
    <row r="119" spans="2:12" s="136" customFormat="1">
      <c r="B119" s="87" t="s">
        <v>2210</v>
      </c>
      <c r="C119" s="84">
        <v>5312</v>
      </c>
      <c r="D119" s="97" t="s">
        <v>183</v>
      </c>
      <c r="E119" s="107">
        <v>43095</v>
      </c>
      <c r="F119" s="94">
        <v>395625.96</v>
      </c>
      <c r="G119" s="96">
        <v>106.6653</v>
      </c>
      <c r="H119" s="94">
        <v>1463.05881</v>
      </c>
      <c r="I119" s="95">
        <v>1.509962234337937E-2</v>
      </c>
      <c r="J119" s="95">
        <v>1.5646611793675126E-3</v>
      </c>
      <c r="K119" s="95">
        <f>H119/'סכום נכסי הקרן'!$C$42</f>
        <v>2.8185381203437836E-5</v>
      </c>
      <c r="L119" s="141"/>
    </row>
    <row r="120" spans="2:12" s="136" customFormat="1">
      <c r="B120" s="87" t="s">
        <v>2211</v>
      </c>
      <c r="C120" s="84">
        <v>5227</v>
      </c>
      <c r="D120" s="97" t="s">
        <v>183</v>
      </c>
      <c r="E120" s="107">
        <v>40997</v>
      </c>
      <c r="F120" s="94">
        <v>2001974.7700001001</v>
      </c>
      <c r="G120" s="96">
        <v>80.975899999999996</v>
      </c>
      <c r="H120" s="94">
        <v>5620.412950000099</v>
      </c>
      <c r="I120" s="95">
        <v>3.0303030303030303E-3</v>
      </c>
      <c r="J120" s="95">
        <v>6.0107234888798463E-3</v>
      </c>
      <c r="K120" s="95">
        <f>H120/'סכום נכסי הקרן'!$C$42</f>
        <v>1.0827553918799162E-4</v>
      </c>
      <c r="L120" s="141"/>
    </row>
    <row r="121" spans="2:12" s="136" customFormat="1">
      <c r="B121" s="87" t="s">
        <v>2212</v>
      </c>
      <c r="C121" s="84">
        <v>5094</v>
      </c>
      <c r="D121" s="97" t="s">
        <v>183</v>
      </c>
      <c r="E121" s="107">
        <v>39717</v>
      </c>
      <c r="F121" s="94">
        <v>4491636</v>
      </c>
      <c r="G121" s="96">
        <v>43.737499999999997</v>
      </c>
      <c r="H121" s="94">
        <v>6811.0230799999999</v>
      </c>
      <c r="I121" s="95">
        <v>3.0500079300206182E-2</v>
      </c>
      <c r="J121" s="95">
        <v>7.2840157430528359E-3</v>
      </c>
      <c r="K121" s="95">
        <f>H121/'סכום נכסי הקרן'!$C$42</f>
        <v>1.3121227976831175E-4</v>
      </c>
      <c r="L121" s="141"/>
    </row>
    <row r="122" spans="2:12" s="136" customFormat="1">
      <c r="B122" s="87" t="s">
        <v>2213</v>
      </c>
      <c r="C122" s="84">
        <v>5257</v>
      </c>
      <c r="D122" s="97" t="s">
        <v>183</v>
      </c>
      <c r="E122" s="107">
        <v>42033</v>
      </c>
      <c r="F122" s="94">
        <v>3859966</v>
      </c>
      <c r="G122" s="96">
        <v>132.97200000000001</v>
      </c>
      <c r="H122" s="94">
        <v>17794.980729999999</v>
      </c>
      <c r="I122" s="95">
        <v>2.4990949283073514E-2</v>
      </c>
      <c r="J122" s="95">
        <v>1.9030756211244823E-2</v>
      </c>
      <c r="K122" s="95">
        <f>H122/'סכום נכסי הקרן'!$C$42</f>
        <v>3.4281486974736201E-4</v>
      </c>
      <c r="L122" s="141"/>
    </row>
    <row r="123" spans="2:12" s="136" customFormat="1">
      <c r="B123" s="87" t="s">
        <v>2214</v>
      </c>
      <c r="C123" s="84">
        <v>5286</v>
      </c>
      <c r="D123" s="97" t="s">
        <v>183</v>
      </c>
      <c r="E123" s="107">
        <v>42727</v>
      </c>
      <c r="F123" s="94">
        <v>4153335.79</v>
      </c>
      <c r="G123" s="96">
        <v>99.424000000000007</v>
      </c>
      <c r="H123" s="94">
        <v>14316.673409999999</v>
      </c>
      <c r="I123" s="95">
        <v>6.318782595639171E-3</v>
      </c>
      <c r="J123" s="95">
        <v>1.5310897244322058E-2</v>
      </c>
      <c r="K123" s="95">
        <f>H123/'סכום נכסי הקרן'!$C$42</f>
        <v>2.7580634139100137E-4</v>
      </c>
      <c r="L123" s="141"/>
    </row>
    <row r="124" spans="2:12" s="136" customFormat="1">
      <c r="B124" s="142"/>
      <c r="L124" s="141"/>
    </row>
    <row r="125" spans="2:12" s="136" customFormat="1">
      <c r="B125" s="142"/>
      <c r="L125" s="141"/>
    </row>
    <row r="126" spans="2:12" s="136" customFormat="1">
      <c r="B126" s="142"/>
      <c r="L126" s="141"/>
    </row>
    <row r="127" spans="2:12" s="136" customFormat="1">
      <c r="B127" s="143" t="s">
        <v>132</v>
      </c>
      <c r="L127" s="141"/>
    </row>
    <row r="128" spans="2:12" s="136" customFormat="1">
      <c r="B128" s="143" t="s">
        <v>261</v>
      </c>
      <c r="L128" s="141"/>
    </row>
    <row r="129" spans="2:12" s="136" customFormat="1">
      <c r="B129" s="143" t="s">
        <v>269</v>
      </c>
      <c r="L129" s="141"/>
    </row>
    <row r="130" spans="2:12" s="136" customFormat="1">
      <c r="B130" s="142"/>
      <c r="L130" s="141"/>
    </row>
    <row r="131" spans="2:12" s="136" customFormat="1">
      <c r="B131" s="142"/>
      <c r="L131" s="141"/>
    </row>
    <row r="132" spans="2:12" s="136" customFormat="1">
      <c r="B132" s="142"/>
      <c r="L132" s="141"/>
    </row>
    <row r="133" spans="2:12" s="136" customFormat="1">
      <c r="B133" s="142"/>
      <c r="L133" s="141"/>
    </row>
    <row r="134" spans="2:12" s="136" customFormat="1">
      <c r="B134" s="142"/>
      <c r="L134" s="141"/>
    </row>
    <row r="135" spans="2:12" s="136" customFormat="1">
      <c r="B135" s="142"/>
      <c r="L135" s="141"/>
    </row>
    <row r="136" spans="2:12" s="136" customFormat="1">
      <c r="B136" s="142"/>
      <c r="L136" s="141"/>
    </row>
    <row r="137" spans="2:12" s="136" customFormat="1">
      <c r="B137" s="142"/>
      <c r="L137" s="141"/>
    </row>
    <row r="138" spans="2:12" s="136" customFormat="1">
      <c r="B138" s="142"/>
      <c r="L138" s="141"/>
    </row>
    <row r="139" spans="2:12" s="136" customFormat="1">
      <c r="B139" s="142"/>
      <c r="L139" s="141"/>
    </row>
    <row r="140" spans="2:12" s="136" customFormat="1">
      <c r="B140" s="142"/>
      <c r="L140" s="141"/>
    </row>
    <row r="141" spans="2:12" s="136" customFormat="1">
      <c r="B141" s="142"/>
      <c r="L141" s="141"/>
    </row>
    <row r="142" spans="2:12" s="136" customFormat="1">
      <c r="B142" s="142"/>
      <c r="L142" s="141"/>
    </row>
    <row r="143" spans="2:12" s="136" customFormat="1">
      <c r="B143" s="142"/>
      <c r="L143" s="141"/>
    </row>
    <row r="144" spans="2:12" s="136" customFormat="1">
      <c r="B144" s="142"/>
      <c r="L144" s="141"/>
    </row>
    <row r="145" spans="2:12" s="136" customFormat="1">
      <c r="B145" s="142"/>
      <c r="L145" s="141"/>
    </row>
    <row r="146" spans="2:12" s="136" customFormat="1">
      <c r="B146" s="142"/>
      <c r="L146" s="141"/>
    </row>
    <row r="147" spans="2:12" s="136" customFormat="1">
      <c r="B147" s="142"/>
      <c r="L147" s="141"/>
    </row>
    <row r="148" spans="2:12" s="136" customFormat="1">
      <c r="B148" s="142"/>
      <c r="L148" s="141"/>
    </row>
    <row r="149" spans="2:12" s="136" customFormat="1">
      <c r="B149" s="142"/>
      <c r="L149" s="141"/>
    </row>
    <row r="150" spans="2:12" s="136" customFormat="1">
      <c r="B150" s="142"/>
      <c r="L150" s="141"/>
    </row>
    <row r="151" spans="2:12" s="136" customFormat="1">
      <c r="B151" s="142"/>
      <c r="L151" s="141"/>
    </row>
    <row r="152" spans="2:12" s="136" customFormat="1">
      <c r="B152" s="142"/>
      <c r="L152" s="141"/>
    </row>
    <row r="153" spans="2:12" s="136" customFormat="1">
      <c r="B153" s="142"/>
      <c r="L153" s="141"/>
    </row>
    <row r="154" spans="2:12" s="136" customFormat="1">
      <c r="B154" s="142"/>
      <c r="L154" s="141"/>
    </row>
    <row r="155" spans="2:12" s="136" customFormat="1">
      <c r="B155" s="142"/>
      <c r="L155" s="141"/>
    </row>
    <row r="156" spans="2:12" s="136" customFormat="1">
      <c r="B156" s="142"/>
      <c r="L156" s="141"/>
    </row>
    <row r="157" spans="2:12" s="136" customFormat="1">
      <c r="B157" s="142"/>
      <c r="L157" s="141"/>
    </row>
    <row r="158" spans="2:12" s="136" customFormat="1">
      <c r="B158" s="142"/>
      <c r="L158" s="141"/>
    </row>
    <row r="159" spans="2:12" s="136" customFormat="1">
      <c r="B159" s="142"/>
      <c r="L159" s="141"/>
    </row>
    <row r="160" spans="2:12" s="136" customFormat="1">
      <c r="B160" s="142"/>
      <c r="L160" s="141"/>
    </row>
    <row r="161" spans="2:12" s="136" customFormat="1">
      <c r="B161" s="142"/>
      <c r="L161" s="141"/>
    </row>
    <row r="162" spans="2:12" s="136" customFormat="1">
      <c r="B162" s="142"/>
      <c r="L162" s="141"/>
    </row>
    <row r="163" spans="2:12" s="136" customFormat="1">
      <c r="B163" s="142"/>
      <c r="L163" s="141"/>
    </row>
    <row r="164" spans="2:12" s="136" customFormat="1">
      <c r="B164" s="142"/>
      <c r="L164" s="141"/>
    </row>
    <row r="165" spans="2:12" s="136" customFormat="1">
      <c r="B165" s="142"/>
      <c r="L165" s="141"/>
    </row>
    <row r="166" spans="2:12" s="136" customFormat="1">
      <c r="B166" s="142"/>
      <c r="L166" s="141"/>
    </row>
    <row r="167" spans="2:12" s="136" customFormat="1">
      <c r="B167" s="142"/>
      <c r="L167" s="141"/>
    </row>
    <row r="168" spans="2:12" s="136" customFormat="1">
      <c r="B168" s="142"/>
      <c r="L168" s="141"/>
    </row>
    <row r="169" spans="2:12" s="136" customFormat="1">
      <c r="B169" s="142"/>
      <c r="L169" s="141"/>
    </row>
    <row r="170" spans="2:12" s="136" customFormat="1">
      <c r="B170" s="142"/>
      <c r="L170" s="141"/>
    </row>
    <row r="171" spans="2:12" s="136" customFormat="1">
      <c r="B171" s="142"/>
      <c r="L171" s="141"/>
    </row>
    <row r="172" spans="2:12" s="136" customFormat="1">
      <c r="B172" s="142"/>
      <c r="L172" s="141"/>
    </row>
    <row r="173" spans="2:12" s="136" customFormat="1">
      <c r="B173" s="142"/>
      <c r="L173" s="141"/>
    </row>
    <row r="174" spans="2:12" s="136" customFormat="1">
      <c r="B174" s="142"/>
      <c r="L174" s="141"/>
    </row>
    <row r="175" spans="2:12" s="136" customFormat="1">
      <c r="B175" s="142"/>
      <c r="L175" s="141"/>
    </row>
    <row r="176" spans="2:12" s="136" customFormat="1">
      <c r="B176" s="142"/>
      <c r="L176" s="141"/>
    </row>
    <row r="177" spans="2:12" s="136" customFormat="1">
      <c r="B177" s="142"/>
      <c r="L177" s="141"/>
    </row>
    <row r="178" spans="2:12" s="136" customFormat="1">
      <c r="B178" s="142"/>
      <c r="L178" s="141"/>
    </row>
    <row r="179" spans="2:12" s="136" customFormat="1">
      <c r="B179" s="142"/>
      <c r="L179" s="141"/>
    </row>
    <row r="180" spans="2:12" s="136" customFormat="1">
      <c r="B180" s="142"/>
      <c r="L180" s="141"/>
    </row>
    <row r="181" spans="2:12" s="136" customFormat="1">
      <c r="B181" s="142"/>
      <c r="L181" s="141"/>
    </row>
    <row r="182" spans="2:12" s="136" customFormat="1">
      <c r="B182" s="142"/>
      <c r="L182" s="141"/>
    </row>
    <row r="183" spans="2:12" s="136" customFormat="1">
      <c r="B183" s="142"/>
      <c r="L183" s="141"/>
    </row>
    <row r="184" spans="2:12" s="136" customFormat="1">
      <c r="B184" s="142"/>
      <c r="L184" s="141"/>
    </row>
    <row r="185" spans="2:12" s="136" customFormat="1">
      <c r="B185" s="142"/>
      <c r="L185" s="141"/>
    </row>
    <row r="186" spans="2:12" s="136" customFormat="1">
      <c r="B186" s="142"/>
      <c r="L186" s="141"/>
    </row>
    <row r="187" spans="2:12" s="136" customFormat="1">
      <c r="B187" s="142"/>
      <c r="L187" s="141"/>
    </row>
    <row r="188" spans="2:12" s="136" customFormat="1">
      <c r="B188" s="142"/>
      <c r="L188" s="141"/>
    </row>
    <row r="189" spans="2:12" s="136" customFormat="1">
      <c r="B189" s="142"/>
      <c r="L189" s="141"/>
    </row>
    <row r="190" spans="2:12" s="136" customFormat="1">
      <c r="B190" s="142"/>
      <c r="L190" s="141"/>
    </row>
    <row r="191" spans="2:12" s="136" customFormat="1">
      <c r="B191" s="142"/>
      <c r="L191" s="141"/>
    </row>
    <row r="192" spans="2:12" s="136" customFormat="1">
      <c r="B192" s="142"/>
      <c r="L192" s="141"/>
    </row>
    <row r="193" spans="2:12" s="136" customFormat="1">
      <c r="B193" s="142"/>
      <c r="L193" s="141"/>
    </row>
    <row r="194" spans="2:12" s="136" customFormat="1">
      <c r="B194" s="142"/>
      <c r="L194" s="141"/>
    </row>
    <row r="195" spans="2:12" s="136" customFormat="1">
      <c r="B195" s="142"/>
      <c r="L195" s="141"/>
    </row>
    <row r="196" spans="2:12" s="136" customFormat="1">
      <c r="B196" s="142"/>
      <c r="L196" s="141"/>
    </row>
    <row r="197" spans="2:12" s="136" customFormat="1">
      <c r="B197" s="142"/>
      <c r="L197" s="141"/>
    </row>
    <row r="198" spans="2:12" s="136" customFormat="1">
      <c r="B198" s="142"/>
      <c r="L198" s="141"/>
    </row>
    <row r="199" spans="2:12" s="136" customFormat="1">
      <c r="B199" s="142"/>
      <c r="L199" s="141"/>
    </row>
    <row r="200" spans="2:12" s="136" customFormat="1">
      <c r="B200" s="142"/>
      <c r="L200" s="141"/>
    </row>
    <row r="201" spans="2:12" s="136" customFormat="1">
      <c r="B201" s="142"/>
      <c r="L201" s="141"/>
    </row>
    <row r="202" spans="2:12" s="136" customFormat="1">
      <c r="B202" s="142"/>
      <c r="L202" s="141"/>
    </row>
    <row r="203" spans="2:12" s="136" customFormat="1">
      <c r="B203" s="142"/>
      <c r="L203" s="141"/>
    </row>
    <row r="204" spans="2:12" s="136" customFormat="1">
      <c r="B204" s="142"/>
      <c r="L204" s="141"/>
    </row>
    <row r="205" spans="2:12" s="136" customFormat="1">
      <c r="B205" s="142"/>
      <c r="L205" s="141"/>
    </row>
    <row r="206" spans="2:12" s="136" customFormat="1">
      <c r="B206" s="142"/>
      <c r="L206" s="141"/>
    </row>
    <row r="207" spans="2:12" s="136" customFormat="1">
      <c r="B207" s="142"/>
      <c r="L207" s="141"/>
    </row>
    <row r="208" spans="2:12" s="136" customFormat="1">
      <c r="B208" s="142"/>
      <c r="L208" s="141"/>
    </row>
    <row r="209" spans="2:12" s="136" customFormat="1">
      <c r="B209" s="142"/>
      <c r="L209" s="141"/>
    </row>
    <row r="210" spans="2:12" s="136" customFormat="1">
      <c r="B210" s="142"/>
      <c r="L210" s="141"/>
    </row>
    <row r="211" spans="2:12" s="136" customFormat="1">
      <c r="B211" s="142"/>
      <c r="L211" s="141"/>
    </row>
    <row r="212" spans="2:12" s="136" customFormat="1">
      <c r="B212" s="142"/>
      <c r="L212" s="141"/>
    </row>
    <row r="213" spans="2:12" s="136" customFormat="1">
      <c r="B213" s="142"/>
      <c r="L213" s="141"/>
    </row>
    <row r="214" spans="2:12" s="136" customFormat="1">
      <c r="B214" s="142"/>
      <c r="L214" s="141"/>
    </row>
    <row r="215" spans="2:12" s="136" customFormat="1">
      <c r="B215" s="142"/>
      <c r="L215" s="141"/>
    </row>
    <row r="216" spans="2:12" s="136" customFormat="1">
      <c r="B216" s="142"/>
      <c r="L216" s="141"/>
    </row>
    <row r="217" spans="2:12" s="136" customFormat="1">
      <c r="B217" s="142"/>
      <c r="L217" s="141"/>
    </row>
    <row r="218" spans="2:12" s="136" customFormat="1">
      <c r="B218" s="142"/>
      <c r="L218" s="141"/>
    </row>
    <row r="219" spans="2:12" s="136" customFormat="1">
      <c r="B219" s="142"/>
      <c r="L219" s="141"/>
    </row>
    <row r="220" spans="2:12" s="136" customFormat="1">
      <c r="B220" s="142"/>
      <c r="L220" s="141"/>
    </row>
    <row r="221" spans="2:12" s="136" customFormat="1">
      <c r="B221" s="142"/>
      <c r="L221" s="141"/>
    </row>
    <row r="222" spans="2:12" s="136" customFormat="1">
      <c r="B222" s="142"/>
      <c r="L222" s="141"/>
    </row>
    <row r="223" spans="2:12" s="136" customFormat="1">
      <c r="B223" s="142"/>
      <c r="L223" s="141"/>
    </row>
    <row r="224" spans="2:12" s="136" customFormat="1">
      <c r="B224" s="142"/>
      <c r="L224" s="141"/>
    </row>
    <row r="225" spans="2:12" s="136" customFormat="1">
      <c r="B225" s="142"/>
      <c r="L225" s="141"/>
    </row>
    <row r="226" spans="2:12" s="136" customFormat="1">
      <c r="B226" s="142"/>
      <c r="L226" s="141"/>
    </row>
    <row r="227" spans="2:12" s="136" customFormat="1">
      <c r="B227" s="142"/>
      <c r="L227" s="141"/>
    </row>
    <row r="228" spans="2:12" s="136" customFormat="1">
      <c r="B228" s="142"/>
      <c r="L228" s="141"/>
    </row>
    <row r="229" spans="2:12" s="136" customFormat="1">
      <c r="B229" s="142"/>
      <c r="L229" s="141"/>
    </row>
    <row r="230" spans="2:12" s="136" customFormat="1">
      <c r="B230" s="142"/>
      <c r="L230" s="141"/>
    </row>
    <row r="231" spans="2:12" s="136" customFormat="1">
      <c r="B231" s="142"/>
      <c r="L231" s="141"/>
    </row>
    <row r="232" spans="2:12" s="136" customFormat="1">
      <c r="B232" s="142"/>
      <c r="L232" s="141"/>
    </row>
    <row r="233" spans="2:12" s="136" customFormat="1">
      <c r="B233" s="142"/>
      <c r="L233" s="141"/>
    </row>
    <row r="234" spans="2:12" s="136" customFormat="1">
      <c r="B234" s="142"/>
      <c r="L234" s="141"/>
    </row>
    <row r="235" spans="2:12" s="136" customFormat="1">
      <c r="B235" s="142"/>
      <c r="L235" s="141"/>
    </row>
    <row r="236" spans="2:12" s="136" customFormat="1">
      <c r="B236" s="142"/>
      <c r="L236" s="141"/>
    </row>
    <row r="237" spans="2:12" s="136" customFormat="1">
      <c r="B237" s="142"/>
      <c r="L237" s="141"/>
    </row>
    <row r="238" spans="2:12" s="136" customFormat="1">
      <c r="B238" s="142"/>
      <c r="L238" s="141"/>
    </row>
    <row r="239" spans="2:12" s="136" customFormat="1">
      <c r="B239" s="142"/>
      <c r="L239" s="141"/>
    </row>
    <row r="240" spans="2:12" s="136" customFormat="1">
      <c r="B240" s="142"/>
      <c r="L240" s="141"/>
    </row>
    <row r="241" spans="2:12" s="136" customFormat="1">
      <c r="B241" s="142"/>
      <c r="L241" s="141"/>
    </row>
    <row r="242" spans="2:12" s="136" customFormat="1">
      <c r="B242" s="142"/>
      <c r="L242" s="141"/>
    </row>
    <row r="243" spans="2:12" s="136" customFormat="1">
      <c r="B243" s="142"/>
      <c r="L243" s="141"/>
    </row>
    <row r="244" spans="2:12" s="136" customFormat="1">
      <c r="B244" s="142"/>
      <c r="L244" s="141"/>
    </row>
    <row r="245" spans="2:12" s="136" customFormat="1">
      <c r="B245" s="142"/>
      <c r="L245" s="141"/>
    </row>
    <row r="246" spans="2:12" s="136" customFormat="1">
      <c r="B246" s="142"/>
      <c r="L246" s="141"/>
    </row>
    <row r="247" spans="2:12">
      <c r="C247" s="1"/>
    </row>
    <row r="248" spans="2:12">
      <c r="C248" s="1"/>
    </row>
    <row r="249" spans="2:12">
      <c r="C249" s="1"/>
    </row>
    <row r="250" spans="2:12">
      <c r="C250" s="1"/>
    </row>
    <row r="251" spans="2:12">
      <c r="C251" s="1"/>
    </row>
    <row r="252" spans="2:12">
      <c r="C252" s="1"/>
    </row>
    <row r="253" spans="2:12">
      <c r="C253" s="1"/>
    </row>
    <row r="254" spans="2:12">
      <c r="C254" s="1"/>
    </row>
    <row r="255" spans="2:12">
      <c r="C255" s="1"/>
    </row>
    <row r="256" spans="2:12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X39:XFD41 L1:XFD38 L39:V41 L42:XFD1048576 D1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AW574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10" style="1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9">
      <c r="B1" s="57" t="s">
        <v>199</v>
      </c>
      <c r="C1" s="78" t="s" vm="1">
        <v>280</v>
      </c>
    </row>
    <row r="2" spans="2:49">
      <c r="B2" s="57" t="s">
        <v>198</v>
      </c>
      <c r="C2" s="78" t="s">
        <v>281</v>
      </c>
    </row>
    <row r="3" spans="2:49">
      <c r="B3" s="57" t="s">
        <v>200</v>
      </c>
      <c r="C3" s="78" t="s">
        <v>282</v>
      </c>
    </row>
    <row r="4" spans="2:49">
      <c r="B4" s="57" t="s">
        <v>201</v>
      </c>
      <c r="C4" s="78">
        <v>2102</v>
      </c>
    </row>
    <row r="6" spans="2:49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8"/>
    </row>
    <row r="7" spans="2:49" ht="26.25" customHeight="1">
      <c r="B7" s="176" t="s">
        <v>117</v>
      </c>
      <c r="C7" s="177"/>
      <c r="D7" s="177"/>
      <c r="E7" s="177"/>
      <c r="F7" s="177"/>
      <c r="G7" s="177"/>
      <c r="H7" s="177"/>
      <c r="I7" s="177"/>
      <c r="J7" s="177"/>
      <c r="K7" s="177"/>
      <c r="L7" s="178"/>
    </row>
    <row r="8" spans="2:49" s="3" customFormat="1" ht="78.75">
      <c r="B8" s="23" t="s">
        <v>136</v>
      </c>
      <c r="C8" s="31" t="s">
        <v>52</v>
      </c>
      <c r="D8" s="31" t="s">
        <v>77</v>
      </c>
      <c r="E8" s="31" t="s">
        <v>121</v>
      </c>
      <c r="F8" s="31" t="s">
        <v>122</v>
      </c>
      <c r="G8" s="31" t="s">
        <v>263</v>
      </c>
      <c r="H8" s="31" t="s">
        <v>262</v>
      </c>
      <c r="I8" s="31" t="s">
        <v>130</v>
      </c>
      <c r="J8" s="31" t="s">
        <v>68</v>
      </c>
      <c r="K8" s="31" t="s">
        <v>202</v>
      </c>
      <c r="L8" s="32" t="s">
        <v>204</v>
      </c>
      <c r="AW8" s="1"/>
    </row>
    <row r="9" spans="2:49" s="3" customFormat="1" ht="24" customHeight="1">
      <c r="B9" s="16"/>
      <c r="C9" s="17"/>
      <c r="D9" s="17"/>
      <c r="E9" s="17"/>
      <c r="F9" s="17" t="s">
        <v>22</v>
      </c>
      <c r="G9" s="17" t="s">
        <v>270</v>
      </c>
      <c r="H9" s="17"/>
      <c r="I9" s="17" t="s">
        <v>266</v>
      </c>
      <c r="J9" s="33" t="s">
        <v>20</v>
      </c>
      <c r="K9" s="33" t="s">
        <v>20</v>
      </c>
      <c r="L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W10" s="1"/>
    </row>
    <row r="11" spans="2:49" s="139" customFormat="1" ht="18" customHeight="1">
      <c r="B11" s="129" t="s">
        <v>55</v>
      </c>
      <c r="C11" s="125"/>
      <c r="D11" s="125"/>
      <c r="E11" s="125"/>
      <c r="F11" s="125"/>
      <c r="G11" s="126"/>
      <c r="H11" s="128"/>
      <c r="I11" s="126">
        <v>75.533929999999998</v>
      </c>
      <c r="J11" s="125"/>
      <c r="K11" s="127">
        <v>1</v>
      </c>
      <c r="L11" s="127">
        <f>I11/'סכום נכסי הקרן'!$C$42</f>
        <v>1.4551380958116025E-6</v>
      </c>
      <c r="AW11" s="136"/>
    </row>
    <row r="12" spans="2:49" s="136" customFormat="1" ht="21" customHeight="1">
      <c r="B12" s="129" t="s">
        <v>2215</v>
      </c>
      <c r="C12" s="125"/>
      <c r="D12" s="125"/>
      <c r="E12" s="125"/>
      <c r="F12" s="125"/>
      <c r="G12" s="126"/>
      <c r="H12" s="128"/>
      <c r="I12" s="126">
        <v>2.9999999999999997E-5</v>
      </c>
      <c r="J12" s="125"/>
      <c r="K12" s="127">
        <v>3.9717250247670149E-7</v>
      </c>
      <c r="L12" s="127">
        <f>I12/'סכום נכסי הקרן'!$C$42</f>
        <v>5.7794083896267639E-13</v>
      </c>
    </row>
    <row r="13" spans="2:49" s="136" customFormat="1">
      <c r="B13" s="130" t="s">
        <v>2216</v>
      </c>
      <c r="C13" s="84" t="s">
        <v>2217</v>
      </c>
      <c r="D13" s="97" t="s">
        <v>1072</v>
      </c>
      <c r="E13" s="97" t="s">
        <v>184</v>
      </c>
      <c r="F13" s="107">
        <v>41546</v>
      </c>
      <c r="G13" s="94">
        <v>25278.75</v>
      </c>
      <c r="H13" s="96">
        <v>1E-4</v>
      </c>
      <c r="I13" s="94">
        <v>2.9999999999999997E-5</v>
      </c>
      <c r="J13" s="95">
        <v>0</v>
      </c>
      <c r="K13" s="95">
        <v>3.9717250247670149E-7</v>
      </c>
      <c r="L13" s="95">
        <f>I13/'סכום נכסי הקרן'!$C$42</f>
        <v>5.7794083896267639E-13</v>
      </c>
    </row>
    <row r="14" spans="2:49" s="136" customFormat="1">
      <c r="B14" s="129" t="s">
        <v>257</v>
      </c>
      <c r="C14" s="125"/>
      <c r="D14" s="125"/>
      <c r="E14" s="125"/>
      <c r="F14" s="125"/>
      <c r="G14" s="126"/>
      <c r="H14" s="128"/>
      <c r="I14" s="126">
        <v>75.533899999999988</v>
      </c>
      <c r="J14" s="125"/>
      <c r="K14" s="127">
        <v>0.99999960282749745</v>
      </c>
      <c r="L14" s="127">
        <f>I14/'סכום נכסי הקרן'!$C$42</f>
        <v>1.4551375178707633E-6</v>
      </c>
    </row>
    <row r="15" spans="2:49" s="136" customFormat="1">
      <c r="B15" s="101" t="s">
        <v>2218</v>
      </c>
      <c r="C15" s="84" t="s">
        <v>2219</v>
      </c>
      <c r="D15" s="97" t="s">
        <v>1175</v>
      </c>
      <c r="E15" s="97" t="s">
        <v>183</v>
      </c>
      <c r="F15" s="107">
        <v>42731</v>
      </c>
      <c r="G15" s="94">
        <v>70075</v>
      </c>
      <c r="H15" s="96">
        <v>31.090299999999999</v>
      </c>
      <c r="I15" s="94">
        <v>75.533899999999988</v>
      </c>
      <c r="J15" s="95">
        <v>3.4597113344241154E-3</v>
      </c>
      <c r="K15" s="95">
        <v>0.99999960282749745</v>
      </c>
      <c r="L15" s="95">
        <f>I15/'סכום נכסי הקרן'!$C$42</f>
        <v>1.4551375178707633E-6</v>
      </c>
    </row>
    <row r="16" spans="2:49">
      <c r="B16" s="101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4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X39:XFD41 D1:XFD38 D39:V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101</v>
      </c>
      <c r="C6" s="14" t="s">
        <v>52</v>
      </c>
      <c r="E6" s="14" t="s">
        <v>137</v>
      </c>
      <c r="I6" s="14" t="s">
        <v>15</v>
      </c>
      <c r="J6" s="14" t="s">
        <v>78</v>
      </c>
      <c r="M6" s="14" t="s">
        <v>121</v>
      </c>
      <c r="Q6" s="14" t="s">
        <v>17</v>
      </c>
      <c r="R6" s="14" t="s">
        <v>19</v>
      </c>
      <c r="U6" s="14" t="s">
        <v>74</v>
      </c>
      <c r="W6" s="15" t="s">
        <v>67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106</v>
      </c>
      <c r="C8" s="31" t="s">
        <v>52</v>
      </c>
      <c r="D8" s="31" t="s">
        <v>139</v>
      </c>
      <c r="I8" s="31" t="s">
        <v>15</v>
      </c>
      <c r="J8" s="31" t="s">
        <v>78</v>
      </c>
      <c r="K8" s="31" t="s">
        <v>122</v>
      </c>
      <c r="L8" s="31" t="s">
        <v>18</v>
      </c>
      <c r="M8" s="31" t="s">
        <v>121</v>
      </c>
      <c r="Q8" s="31" t="s">
        <v>17</v>
      </c>
      <c r="R8" s="31" t="s">
        <v>19</v>
      </c>
      <c r="S8" s="31" t="s">
        <v>0</v>
      </c>
      <c r="T8" s="31" t="s">
        <v>125</v>
      </c>
      <c r="U8" s="31" t="s">
        <v>74</v>
      </c>
      <c r="V8" s="31" t="s">
        <v>68</v>
      </c>
      <c r="W8" s="32" t="s">
        <v>131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139</v>
      </c>
      <c r="E9" s="42" t="s">
        <v>137</v>
      </c>
      <c r="G9" s="14" t="s">
        <v>77</v>
      </c>
      <c r="I9" s="14" t="s">
        <v>15</v>
      </c>
      <c r="J9" s="14" t="s">
        <v>78</v>
      </c>
      <c r="K9" s="14" t="s">
        <v>122</v>
      </c>
      <c r="L9" s="14" t="s">
        <v>18</v>
      </c>
      <c r="M9" s="14" t="s">
        <v>121</v>
      </c>
      <c r="Q9" s="14" t="s">
        <v>17</v>
      </c>
      <c r="R9" s="14" t="s">
        <v>19</v>
      </c>
      <c r="S9" s="14" t="s">
        <v>0</v>
      </c>
      <c r="T9" s="14" t="s">
        <v>125</v>
      </c>
      <c r="U9" s="14" t="s">
        <v>74</v>
      </c>
      <c r="V9" s="14" t="s">
        <v>68</v>
      </c>
      <c r="W9" s="39" t="s">
        <v>131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139</v>
      </c>
      <c r="E10" s="42" t="s">
        <v>137</v>
      </c>
      <c r="G10" s="31" t="s">
        <v>77</v>
      </c>
      <c r="I10" s="31" t="s">
        <v>15</v>
      </c>
      <c r="J10" s="31" t="s">
        <v>78</v>
      </c>
      <c r="K10" s="31" t="s">
        <v>122</v>
      </c>
      <c r="L10" s="31" t="s">
        <v>18</v>
      </c>
      <c r="M10" s="31" t="s">
        <v>121</v>
      </c>
      <c r="Q10" s="31" t="s">
        <v>17</v>
      </c>
      <c r="R10" s="31" t="s">
        <v>19</v>
      </c>
      <c r="S10" s="31" t="s">
        <v>0</v>
      </c>
      <c r="T10" s="31" t="s">
        <v>125</v>
      </c>
      <c r="U10" s="31" t="s">
        <v>74</v>
      </c>
      <c r="V10" s="14" t="s">
        <v>68</v>
      </c>
      <c r="W10" s="32" t="s">
        <v>131</v>
      </c>
    </row>
    <row r="11" spans="2:25" ht="31.5">
      <c r="B11" s="49" t="str">
        <f>מניות!B7</f>
        <v>4. מניות</v>
      </c>
      <c r="C11" s="31" t="s">
        <v>52</v>
      </c>
      <c r="D11" s="14" t="s">
        <v>139</v>
      </c>
      <c r="E11" s="42" t="s">
        <v>137</v>
      </c>
      <c r="H11" s="31" t="s">
        <v>121</v>
      </c>
      <c r="S11" s="31" t="s">
        <v>0</v>
      </c>
      <c r="T11" s="14" t="s">
        <v>125</v>
      </c>
      <c r="U11" s="14" t="s">
        <v>74</v>
      </c>
      <c r="V11" s="14" t="s">
        <v>68</v>
      </c>
      <c r="W11" s="15" t="s">
        <v>131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139</v>
      </c>
      <c r="E12" s="42" t="s">
        <v>137</v>
      </c>
      <c r="H12" s="31" t="s">
        <v>121</v>
      </c>
      <c r="S12" s="31" t="s">
        <v>0</v>
      </c>
      <c r="T12" s="31" t="s">
        <v>125</v>
      </c>
      <c r="U12" s="31" t="s">
        <v>74</v>
      </c>
      <c r="V12" s="31" t="s">
        <v>68</v>
      </c>
      <c r="W12" s="32" t="s">
        <v>131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139</v>
      </c>
      <c r="G13" s="31" t="s">
        <v>77</v>
      </c>
      <c r="H13" s="31" t="s">
        <v>121</v>
      </c>
      <c r="S13" s="31" t="s">
        <v>0</v>
      </c>
      <c r="T13" s="31" t="s">
        <v>125</v>
      </c>
      <c r="U13" s="31" t="s">
        <v>74</v>
      </c>
      <c r="V13" s="31" t="s">
        <v>68</v>
      </c>
      <c r="W13" s="32" t="s">
        <v>131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139</v>
      </c>
      <c r="G14" s="31" t="s">
        <v>77</v>
      </c>
      <c r="H14" s="31" t="s">
        <v>121</v>
      </c>
      <c r="S14" s="31" t="s">
        <v>0</v>
      </c>
      <c r="T14" s="31" t="s">
        <v>125</v>
      </c>
      <c r="U14" s="31" t="s">
        <v>74</v>
      </c>
      <c r="V14" s="31" t="s">
        <v>68</v>
      </c>
      <c r="W14" s="32" t="s">
        <v>131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139</v>
      </c>
      <c r="G15" s="31" t="s">
        <v>77</v>
      </c>
      <c r="H15" s="31" t="s">
        <v>121</v>
      </c>
      <c r="S15" s="31" t="s">
        <v>0</v>
      </c>
      <c r="T15" s="31" t="s">
        <v>125</v>
      </c>
      <c r="U15" s="31" t="s">
        <v>74</v>
      </c>
      <c r="V15" s="31" t="s">
        <v>68</v>
      </c>
      <c r="W15" s="32" t="s">
        <v>131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139</v>
      </c>
      <c r="G16" s="31" t="s">
        <v>77</v>
      </c>
      <c r="H16" s="31" t="s">
        <v>121</v>
      </c>
      <c r="S16" s="31" t="s">
        <v>0</v>
      </c>
      <c r="T16" s="32" t="s">
        <v>125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59</v>
      </c>
      <c r="I17" s="31" t="s">
        <v>15</v>
      </c>
      <c r="J17" s="31" t="s">
        <v>78</v>
      </c>
      <c r="K17" s="31" t="s">
        <v>122</v>
      </c>
      <c r="L17" s="31" t="s">
        <v>18</v>
      </c>
      <c r="M17" s="31" t="s">
        <v>121</v>
      </c>
      <c r="Q17" s="31" t="s">
        <v>17</v>
      </c>
      <c r="R17" s="31" t="s">
        <v>19</v>
      </c>
      <c r="S17" s="31" t="s">
        <v>0</v>
      </c>
      <c r="T17" s="31" t="s">
        <v>125</v>
      </c>
      <c r="U17" s="31" t="s">
        <v>74</v>
      </c>
      <c r="V17" s="31" t="s">
        <v>68</v>
      </c>
      <c r="W17" s="32" t="s">
        <v>131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78</v>
      </c>
      <c r="K19" s="31" t="s">
        <v>122</v>
      </c>
      <c r="L19" s="31" t="s">
        <v>18</v>
      </c>
      <c r="M19" s="31" t="s">
        <v>121</v>
      </c>
      <c r="Q19" s="31" t="s">
        <v>17</v>
      </c>
      <c r="R19" s="31" t="s">
        <v>19</v>
      </c>
      <c r="S19" s="31" t="s">
        <v>0</v>
      </c>
      <c r="T19" s="31" t="s">
        <v>125</v>
      </c>
      <c r="U19" s="31" t="s">
        <v>130</v>
      </c>
      <c r="V19" s="31" t="s">
        <v>68</v>
      </c>
      <c r="W19" s="32" t="s">
        <v>131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138</v>
      </c>
      <c r="E20" s="42" t="s">
        <v>137</v>
      </c>
      <c r="G20" s="31" t="s">
        <v>77</v>
      </c>
      <c r="I20" s="31" t="s">
        <v>15</v>
      </c>
      <c r="J20" s="31" t="s">
        <v>78</v>
      </c>
      <c r="K20" s="31" t="s">
        <v>122</v>
      </c>
      <c r="L20" s="31" t="s">
        <v>18</v>
      </c>
      <c r="M20" s="31" t="s">
        <v>121</v>
      </c>
      <c r="Q20" s="31" t="s">
        <v>17</v>
      </c>
      <c r="R20" s="31" t="s">
        <v>19</v>
      </c>
      <c r="S20" s="31" t="s">
        <v>0</v>
      </c>
      <c r="T20" s="31" t="s">
        <v>125</v>
      </c>
      <c r="U20" s="31" t="s">
        <v>130</v>
      </c>
      <c r="V20" s="31" t="s">
        <v>68</v>
      </c>
      <c r="W20" s="32" t="s">
        <v>131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138</v>
      </c>
      <c r="E21" s="42" t="s">
        <v>137</v>
      </c>
      <c r="G21" s="31" t="s">
        <v>77</v>
      </c>
      <c r="I21" s="31" t="s">
        <v>15</v>
      </c>
      <c r="J21" s="31" t="s">
        <v>78</v>
      </c>
      <c r="K21" s="31" t="s">
        <v>122</v>
      </c>
      <c r="L21" s="31" t="s">
        <v>18</v>
      </c>
      <c r="M21" s="31" t="s">
        <v>121</v>
      </c>
      <c r="Q21" s="31" t="s">
        <v>17</v>
      </c>
      <c r="R21" s="31" t="s">
        <v>19</v>
      </c>
      <c r="S21" s="31" t="s">
        <v>0</v>
      </c>
      <c r="T21" s="31" t="s">
        <v>125</v>
      </c>
      <c r="U21" s="31" t="s">
        <v>130</v>
      </c>
      <c r="V21" s="31" t="s">
        <v>68</v>
      </c>
      <c r="W21" s="32" t="s">
        <v>131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138</v>
      </c>
      <c r="E22" s="42" t="s">
        <v>137</v>
      </c>
      <c r="G22" s="31" t="s">
        <v>77</v>
      </c>
      <c r="H22" s="31" t="s">
        <v>121</v>
      </c>
      <c r="S22" s="31" t="s">
        <v>0</v>
      </c>
      <c r="T22" s="31" t="s">
        <v>125</v>
      </c>
      <c r="U22" s="31" t="s">
        <v>130</v>
      </c>
      <c r="V22" s="31" t="s">
        <v>68</v>
      </c>
      <c r="W22" s="32" t="s">
        <v>131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77</v>
      </c>
      <c r="H23" s="31" t="s">
        <v>121</v>
      </c>
      <c r="K23" s="31" t="s">
        <v>122</v>
      </c>
      <c r="S23" s="31" t="s">
        <v>0</v>
      </c>
      <c r="T23" s="31" t="s">
        <v>125</v>
      </c>
      <c r="U23" s="31" t="s">
        <v>130</v>
      </c>
      <c r="V23" s="31" t="s">
        <v>68</v>
      </c>
      <c r="W23" s="32" t="s">
        <v>131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77</v>
      </c>
      <c r="H24" s="31" t="s">
        <v>121</v>
      </c>
      <c r="K24" s="31" t="s">
        <v>122</v>
      </c>
      <c r="S24" s="31" t="s">
        <v>0</v>
      </c>
      <c r="T24" s="31" t="s">
        <v>125</v>
      </c>
      <c r="U24" s="31" t="s">
        <v>130</v>
      </c>
      <c r="V24" s="31" t="s">
        <v>68</v>
      </c>
      <c r="W24" s="32" t="s">
        <v>131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77</v>
      </c>
      <c r="H25" s="31" t="s">
        <v>121</v>
      </c>
      <c r="K25" s="31" t="s">
        <v>122</v>
      </c>
      <c r="S25" s="31" t="s">
        <v>0</v>
      </c>
      <c r="T25" s="31" t="s">
        <v>125</v>
      </c>
      <c r="U25" s="31" t="s">
        <v>130</v>
      </c>
      <c r="V25" s="31" t="s">
        <v>68</v>
      </c>
      <c r="W25" s="32" t="s">
        <v>131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77</v>
      </c>
      <c r="H26" s="31" t="s">
        <v>121</v>
      </c>
      <c r="K26" s="31" t="s">
        <v>122</v>
      </c>
      <c r="S26" s="31" t="s">
        <v>0</v>
      </c>
      <c r="T26" s="31" t="s">
        <v>125</v>
      </c>
      <c r="U26" s="31" t="s">
        <v>130</v>
      </c>
      <c r="V26" s="32" t="s">
        <v>131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59</v>
      </c>
      <c r="I27" s="31" t="s">
        <v>15</v>
      </c>
      <c r="J27" s="31" t="s">
        <v>78</v>
      </c>
      <c r="K27" s="31" t="s">
        <v>122</v>
      </c>
      <c r="L27" s="31" t="s">
        <v>18</v>
      </c>
      <c r="M27" s="31" t="s">
        <v>121</v>
      </c>
      <c r="Q27" s="31" t="s">
        <v>17</v>
      </c>
      <c r="R27" s="31" t="s">
        <v>19</v>
      </c>
      <c r="S27" s="31" t="s">
        <v>0</v>
      </c>
      <c r="T27" s="31" t="s">
        <v>125</v>
      </c>
      <c r="U27" s="31" t="s">
        <v>130</v>
      </c>
      <c r="V27" s="31" t="s">
        <v>68</v>
      </c>
      <c r="W27" s="32" t="s">
        <v>131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78</v>
      </c>
      <c r="L28" s="31" t="s">
        <v>18</v>
      </c>
      <c r="M28" s="31" t="s">
        <v>121</v>
      </c>
      <c r="Q28" s="14" t="s">
        <v>39</v>
      </c>
      <c r="R28" s="31" t="s">
        <v>19</v>
      </c>
      <c r="S28" s="31" t="s">
        <v>0</v>
      </c>
      <c r="T28" s="31" t="s">
        <v>125</v>
      </c>
      <c r="U28" s="31" t="s">
        <v>130</v>
      </c>
      <c r="V28" s="32" t="s">
        <v>131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137</v>
      </c>
      <c r="I29" s="31" t="s">
        <v>15</v>
      </c>
      <c r="J29" s="31" t="s">
        <v>78</v>
      </c>
      <c r="L29" s="31" t="s">
        <v>18</v>
      </c>
      <c r="M29" s="31" t="s">
        <v>121</v>
      </c>
      <c r="O29" s="50" t="s">
        <v>61</v>
      </c>
      <c r="P29" s="51"/>
      <c r="R29" s="31" t="s">
        <v>19</v>
      </c>
      <c r="S29" s="31" t="s">
        <v>0</v>
      </c>
      <c r="T29" s="31" t="s">
        <v>125</v>
      </c>
      <c r="U29" s="31" t="s">
        <v>130</v>
      </c>
      <c r="V29" s="32" t="s">
        <v>131</v>
      </c>
    </row>
    <row r="30" spans="2:25" ht="63">
      <c r="B30" s="53" t="str">
        <f>'זכויות מקרקעין'!B6</f>
        <v>1. ו. זכויות במקרקעין:</v>
      </c>
      <c r="C30" s="14" t="s">
        <v>63</v>
      </c>
      <c r="N30" s="50" t="s">
        <v>103</v>
      </c>
      <c r="P30" s="51" t="s">
        <v>64</v>
      </c>
      <c r="U30" s="31" t="s">
        <v>130</v>
      </c>
      <c r="V30" s="15" t="s">
        <v>67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66</v>
      </c>
      <c r="R31" s="14" t="s">
        <v>62</v>
      </c>
      <c r="U31" s="31" t="s">
        <v>130</v>
      </c>
      <c r="V31" s="15" t="s">
        <v>67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127</v>
      </c>
      <c r="Y32" s="15" t="s">
        <v>126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P31" sqref="P31:P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199</v>
      </c>
      <c r="C1" s="78" t="s" vm="1">
        <v>280</v>
      </c>
    </row>
    <row r="2" spans="2:54">
      <c r="B2" s="57" t="s">
        <v>198</v>
      </c>
      <c r="C2" s="78" t="s">
        <v>281</v>
      </c>
    </row>
    <row r="3" spans="2:54">
      <c r="B3" s="57" t="s">
        <v>200</v>
      </c>
      <c r="C3" s="78" t="s">
        <v>282</v>
      </c>
    </row>
    <row r="4" spans="2:54">
      <c r="B4" s="57" t="s">
        <v>201</v>
      </c>
      <c r="C4" s="78">
        <v>2102</v>
      </c>
    </row>
    <row r="6" spans="2:54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8"/>
    </row>
    <row r="7" spans="2:54" ht="26.25" customHeight="1">
      <c r="B7" s="176" t="s">
        <v>118</v>
      </c>
      <c r="C7" s="177"/>
      <c r="D7" s="177"/>
      <c r="E7" s="177"/>
      <c r="F7" s="177"/>
      <c r="G7" s="177"/>
      <c r="H7" s="177"/>
      <c r="I7" s="177"/>
      <c r="J7" s="177"/>
      <c r="K7" s="177"/>
      <c r="L7" s="178"/>
    </row>
    <row r="8" spans="2:54" s="3" customFormat="1" ht="78.75">
      <c r="B8" s="23" t="s">
        <v>136</v>
      </c>
      <c r="C8" s="31" t="s">
        <v>52</v>
      </c>
      <c r="D8" s="31" t="s">
        <v>77</v>
      </c>
      <c r="E8" s="31" t="s">
        <v>121</v>
      </c>
      <c r="F8" s="31" t="s">
        <v>122</v>
      </c>
      <c r="G8" s="31" t="s">
        <v>263</v>
      </c>
      <c r="H8" s="31" t="s">
        <v>262</v>
      </c>
      <c r="I8" s="31" t="s">
        <v>130</v>
      </c>
      <c r="J8" s="31" t="s">
        <v>68</v>
      </c>
      <c r="K8" s="31" t="s">
        <v>202</v>
      </c>
      <c r="L8" s="32" t="s">
        <v>204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270</v>
      </c>
      <c r="H9" s="17"/>
      <c r="I9" s="17" t="s">
        <v>266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132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261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6.28515625" style="1" bestFit="1" customWidth="1"/>
    <col min="6" max="6" width="11.28515625" style="1" bestFit="1" customWidth="1"/>
    <col min="7" max="7" width="15.42578125" style="1" bestFit="1" customWidth="1"/>
    <col min="8" max="8" width="6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199</v>
      </c>
      <c r="C1" s="78" t="s" vm="1">
        <v>280</v>
      </c>
    </row>
    <row r="2" spans="2:51">
      <c r="B2" s="57" t="s">
        <v>198</v>
      </c>
      <c r="C2" s="78" t="s">
        <v>281</v>
      </c>
    </row>
    <row r="3" spans="2:51">
      <c r="B3" s="57" t="s">
        <v>200</v>
      </c>
      <c r="C3" s="78" t="s">
        <v>282</v>
      </c>
    </row>
    <row r="4" spans="2:51">
      <c r="B4" s="57" t="s">
        <v>201</v>
      </c>
      <c r="C4" s="78">
        <v>2102</v>
      </c>
    </row>
    <row r="6" spans="2:51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8"/>
    </row>
    <row r="7" spans="2:51" ht="26.25" customHeight="1">
      <c r="B7" s="176" t="s">
        <v>119</v>
      </c>
      <c r="C7" s="177"/>
      <c r="D7" s="177"/>
      <c r="E7" s="177"/>
      <c r="F7" s="177"/>
      <c r="G7" s="177"/>
      <c r="H7" s="177"/>
      <c r="I7" s="177"/>
      <c r="J7" s="177"/>
      <c r="K7" s="178"/>
    </row>
    <row r="8" spans="2:51" s="3" customFormat="1" ht="63">
      <c r="B8" s="23" t="s">
        <v>136</v>
      </c>
      <c r="C8" s="31" t="s">
        <v>52</v>
      </c>
      <c r="D8" s="31" t="s">
        <v>77</v>
      </c>
      <c r="E8" s="31" t="s">
        <v>121</v>
      </c>
      <c r="F8" s="31" t="s">
        <v>122</v>
      </c>
      <c r="G8" s="31" t="s">
        <v>263</v>
      </c>
      <c r="H8" s="31" t="s">
        <v>262</v>
      </c>
      <c r="I8" s="31" t="s">
        <v>130</v>
      </c>
      <c r="J8" s="31" t="s">
        <v>202</v>
      </c>
      <c r="K8" s="32" t="s">
        <v>204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270</v>
      </c>
      <c r="H9" s="17"/>
      <c r="I9" s="17" t="s">
        <v>266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79" t="s">
        <v>56</v>
      </c>
      <c r="C11" s="80"/>
      <c r="D11" s="80"/>
      <c r="E11" s="80"/>
      <c r="F11" s="80"/>
      <c r="G11" s="88"/>
      <c r="H11" s="90"/>
      <c r="I11" s="88">
        <v>35096.49861000001</v>
      </c>
      <c r="J11" s="89">
        <f>I11/$I$11</f>
        <v>1</v>
      </c>
      <c r="K11" s="89">
        <f>I11/'סכום נכסי הקרן'!$C$42</f>
        <v>6.7612332837719375E-4</v>
      </c>
      <c r="AW11" s="136"/>
    </row>
    <row r="12" spans="2:51" s="136" customFormat="1" ht="19.5" customHeight="1">
      <c r="B12" s="81" t="s">
        <v>38</v>
      </c>
      <c r="C12" s="82"/>
      <c r="D12" s="82"/>
      <c r="E12" s="82"/>
      <c r="F12" s="82"/>
      <c r="G12" s="91"/>
      <c r="H12" s="93"/>
      <c r="I12" s="91">
        <v>25971.162400000012</v>
      </c>
      <c r="J12" s="92">
        <f t="shared" ref="J12:J14" si="0">I12/$I$11</f>
        <v>0.73999297447295997</v>
      </c>
      <c r="K12" s="92">
        <f>I12/'סכום נכסי הקרן'!$C$42</f>
        <v>5.0032651287639754E-4</v>
      </c>
    </row>
    <row r="13" spans="2:51" s="136" customFormat="1">
      <c r="B13" s="102" t="s">
        <v>249</v>
      </c>
      <c r="C13" s="82"/>
      <c r="D13" s="82"/>
      <c r="E13" s="82"/>
      <c r="F13" s="82"/>
      <c r="G13" s="91"/>
      <c r="H13" s="93"/>
      <c r="I13" s="91">
        <v>13.900840000000001</v>
      </c>
      <c r="J13" s="92">
        <f t="shared" si="0"/>
        <v>3.9607483796230453E-4</v>
      </c>
      <c r="K13" s="92">
        <f>I13/'סכום נכסי הקרן'!$C$42</f>
        <v>2.6779543772953107E-7</v>
      </c>
    </row>
    <row r="14" spans="2:51" s="136" customFormat="1">
      <c r="B14" s="87" t="s">
        <v>2220</v>
      </c>
      <c r="C14" s="84" t="s">
        <v>2221</v>
      </c>
      <c r="D14" s="97" t="s">
        <v>1721</v>
      </c>
      <c r="E14" s="97" t="s">
        <v>184</v>
      </c>
      <c r="F14" s="107">
        <v>42495</v>
      </c>
      <c r="G14" s="94">
        <v>30094134.77</v>
      </c>
      <c r="H14" s="96">
        <v>4.6199999999999998E-2</v>
      </c>
      <c r="I14" s="94">
        <v>13.900840000000001</v>
      </c>
      <c r="J14" s="95">
        <f t="shared" si="0"/>
        <v>3.9607483796230453E-4</v>
      </c>
      <c r="K14" s="95">
        <f>I14/'סכום נכסי הקרן'!$C$42</f>
        <v>2.6779543772953107E-7</v>
      </c>
    </row>
    <row r="15" spans="2:51" s="136" customFormat="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2" t="s">
        <v>2222</v>
      </c>
      <c r="C16" s="82"/>
      <c r="D16" s="82"/>
      <c r="E16" s="82"/>
      <c r="F16" s="82"/>
      <c r="G16" s="91"/>
      <c r="H16" s="93"/>
      <c r="I16" s="91">
        <v>49096.810259999991</v>
      </c>
      <c r="J16" s="92">
        <f t="shared" ref="J16:J58" si="1">I16/$I$11</f>
        <v>1.3989090708328062</v>
      </c>
      <c r="K16" s="92">
        <f>I16/'סכום נכסי הקרן'!$C$42</f>
        <v>9.4583505706852451E-4</v>
      </c>
      <c r="AW16" s="1"/>
      <c r="AY16" s="1"/>
    </row>
    <row r="17" spans="2:51" s="7" customFormat="1">
      <c r="B17" s="87" t="s">
        <v>2223</v>
      </c>
      <c r="C17" s="84" t="s">
        <v>2224</v>
      </c>
      <c r="D17" s="97" t="s">
        <v>1721</v>
      </c>
      <c r="E17" s="97" t="s">
        <v>185</v>
      </c>
      <c r="F17" s="107">
        <v>43047</v>
      </c>
      <c r="G17" s="94">
        <v>66898880</v>
      </c>
      <c r="H17" s="96">
        <v>-1.8579000000000001</v>
      </c>
      <c r="I17" s="94">
        <v>-1242.9281899999999</v>
      </c>
      <c r="J17" s="95">
        <f t="shared" si="1"/>
        <v>-3.5414592316221925E-2</v>
      </c>
      <c r="K17" s="95">
        <f>I17/'סכום נכסי הקרן'!$C$42</f>
        <v>-2.3944632029965361E-5</v>
      </c>
      <c r="AW17" s="1"/>
      <c r="AY17" s="1"/>
    </row>
    <row r="18" spans="2:51" s="7" customFormat="1">
      <c r="B18" s="87" t="s">
        <v>2225</v>
      </c>
      <c r="C18" s="84" t="s">
        <v>2226</v>
      </c>
      <c r="D18" s="97" t="s">
        <v>1721</v>
      </c>
      <c r="E18" s="97" t="s">
        <v>183</v>
      </c>
      <c r="F18" s="107">
        <v>43031</v>
      </c>
      <c r="G18" s="94">
        <v>139320000</v>
      </c>
      <c r="H18" s="96">
        <v>0.49399999999999999</v>
      </c>
      <c r="I18" s="94">
        <v>688.24191000000008</v>
      </c>
      <c r="J18" s="95">
        <f t="shared" si="1"/>
        <v>1.9609987812399612E-2</v>
      </c>
      <c r="K18" s="95">
        <f>I18/'סכום נכסי הקרן'!$C$42</f>
        <v>1.325877022915583E-5</v>
      </c>
      <c r="AW18" s="1"/>
      <c r="AY18" s="1"/>
    </row>
    <row r="19" spans="2:51">
      <c r="B19" s="87" t="s">
        <v>2227</v>
      </c>
      <c r="C19" s="84" t="s">
        <v>2228</v>
      </c>
      <c r="D19" s="97" t="s">
        <v>1721</v>
      </c>
      <c r="E19" s="97" t="s">
        <v>183</v>
      </c>
      <c r="F19" s="107">
        <v>43031</v>
      </c>
      <c r="G19" s="94">
        <v>139400000</v>
      </c>
      <c r="H19" s="96">
        <v>0.55110000000000003</v>
      </c>
      <c r="I19" s="94">
        <v>768.23993999999993</v>
      </c>
      <c r="J19" s="95">
        <f t="shared" si="1"/>
        <v>2.1889361344470587E-2</v>
      </c>
      <c r="K19" s="95">
        <f>I19/'סכום נכסי הקרן'!$C$42</f>
        <v>1.479990784827454E-5</v>
      </c>
    </row>
    <row r="20" spans="2:51">
      <c r="B20" s="87" t="s">
        <v>2229</v>
      </c>
      <c r="C20" s="84" t="s">
        <v>2230</v>
      </c>
      <c r="D20" s="97" t="s">
        <v>1721</v>
      </c>
      <c r="E20" s="97" t="s">
        <v>183</v>
      </c>
      <c r="F20" s="107">
        <v>43024</v>
      </c>
      <c r="G20" s="94">
        <v>135969600</v>
      </c>
      <c r="H20" s="96">
        <v>0.65210000000000001</v>
      </c>
      <c r="I20" s="94">
        <v>886.63876000000005</v>
      </c>
      <c r="J20" s="95">
        <f t="shared" si="1"/>
        <v>2.5262883624162184E-2</v>
      </c>
      <c r="K20" s="95">
        <f>I20/'סכום נכסי הקרן'!$C$42</f>
        <v>1.7080824960374239E-5</v>
      </c>
    </row>
    <row r="21" spans="2:51">
      <c r="B21" s="87" t="s">
        <v>2231</v>
      </c>
      <c r="C21" s="84" t="s">
        <v>2232</v>
      </c>
      <c r="D21" s="97" t="s">
        <v>1721</v>
      </c>
      <c r="E21" s="97" t="s">
        <v>183</v>
      </c>
      <c r="F21" s="107">
        <v>43027</v>
      </c>
      <c r="G21" s="94">
        <v>38368000</v>
      </c>
      <c r="H21" s="96">
        <v>0.61709999999999998</v>
      </c>
      <c r="I21" s="94">
        <v>236.76865000000001</v>
      </c>
      <c r="J21" s="95">
        <f t="shared" si="1"/>
        <v>6.7462185510590439E-3</v>
      </c>
      <c r="K21" s="95">
        <f>I21/'סכום נכסי הקרן'!$C$42</f>
        <v>4.5612757407020103E-6</v>
      </c>
    </row>
    <row r="22" spans="2:51">
      <c r="B22" s="87" t="s">
        <v>2233</v>
      </c>
      <c r="C22" s="84" t="s">
        <v>2234</v>
      </c>
      <c r="D22" s="97" t="s">
        <v>1721</v>
      </c>
      <c r="E22" s="97" t="s">
        <v>183</v>
      </c>
      <c r="F22" s="107">
        <v>43067</v>
      </c>
      <c r="G22" s="94">
        <v>34880000</v>
      </c>
      <c r="H22" s="96">
        <v>0.8226</v>
      </c>
      <c r="I22" s="94">
        <v>286.93384000000003</v>
      </c>
      <c r="J22" s="95">
        <f t="shared" si="1"/>
        <v>8.1755688277760068E-3</v>
      </c>
      <c r="K22" s="95">
        <f>I22/'סכום נכסי הקרן'!$C$42</f>
        <v>5.5276928072127462E-6</v>
      </c>
    </row>
    <row r="23" spans="2:51">
      <c r="B23" s="87" t="s">
        <v>2235</v>
      </c>
      <c r="C23" s="84" t="s">
        <v>2236</v>
      </c>
      <c r="D23" s="97" t="s">
        <v>1721</v>
      </c>
      <c r="E23" s="97" t="s">
        <v>183</v>
      </c>
      <c r="F23" s="107">
        <v>43027</v>
      </c>
      <c r="G23" s="94">
        <v>129130000</v>
      </c>
      <c r="H23" s="96">
        <v>0.67410000000000003</v>
      </c>
      <c r="I23" s="94">
        <v>870.40282999999999</v>
      </c>
      <c r="J23" s="95">
        <f t="shared" si="1"/>
        <v>2.4800275368551922E-2</v>
      </c>
      <c r="K23" s="95">
        <f>I23/'סכום נכסי הקרן'!$C$42</f>
        <v>1.6768044726856261E-5</v>
      </c>
    </row>
    <row r="24" spans="2:51">
      <c r="B24" s="87" t="s">
        <v>2237</v>
      </c>
      <c r="C24" s="84" t="s">
        <v>2238</v>
      </c>
      <c r="D24" s="97" t="s">
        <v>1721</v>
      </c>
      <c r="E24" s="97" t="s">
        <v>183</v>
      </c>
      <c r="F24" s="107">
        <v>43027</v>
      </c>
      <c r="G24" s="94">
        <v>171010000</v>
      </c>
      <c r="H24" s="96">
        <v>0.67410000000000003</v>
      </c>
      <c r="I24" s="94">
        <v>1152.6956499999999</v>
      </c>
      <c r="J24" s="95">
        <f t="shared" si="1"/>
        <v>3.2843608213144186E-2</v>
      </c>
      <c r="K24" s="95">
        <f>I24/'סכום נכסי הקרן'!$C$42</f>
        <v>2.2206329700987588E-5</v>
      </c>
    </row>
    <row r="25" spans="2:51">
      <c r="B25" s="87" t="s">
        <v>2239</v>
      </c>
      <c r="C25" s="84" t="s">
        <v>2240</v>
      </c>
      <c r="D25" s="97" t="s">
        <v>1721</v>
      </c>
      <c r="E25" s="97" t="s">
        <v>183</v>
      </c>
      <c r="F25" s="107">
        <v>43068</v>
      </c>
      <c r="G25" s="94">
        <v>104700000</v>
      </c>
      <c r="H25" s="96">
        <v>0.90169999999999995</v>
      </c>
      <c r="I25" s="94">
        <v>944.11754000000008</v>
      </c>
      <c r="J25" s="95">
        <f t="shared" si="1"/>
        <v>2.6900619075744314E-2</v>
      </c>
      <c r="K25" s="95">
        <f>I25/'סכום נכסי הקרן'!$C$42</f>
        <v>1.8188136104899275E-5</v>
      </c>
    </row>
    <row r="26" spans="2:51">
      <c r="B26" s="87" t="s">
        <v>2241</v>
      </c>
      <c r="C26" s="84" t="s">
        <v>2242</v>
      </c>
      <c r="D26" s="97" t="s">
        <v>1721</v>
      </c>
      <c r="E26" s="97" t="s">
        <v>183</v>
      </c>
      <c r="F26" s="107">
        <v>43068</v>
      </c>
      <c r="G26" s="94">
        <v>66337550</v>
      </c>
      <c r="H26" s="96">
        <v>0.97489999999999999</v>
      </c>
      <c r="I26" s="94">
        <v>646.74377000000004</v>
      </c>
      <c r="J26" s="95">
        <f t="shared" si="1"/>
        <v>1.8427586671444313E-2</v>
      </c>
      <c r="K26" s="95">
        <f>I26/'סכום נכסי הקרן'!$C$42</f>
        <v>1.2459321234256144E-5</v>
      </c>
    </row>
    <row r="27" spans="2:51">
      <c r="B27" s="87" t="s">
        <v>2243</v>
      </c>
      <c r="C27" s="84" t="s">
        <v>2244</v>
      </c>
      <c r="D27" s="97" t="s">
        <v>1721</v>
      </c>
      <c r="E27" s="97" t="s">
        <v>183</v>
      </c>
      <c r="F27" s="107">
        <v>43068</v>
      </c>
      <c r="G27" s="94">
        <v>174600000</v>
      </c>
      <c r="H27" s="96">
        <v>0.95850000000000002</v>
      </c>
      <c r="I27" s="94">
        <v>1673.51334</v>
      </c>
      <c r="J27" s="95">
        <f t="shared" si="1"/>
        <v>4.7683199358330507E-2</v>
      </c>
      <c r="K27" s="95">
        <f>I27/'סכום נכסי הקרן'!$C$42</f>
        <v>3.2239723457827697E-5</v>
      </c>
    </row>
    <row r="28" spans="2:51">
      <c r="B28" s="87" t="s">
        <v>2245</v>
      </c>
      <c r="C28" s="84" t="s">
        <v>2246</v>
      </c>
      <c r="D28" s="97" t="s">
        <v>1721</v>
      </c>
      <c r="E28" s="97" t="s">
        <v>183</v>
      </c>
      <c r="F28" s="107">
        <v>43041</v>
      </c>
      <c r="G28" s="94">
        <v>165965000</v>
      </c>
      <c r="H28" s="96">
        <v>0.89370000000000005</v>
      </c>
      <c r="I28" s="94">
        <v>1483.2533600000002</v>
      </c>
      <c r="J28" s="95">
        <f t="shared" si="1"/>
        <v>4.226214633209531E-2</v>
      </c>
      <c r="K28" s="95">
        <f>I28/'סכום נכסי הקרן'!$C$42</f>
        <v>2.8574423042420296E-5</v>
      </c>
    </row>
    <row r="29" spans="2:51">
      <c r="B29" s="87" t="s">
        <v>2247</v>
      </c>
      <c r="C29" s="84" t="s">
        <v>2248</v>
      </c>
      <c r="D29" s="97" t="s">
        <v>1721</v>
      </c>
      <c r="E29" s="97" t="s">
        <v>183</v>
      </c>
      <c r="F29" s="107">
        <v>43066</v>
      </c>
      <c r="G29" s="94">
        <v>34961000</v>
      </c>
      <c r="H29" s="96">
        <v>0.84740000000000004</v>
      </c>
      <c r="I29" s="94">
        <v>296.24334000000005</v>
      </c>
      <c r="J29" s="95">
        <f t="shared" si="1"/>
        <v>8.4408232083753136E-3</v>
      </c>
      <c r="K29" s="95">
        <f>I29/'סכום נכסי הקרן'!$C$42</f>
        <v>5.7070374818901813E-6</v>
      </c>
    </row>
    <row r="30" spans="2:51">
      <c r="B30" s="87" t="s">
        <v>2249</v>
      </c>
      <c r="C30" s="84" t="s">
        <v>2250</v>
      </c>
      <c r="D30" s="97" t="s">
        <v>1721</v>
      </c>
      <c r="E30" s="97" t="s">
        <v>183</v>
      </c>
      <c r="F30" s="107">
        <v>43041</v>
      </c>
      <c r="G30" s="94">
        <v>125870400</v>
      </c>
      <c r="H30" s="96">
        <v>0.9617</v>
      </c>
      <c r="I30" s="94">
        <v>1210.5428200000001</v>
      </c>
      <c r="J30" s="95">
        <f t="shared" si="1"/>
        <v>3.4491840153395854E-2</v>
      </c>
      <c r="K30" s="95">
        <f>I30/'סכום נכסי הקרן'!$C$42</f>
        <v>2.3320737766368143E-5</v>
      </c>
    </row>
    <row r="31" spans="2:51">
      <c r="B31" s="87" t="s">
        <v>2251</v>
      </c>
      <c r="C31" s="84" t="s">
        <v>2252</v>
      </c>
      <c r="D31" s="97" t="s">
        <v>1721</v>
      </c>
      <c r="E31" s="97" t="s">
        <v>183</v>
      </c>
      <c r="F31" s="107">
        <v>43045</v>
      </c>
      <c r="G31" s="94">
        <v>24496500</v>
      </c>
      <c r="H31" s="96">
        <v>1.0495000000000001</v>
      </c>
      <c r="I31" s="94">
        <v>257.08154000000002</v>
      </c>
      <c r="J31" s="95">
        <f t="shared" si="1"/>
        <v>7.3249911011564568E-3</v>
      </c>
      <c r="K31" s="95">
        <f>I31/'סכום נכסי הקרן'!$C$42</f>
        <v>4.9525973636472294E-6</v>
      </c>
    </row>
    <row r="32" spans="2:51">
      <c r="B32" s="87" t="s">
        <v>2253</v>
      </c>
      <c r="C32" s="84" t="s">
        <v>2254</v>
      </c>
      <c r="D32" s="97" t="s">
        <v>1721</v>
      </c>
      <c r="E32" s="97" t="s">
        <v>183</v>
      </c>
      <c r="F32" s="107">
        <v>43046</v>
      </c>
      <c r="G32" s="94">
        <v>35000000</v>
      </c>
      <c r="H32" s="96">
        <v>1.0932999999999999</v>
      </c>
      <c r="I32" s="94">
        <v>382.63833</v>
      </c>
      <c r="J32" s="95">
        <f t="shared" si="1"/>
        <v>1.0902464495161213E-2</v>
      </c>
      <c r="K32" s="95">
        <f>I32/'סכום נכסי הקרן'!$C$42</f>
        <v>7.3714105819825815E-6</v>
      </c>
    </row>
    <row r="33" spans="2:11">
      <c r="B33" s="87" t="s">
        <v>2255</v>
      </c>
      <c r="C33" s="84" t="s">
        <v>2256</v>
      </c>
      <c r="D33" s="97" t="s">
        <v>1721</v>
      </c>
      <c r="E33" s="97" t="s">
        <v>183</v>
      </c>
      <c r="F33" s="107">
        <v>43059</v>
      </c>
      <c r="G33" s="94">
        <v>70000000</v>
      </c>
      <c r="H33" s="96">
        <v>1.1233</v>
      </c>
      <c r="I33" s="94">
        <v>786.29570999999999</v>
      </c>
      <c r="J33" s="95">
        <f t="shared" si="1"/>
        <v>2.2403822066055373E-2</v>
      </c>
      <c r="K33" s="95">
        <f>I33/'סכום נכסי הקרן'!$C$42</f>
        <v>1.5147746743671778E-5</v>
      </c>
    </row>
    <row r="34" spans="2:11">
      <c r="B34" s="87" t="s">
        <v>2257</v>
      </c>
      <c r="C34" s="84" t="s">
        <v>2258</v>
      </c>
      <c r="D34" s="97" t="s">
        <v>1721</v>
      </c>
      <c r="E34" s="97" t="s">
        <v>183</v>
      </c>
      <c r="F34" s="107">
        <v>43046</v>
      </c>
      <c r="G34" s="94">
        <v>105060000</v>
      </c>
      <c r="H34" s="96">
        <v>1.1496999999999999</v>
      </c>
      <c r="I34" s="94">
        <v>1207.9089099999999</v>
      </c>
      <c r="J34" s="95">
        <f t="shared" si="1"/>
        <v>3.4416792496099073E-2</v>
      </c>
      <c r="K34" s="95">
        <f>I34/'סכום נכסי הקרן'!$C$42</f>
        <v>2.3269996294529732E-5</v>
      </c>
    </row>
    <row r="35" spans="2:11">
      <c r="B35" s="87" t="s">
        <v>2259</v>
      </c>
      <c r="C35" s="84" t="s">
        <v>2260</v>
      </c>
      <c r="D35" s="97" t="s">
        <v>1721</v>
      </c>
      <c r="E35" s="97" t="s">
        <v>183</v>
      </c>
      <c r="F35" s="107">
        <v>43034</v>
      </c>
      <c r="G35" s="94">
        <v>105060000</v>
      </c>
      <c r="H35" s="96">
        <v>1.0617000000000001</v>
      </c>
      <c r="I35" s="94">
        <v>1115.4036100000001</v>
      </c>
      <c r="J35" s="95">
        <f t="shared" si="1"/>
        <v>3.1781050936009587E-2</v>
      </c>
      <c r="K35" s="95">
        <f>I35/'סכום נכסי הקרן'!$C$42</f>
        <v>2.1487909938179936E-5</v>
      </c>
    </row>
    <row r="36" spans="2:11">
      <c r="B36" s="87" t="s">
        <v>2261</v>
      </c>
      <c r="C36" s="84" t="s">
        <v>2262</v>
      </c>
      <c r="D36" s="97" t="s">
        <v>1721</v>
      </c>
      <c r="E36" s="97" t="s">
        <v>183</v>
      </c>
      <c r="F36" s="107">
        <v>43046</v>
      </c>
      <c r="G36" s="94">
        <v>35023000</v>
      </c>
      <c r="H36" s="96">
        <v>1.1581999999999999</v>
      </c>
      <c r="I36" s="94">
        <v>405.63600000000002</v>
      </c>
      <c r="J36" s="95">
        <f t="shared" si="1"/>
        <v>1.1557734134892379E-2</v>
      </c>
      <c r="K36" s="95">
        <f>I36/'סכום נכסי הקרן'!$C$42</f>
        <v>7.8144536717821414E-6</v>
      </c>
    </row>
    <row r="37" spans="2:11">
      <c r="B37" s="87" t="s">
        <v>2263</v>
      </c>
      <c r="C37" s="84" t="s">
        <v>2264</v>
      </c>
      <c r="D37" s="97" t="s">
        <v>1721</v>
      </c>
      <c r="E37" s="97" t="s">
        <v>183</v>
      </c>
      <c r="F37" s="107">
        <v>43059</v>
      </c>
      <c r="G37" s="94">
        <v>52545000</v>
      </c>
      <c r="H37" s="96">
        <v>1.2079</v>
      </c>
      <c r="I37" s="94">
        <v>634.71636000000001</v>
      </c>
      <c r="J37" s="95">
        <f t="shared" si="1"/>
        <v>1.8084891232402051E-2</v>
      </c>
      <c r="K37" s="95">
        <f>I37/'סכום נכסי הקרן'!$C$42</f>
        <v>1.2227616853391207E-5</v>
      </c>
    </row>
    <row r="38" spans="2:11">
      <c r="B38" s="87" t="s">
        <v>2265</v>
      </c>
      <c r="C38" s="84" t="s">
        <v>2266</v>
      </c>
      <c r="D38" s="97" t="s">
        <v>1721</v>
      </c>
      <c r="E38" s="97" t="s">
        <v>183</v>
      </c>
      <c r="F38" s="107">
        <v>43059</v>
      </c>
      <c r="G38" s="94">
        <v>52548000</v>
      </c>
      <c r="H38" s="96">
        <v>1.2136</v>
      </c>
      <c r="I38" s="94">
        <v>637.71600000000001</v>
      </c>
      <c r="J38" s="95">
        <f t="shared" si="1"/>
        <v>1.8170359587332062E-2</v>
      </c>
      <c r="K38" s="95">
        <f>I38/'סכום נכסי הקרן'!$C$42</f>
        <v>1.2285404001997407E-5</v>
      </c>
    </row>
    <row r="39" spans="2:11">
      <c r="B39" s="87" t="s">
        <v>2267</v>
      </c>
      <c r="C39" s="84" t="s">
        <v>2268</v>
      </c>
      <c r="D39" s="97" t="s">
        <v>1721</v>
      </c>
      <c r="E39" s="97" t="s">
        <v>183</v>
      </c>
      <c r="F39" s="107">
        <v>43034</v>
      </c>
      <c r="G39" s="94">
        <v>189172800</v>
      </c>
      <c r="H39" s="96">
        <v>1.0955999999999999</v>
      </c>
      <c r="I39" s="94">
        <v>2072.5236599999998</v>
      </c>
      <c r="J39" s="95">
        <f t="shared" si="1"/>
        <v>5.9052148849101371E-2</v>
      </c>
      <c r="K39" s="95">
        <f>I39/'סכום נכסי הקרן'!$C$42</f>
        <v>3.9926535427679892E-5</v>
      </c>
    </row>
    <row r="40" spans="2:11">
      <c r="B40" s="87" t="s">
        <v>2269</v>
      </c>
      <c r="C40" s="84" t="s">
        <v>2270</v>
      </c>
      <c r="D40" s="97" t="s">
        <v>1721</v>
      </c>
      <c r="E40" s="97" t="s">
        <v>183</v>
      </c>
      <c r="F40" s="107">
        <v>43040</v>
      </c>
      <c r="G40" s="94">
        <v>115665000</v>
      </c>
      <c r="H40" s="96">
        <v>1.1835</v>
      </c>
      <c r="I40" s="94">
        <v>1368.84646</v>
      </c>
      <c r="J40" s="95">
        <f t="shared" si="1"/>
        <v>3.9002365313159072E-2</v>
      </c>
      <c r="K40" s="95">
        <f>I40/'סכום נכסי הקרן'!$C$42</f>
        <v>2.6370409050116326E-5</v>
      </c>
    </row>
    <row r="41" spans="2:11">
      <c r="B41" s="87" t="s">
        <v>2271</v>
      </c>
      <c r="C41" s="84" t="s">
        <v>2272</v>
      </c>
      <c r="D41" s="97" t="s">
        <v>1721</v>
      </c>
      <c r="E41" s="97" t="s">
        <v>183</v>
      </c>
      <c r="F41" s="107">
        <v>43039</v>
      </c>
      <c r="G41" s="94">
        <v>196560000</v>
      </c>
      <c r="H41" s="96">
        <v>1.2952999999999999</v>
      </c>
      <c r="I41" s="94">
        <v>2545.9886099999999</v>
      </c>
      <c r="J41" s="95">
        <f t="shared" si="1"/>
        <v>7.2542524492017951E-2</v>
      </c>
      <c r="K41" s="95">
        <f>I41/'סכום נכסי הקרן'!$C$42</f>
        <v>4.904769310842728E-5</v>
      </c>
    </row>
    <row r="42" spans="2:11">
      <c r="B42" s="87" t="s">
        <v>2273</v>
      </c>
      <c r="C42" s="84" t="s">
        <v>2274</v>
      </c>
      <c r="D42" s="97" t="s">
        <v>1721</v>
      </c>
      <c r="E42" s="97" t="s">
        <v>183</v>
      </c>
      <c r="F42" s="107">
        <v>43060</v>
      </c>
      <c r="G42" s="94">
        <v>87768750</v>
      </c>
      <c r="H42" s="96">
        <v>1.4302999999999999</v>
      </c>
      <c r="I42" s="94">
        <v>1255.37554</v>
      </c>
      <c r="J42" s="95">
        <f t="shared" si="1"/>
        <v>3.5769253051422832E-2</v>
      </c>
      <c r="K42" s="95">
        <f>I42/'סכום נכסי הקרן'!$C$42</f>
        <v>2.41844264266941E-5</v>
      </c>
    </row>
    <row r="43" spans="2:11">
      <c r="B43" s="87" t="s">
        <v>2275</v>
      </c>
      <c r="C43" s="84" t="s">
        <v>2276</v>
      </c>
      <c r="D43" s="97" t="s">
        <v>1721</v>
      </c>
      <c r="E43" s="97" t="s">
        <v>183</v>
      </c>
      <c r="F43" s="107">
        <v>43039</v>
      </c>
      <c r="G43" s="94">
        <v>105351000</v>
      </c>
      <c r="H43" s="96">
        <v>1.3431</v>
      </c>
      <c r="I43" s="94">
        <v>1414.9199599999999</v>
      </c>
      <c r="J43" s="95">
        <f t="shared" si="1"/>
        <v>4.0315131595402176E-2</v>
      </c>
      <c r="K43" s="95">
        <f>I43/'סכום נכסי הקרן'!$C$42</f>
        <v>2.7258000958247888E-5</v>
      </c>
    </row>
    <row r="44" spans="2:11">
      <c r="B44" s="87" t="s">
        <v>2277</v>
      </c>
      <c r="C44" s="84" t="s">
        <v>2278</v>
      </c>
      <c r="D44" s="97" t="s">
        <v>1721</v>
      </c>
      <c r="E44" s="97" t="s">
        <v>183</v>
      </c>
      <c r="F44" s="107">
        <v>43038</v>
      </c>
      <c r="G44" s="94">
        <v>52708500</v>
      </c>
      <c r="H44" s="96">
        <v>1.4295</v>
      </c>
      <c r="I44" s="94">
        <v>753.48779000000002</v>
      </c>
      <c r="J44" s="95">
        <f t="shared" si="1"/>
        <v>2.1469030240677898E-2</v>
      </c>
      <c r="K44" s="95">
        <f>I44/'סכום נכסי הקרן'!$C$42</f>
        <v>1.4515712183357766E-5</v>
      </c>
    </row>
    <row r="45" spans="2:11">
      <c r="B45" s="87" t="s">
        <v>2279</v>
      </c>
      <c r="C45" s="84" t="s">
        <v>2280</v>
      </c>
      <c r="D45" s="97" t="s">
        <v>1721</v>
      </c>
      <c r="E45" s="97" t="s">
        <v>183</v>
      </c>
      <c r="F45" s="107">
        <v>43061</v>
      </c>
      <c r="G45" s="94">
        <v>94878000</v>
      </c>
      <c r="H45" s="96">
        <v>1.5519000000000001</v>
      </c>
      <c r="I45" s="94">
        <v>1472.4515100000001</v>
      </c>
      <c r="J45" s="95">
        <f t="shared" si="1"/>
        <v>4.1954370615775782E-2</v>
      </c>
      <c r="K45" s="95">
        <f>I45/'סכום נכסי הקרן'!$C$42</f>
        <v>2.8366328700708663E-5</v>
      </c>
    </row>
    <row r="46" spans="2:11">
      <c r="B46" s="87" t="s">
        <v>2281</v>
      </c>
      <c r="C46" s="84" t="s">
        <v>2282</v>
      </c>
      <c r="D46" s="97" t="s">
        <v>1721</v>
      </c>
      <c r="E46" s="97" t="s">
        <v>183</v>
      </c>
      <c r="F46" s="107">
        <v>43038</v>
      </c>
      <c r="G46" s="94">
        <v>52735500</v>
      </c>
      <c r="H46" s="96">
        <v>1.48</v>
      </c>
      <c r="I46" s="94">
        <v>780.48600999999996</v>
      </c>
      <c r="J46" s="95">
        <f t="shared" si="1"/>
        <v>2.2238287034639315E-2</v>
      </c>
      <c r="K46" s="95">
        <f>I46/'סכום נכסי הקרן'!$C$42</f>
        <v>1.503582464726773E-5</v>
      </c>
    </row>
    <row r="47" spans="2:11">
      <c r="B47" s="87" t="s">
        <v>2283</v>
      </c>
      <c r="C47" s="84" t="s">
        <v>2284</v>
      </c>
      <c r="D47" s="97" t="s">
        <v>1721</v>
      </c>
      <c r="E47" s="97" t="s">
        <v>183</v>
      </c>
      <c r="F47" s="107">
        <v>43061</v>
      </c>
      <c r="G47" s="94">
        <v>246190000</v>
      </c>
      <c r="H47" s="96">
        <v>1.6358999999999999</v>
      </c>
      <c r="I47" s="94">
        <v>4027.4369700000002</v>
      </c>
      <c r="J47" s="95">
        <f t="shared" si="1"/>
        <v>0.11475324119234125</v>
      </c>
      <c r="K47" s="95">
        <f>I47/'סכום נכסי הקרן'!$C$42</f>
        <v>7.7587343377036658E-5</v>
      </c>
    </row>
    <row r="48" spans="2:11">
      <c r="B48" s="87" t="s">
        <v>2285</v>
      </c>
      <c r="C48" s="84" t="s">
        <v>2286</v>
      </c>
      <c r="D48" s="97" t="s">
        <v>1721</v>
      </c>
      <c r="E48" s="97" t="s">
        <v>183</v>
      </c>
      <c r="F48" s="107">
        <v>43052</v>
      </c>
      <c r="G48" s="94">
        <v>35300000</v>
      </c>
      <c r="H48" s="96">
        <v>1.9379999999999999</v>
      </c>
      <c r="I48" s="94">
        <v>684.09776999999997</v>
      </c>
      <c r="J48" s="95">
        <f t="shared" si="1"/>
        <v>1.9491909366852928E-2</v>
      </c>
      <c r="K48" s="95">
        <f>I48/'סכום נכסי הקרן'!$C$42</f>
        <v>1.3178934637543202E-5</v>
      </c>
    </row>
    <row r="49" spans="2:11">
      <c r="B49" s="87" t="s">
        <v>2287</v>
      </c>
      <c r="C49" s="84" t="s">
        <v>2288</v>
      </c>
      <c r="D49" s="97" t="s">
        <v>1721</v>
      </c>
      <c r="E49" s="97" t="s">
        <v>183</v>
      </c>
      <c r="F49" s="107">
        <v>43053</v>
      </c>
      <c r="G49" s="94">
        <v>184100800</v>
      </c>
      <c r="H49" s="96">
        <v>2.2302</v>
      </c>
      <c r="I49" s="94">
        <v>4105.8163399999994</v>
      </c>
      <c r="J49" s="95">
        <f t="shared" si="1"/>
        <v>0.11698649445418277</v>
      </c>
      <c r="K49" s="95">
        <f>I49/'סכום נכסי הקרן'!$C$42</f>
        <v>7.9097298005542178E-5</v>
      </c>
    </row>
    <row r="50" spans="2:11">
      <c r="B50" s="87" t="s">
        <v>2289</v>
      </c>
      <c r="C50" s="84" t="s">
        <v>2290</v>
      </c>
      <c r="D50" s="97" t="s">
        <v>1721</v>
      </c>
      <c r="E50" s="97" t="s">
        <v>185</v>
      </c>
      <c r="F50" s="107">
        <v>43080</v>
      </c>
      <c r="G50" s="94">
        <v>20810500</v>
      </c>
      <c r="H50" s="96">
        <v>0.2014</v>
      </c>
      <c r="I50" s="94">
        <v>41.917339999999996</v>
      </c>
      <c r="J50" s="95">
        <f t="shared" si="1"/>
        <v>1.1943453523895551E-3</v>
      </c>
      <c r="K50" s="95">
        <f>I50/'סכום נכסי הקרן'!$C$42</f>
        <v>8.0752475488945851E-7</v>
      </c>
    </row>
    <row r="51" spans="2:11">
      <c r="B51" s="87" t="s">
        <v>2291</v>
      </c>
      <c r="C51" s="84" t="s">
        <v>2292</v>
      </c>
      <c r="D51" s="97" t="s">
        <v>1721</v>
      </c>
      <c r="E51" s="97" t="s">
        <v>183</v>
      </c>
      <c r="F51" s="107">
        <v>43073</v>
      </c>
      <c r="G51" s="94">
        <v>111350400</v>
      </c>
      <c r="H51" s="96">
        <v>0.64990000000000003</v>
      </c>
      <c r="I51" s="94">
        <v>723.69624999999996</v>
      </c>
      <c r="J51" s="95">
        <f t="shared" si="1"/>
        <v>2.0620183740887414E-2</v>
      </c>
      <c r="K51" s="95">
        <f>I51/'סכום נכסי הקרן'!$C$42</f>
        <v>1.3941787262638095E-5</v>
      </c>
    </row>
    <row r="52" spans="2:11">
      <c r="B52" s="87" t="s">
        <v>2293</v>
      </c>
      <c r="C52" s="84" t="s">
        <v>2294</v>
      </c>
      <c r="D52" s="97" t="s">
        <v>1721</v>
      </c>
      <c r="E52" s="97" t="s">
        <v>183</v>
      </c>
      <c r="F52" s="107">
        <v>43076</v>
      </c>
      <c r="G52" s="94">
        <v>248500000</v>
      </c>
      <c r="H52" s="96">
        <v>1.2779</v>
      </c>
      <c r="I52" s="94">
        <v>3175.51287</v>
      </c>
      <c r="J52" s="95">
        <f t="shared" si="1"/>
        <v>9.0479477890002519E-2</v>
      </c>
      <c r="K52" s="95">
        <f>I52/'סכום נכסי הקרן'!$C$42</f>
        <v>6.1175285740819226E-5</v>
      </c>
    </row>
    <row r="53" spans="2:11">
      <c r="B53" s="87" t="s">
        <v>2295</v>
      </c>
      <c r="C53" s="84" t="s">
        <v>2296</v>
      </c>
      <c r="D53" s="97" t="s">
        <v>1721</v>
      </c>
      <c r="E53" s="97" t="s">
        <v>183</v>
      </c>
      <c r="F53" s="107">
        <v>43087</v>
      </c>
      <c r="G53" s="94">
        <v>45519500</v>
      </c>
      <c r="H53" s="96">
        <v>1.2272000000000001</v>
      </c>
      <c r="I53" s="94">
        <v>558.59384999999997</v>
      </c>
      <c r="J53" s="95">
        <f t="shared" si="1"/>
        <v>1.5915942390926724E-2</v>
      </c>
      <c r="K53" s="95">
        <f>I53/'סכום נכסי הקרן'!$C$42</f>
        <v>1.0761139943613048E-5</v>
      </c>
    </row>
    <row r="54" spans="2:11">
      <c r="B54" s="87" t="s">
        <v>2297</v>
      </c>
      <c r="C54" s="84" t="s">
        <v>2298</v>
      </c>
      <c r="D54" s="97" t="s">
        <v>1721</v>
      </c>
      <c r="E54" s="97" t="s">
        <v>183</v>
      </c>
      <c r="F54" s="107">
        <v>43076</v>
      </c>
      <c r="G54" s="94">
        <v>17515000</v>
      </c>
      <c r="H54" s="96">
        <v>1.3624000000000001</v>
      </c>
      <c r="I54" s="94">
        <v>238.62446</v>
      </c>
      <c r="J54" s="95">
        <f t="shared" si="1"/>
        <v>6.7990959055958073E-3</v>
      </c>
      <c r="K54" s="95">
        <f>I54/'סכום נכסי הקרן'!$C$42</f>
        <v>4.597027353647188E-6</v>
      </c>
    </row>
    <row r="55" spans="2:11">
      <c r="B55" s="87" t="s">
        <v>2299</v>
      </c>
      <c r="C55" s="84" t="s">
        <v>2300</v>
      </c>
      <c r="D55" s="97" t="s">
        <v>1721</v>
      </c>
      <c r="E55" s="97" t="s">
        <v>183</v>
      </c>
      <c r="F55" s="107">
        <v>43080</v>
      </c>
      <c r="G55" s="94">
        <v>52672500</v>
      </c>
      <c r="H55" s="96">
        <v>1.5084</v>
      </c>
      <c r="I55" s="94">
        <v>794.50752999999997</v>
      </c>
      <c r="J55" s="95">
        <f t="shared" si="1"/>
        <v>2.2637800392248296E-2</v>
      </c>
      <c r="K55" s="95">
        <f>I55/'סכום נכסי הקרן'!$C$42</f>
        <v>1.5305944948345463E-5</v>
      </c>
    </row>
    <row r="56" spans="2:11">
      <c r="B56" s="87" t="s">
        <v>2301</v>
      </c>
      <c r="C56" s="84" t="s">
        <v>2302</v>
      </c>
      <c r="D56" s="97" t="s">
        <v>1721</v>
      </c>
      <c r="E56" s="97" t="s">
        <v>183</v>
      </c>
      <c r="F56" s="107">
        <v>43083</v>
      </c>
      <c r="G56" s="94">
        <v>205645050</v>
      </c>
      <c r="H56" s="96">
        <v>1.7218</v>
      </c>
      <c r="I56" s="94">
        <v>3540.7623399999998</v>
      </c>
      <c r="J56" s="95">
        <f t="shared" si="1"/>
        <v>0.10088648384403605</v>
      </c>
      <c r="K56" s="95">
        <f>I56/'סכום נכסי הקרן'!$C$42</f>
        <v>6.821170524490165E-5</v>
      </c>
    </row>
    <row r="57" spans="2:11">
      <c r="B57" s="87" t="s">
        <v>2303</v>
      </c>
      <c r="C57" s="84" t="s">
        <v>2304</v>
      </c>
      <c r="D57" s="97" t="s">
        <v>1721</v>
      </c>
      <c r="E57" s="97" t="s">
        <v>183</v>
      </c>
      <c r="F57" s="107">
        <v>43083</v>
      </c>
      <c r="G57" s="94">
        <v>80868000</v>
      </c>
      <c r="H57" s="96">
        <v>1.7365999999999999</v>
      </c>
      <c r="I57" s="94">
        <v>1404.32033</v>
      </c>
      <c r="J57" s="95">
        <f t="shared" si="1"/>
        <v>4.0013117707413365E-2</v>
      </c>
      <c r="K57" s="95">
        <f>I57/'סכום נכסי הקרן'!$C$42</f>
        <v>2.7053802323084757E-5</v>
      </c>
    </row>
    <row r="58" spans="2:11">
      <c r="B58" s="87" t="s">
        <v>2305</v>
      </c>
      <c r="C58" s="84" t="s">
        <v>2306</v>
      </c>
      <c r="D58" s="97" t="s">
        <v>1721</v>
      </c>
      <c r="E58" s="97" t="s">
        <v>183</v>
      </c>
      <c r="F58" s="107">
        <v>43083</v>
      </c>
      <c r="G58" s="94">
        <v>161736000</v>
      </c>
      <c r="H58" s="96">
        <v>1.7365999999999999</v>
      </c>
      <c r="I58" s="94">
        <v>2808.6406499999998</v>
      </c>
      <c r="J58" s="95">
        <f t="shared" si="1"/>
        <v>8.0026235129898024E-2</v>
      </c>
      <c r="K58" s="95">
        <f>I58/'סכום נכסי הקרן'!$C$42</f>
        <v>5.4107604453522563E-5</v>
      </c>
    </row>
    <row r="59" spans="2:11">
      <c r="B59" s="83"/>
      <c r="C59" s="84"/>
      <c r="D59" s="84"/>
      <c r="E59" s="84"/>
      <c r="F59" s="84"/>
      <c r="G59" s="94"/>
      <c r="H59" s="96"/>
      <c r="I59" s="84"/>
      <c r="J59" s="95"/>
      <c r="K59" s="84"/>
    </row>
    <row r="60" spans="2:11">
      <c r="B60" s="102" t="s">
        <v>251</v>
      </c>
      <c r="C60" s="82"/>
      <c r="D60" s="82"/>
      <c r="E60" s="82"/>
      <c r="F60" s="82"/>
      <c r="G60" s="91"/>
      <c r="H60" s="93"/>
      <c r="I60" s="91">
        <v>-23139.548699999999</v>
      </c>
      <c r="J60" s="92">
        <f t="shared" ref="J60:J105" si="2">I60/$I$11</f>
        <v>-0.65931217119780916</v>
      </c>
      <c r="K60" s="92">
        <f>I60/'סכום נכסי הקרן'!$C$42</f>
        <v>-4.45776339629857E-4</v>
      </c>
    </row>
    <row r="61" spans="2:11">
      <c r="B61" s="87" t="s">
        <v>2307</v>
      </c>
      <c r="C61" s="84" t="s">
        <v>2308</v>
      </c>
      <c r="D61" s="97" t="s">
        <v>1721</v>
      </c>
      <c r="E61" s="97" t="s">
        <v>185</v>
      </c>
      <c r="F61" s="107">
        <v>43004</v>
      </c>
      <c r="G61" s="94">
        <v>1647837.36</v>
      </c>
      <c r="H61" s="96">
        <v>-0.81640000000000001</v>
      </c>
      <c r="I61" s="94">
        <v>-13.452299999999999</v>
      </c>
      <c r="J61" s="95">
        <f t="shared" si="2"/>
        <v>-3.8329464569913105E-4</v>
      </c>
      <c r="K61" s="95">
        <f>I61/'סכום נכסי הקרן'!$C$42</f>
        <v>-2.5915445159925372E-7</v>
      </c>
    </row>
    <row r="62" spans="2:11">
      <c r="B62" s="87" t="s">
        <v>2309</v>
      </c>
      <c r="C62" s="84" t="s">
        <v>2310</v>
      </c>
      <c r="D62" s="97" t="s">
        <v>1721</v>
      </c>
      <c r="E62" s="97" t="s">
        <v>185</v>
      </c>
      <c r="F62" s="107">
        <v>43004</v>
      </c>
      <c r="G62" s="94">
        <v>61820267.689999998</v>
      </c>
      <c r="H62" s="96">
        <v>-0.77339999999999998</v>
      </c>
      <c r="I62" s="94">
        <v>-478.09787</v>
      </c>
      <c r="J62" s="95">
        <f t="shared" si="2"/>
        <v>-1.3622380833846943E-2</v>
      </c>
      <c r="K62" s="95">
        <f>I62/'סכום נכסי הקרן'!$C$42</f>
        <v>-9.2104094698022879E-6</v>
      </c>
    </row>
    <row r="63" spans="2:11">
      <c r="B63" s="87" t="s">
        <v>2311</v>
      </c>
      <c r="C63" s="84" t="s">
        <v>2312</v>
      </c>
      <c r="D63" s="97" t="s">
        <v>1721</v>
      </c>
      <c r="E63" s="97" t="s">
        <v>186</v>
      </c>
      <c r="F63" s="107">
        <v>43006</v>
      </c>
      <c r="G63" s="94">
        <v>111869827.68000001</v>
      </c>
      <c r="H63" s="96">
        <v>-0.49180000000000001</v>
      </c>
      <c r="I63" s="94">
        <v>-550.21351000000004</v>
      </c>
      <c r="J63" s="95">
        <f t="shared" si="2"/>
        <v>-1.5677162446148637E-2</v>
      </c>
      <c r="K63" s="95">
        <f>I63/'סכום נכסי הקרן'!$C$42</f>
        <v>-1.0599695252599967E-5</v>
      </c>
    </row>
    <row r="64" spans="2:11">
      <c r="B64" s="87" t="s">
        <v>2313</v>
      </c>
      <c r="C64" s="84" t="s">
        <v>2314</v>
      </c>
      <c r="D64" s="97" t="s">
        <v>1721</v>
      </c>
      <c r="E64" s="97" t="s">
        <v>186</v>
      </c>
      <c r="F64" s="107">
        <v>42996</v>
      </c>
      <c r="G64" s="94">
        <v>61325405.439999998</v>
      </c>
      <c r="H64" s="96">
        <v>0.7288</v>
      </c>
      <c r="I64" s="94">
        <v>446.93478999999996</v>
      </c>
      <c r="J64" s="95">
        <f t="shared" si="2"/>
        <v>1.2734455222056119E-2</v>
      </c>
      <c r="K64" s="95">
        <f>I64/'סכום נכסי הקרן'!$C$42</f>
        <v>8.6100622498069197E-6</v>
      </c>
    </row>
    <row r="65" spans="2:11">
      <c r="B65" s="87" t="s">
        <v>2315</v>
      </c>
      <c r="C65" s="84" t="s">
        <v>2316</v>
      </c>
      <c r="D65" s="97" t="s">
        <v>1721</v>
      </c>
      <c r="E65" s="97" t="s">
        <v>185</v>
      </c>
      <c r="F65" s="107">
        <v>43045</v>
      </c>
      <c r="G65" s="94">
        <v>28315370.370000001</v>
      </c>
      <c r="H65" s="96">
        <v>-2.8534000000000002</v>
      </c>
      <c r="I65" s="94">
        <v>-807.96133999999995</v>
      </c>
      <c r="J65" s="95">
        <f t="shared" si="2"/>
        <v>-2.3021138062182315E-2</v>
      </c>
      <c r="K65" s="95">
        <f>I65/'סכום נכסי הקרן'!$C$42</f>
        <v>-1.556512848963361E-5</v>
      </c>
    </row>
    <row r="66" spans="2:11">
      <c r="B66" s="87" t="s">
        <v>2317</v>
      </c>
      <c r="C66" s="84" t="s">
        <v>2318</v>
      </c>
      <c r="D66" s="97" t="s">
        <v>1721</v>
      </c>
      <c r="E66" s="97" t="s">
        <v>185</v>
      </c>
      <c r="F66" s="107">
        <v>43045</v>
      </c>
      <c r="G66" s="94">
        <v>40453996.100000001</v>
      </c>
      <c r="H66" s="96">
        <v>-2.8445999999999998</v>
      </c>
      <c r="I66" s="94">
        <v>-1150.7689499999999</v>
      </c>
      <c r="J66" s="95">
        <f t="shared" si="2"/>
        <v>-3.2788710998997272E-2</v>
      </c>
      <c r="K66" s="95">
        <f>I66/'סכום נכסי הקרן'!$C$42</f>
        <v>-2.2169212413839943E-5</v>
      </c>
    </row>
    <row r="67" spans="2:11">
      <c r="B67" s="87" t="s">
        <v>2319</v>
      </c>
      <c r="C67" s="84" t="s">
        <v>2320</v>
      </c>
      <c r="D67" s="97" t="s">
        <v>1721</v>
      </c>
      <c r="E67" s="97" t="s">
        <v>185</v>
      </c>
      <c r="F67" s="107">
        <v>43048</v>
      </c>
      <c r="G67" s="94">
        <v>89012520.739999995</v>
      </c>
      <c r="H67" s="96">
        <v>-2.9117999999999999</v>
      </c>
      <c r="I67" s="94">
        <v>-2591.9076</v>
      </c>
      <c r="J67" s="95">
        <f t="shared" si="2"/>
        <v>-7.3850888340795631E-2</v>
      </c>
      <c r="K67" s="95">
        <f>I67/'סכום נכסי הקרן'!$C$42</f>
        <v>-4.9932308428591243E-5</v>
      </c>
    </row>
    <row r="68" spans="2:11">
      <c r="B68" s="87" t="s">
        <v>2321</v>
      </c>
      <c r="C68" s="84" t="s">
        <v>2322</v>
      </c>
      <c r="D68" s="97" t="s">
        <v>1721</v>
      </c>
      <c r="E68" s="97" t="s">
        <v>185</v>
      </c>
      <c r="F68" s="107">
        <v>43048</v>
      </c>
      <c r="G68" s="94">
        <v>19019081.379999999</v>
      </c>
      <c r="H68" s="96">
        <v>-2.8969</v>
      </c>
      <c r="I68" s="94">
        <v>-550.96186999999998</v>
      </c>
      <c r="J68" s="95">
        <f t="shared" si="2"/>
        <v>-1.5698485370931416E-2</v>
      </c>
      <c r="K68" s="95">
        <f>I68/'סכום נכסי הקרן'!$C$42</f>
        <v>-1.0614112179474836E-5</v>
      </c>
    </row>
    <row r="69" spans="2:11">
      <c r="B69" s="87" t="s">
        <v>2323</v>
      </c>
      <c r="C69" s="84" t="s">
        <v>2324</v>
      </c>
      <c r="D69" s="97" t="s">
        <v>1721</v>
      </c>
      <c r="E69" s="97" t="s">
        <v>185</v>
      </c>
      <c r="F69" s="107">
        <v>43048</v>
      </c>
      <c r="G69" s="94">
        <v>6074392.0199999996</v>
      </c>
      <c r="H69" s="96">
        <v>-2.8212999999999999</v>
      </c>
      <c r="I69" s="94">
        <v>-171.37662</v>
      </c>
      <c r="J69" s="95">
        <f t="shared" si="2"/>
        <v>-4.8830118897151137E-3</v>
      </c>
      <c r="K69" s="95">
        <f>I69/'סכום נכסי הקרן'!$C$42</f>
        <v>-3.3015182513795935E-6</v>
      </c>
    </row>
    <row r="70" spans="2:11">
      <c r="B70" s="87" t="s">
        <v>2325</v>
      </c>
      <c r="C70" s="84" t="s">
        <v>2326</v>
      </c>
      <c r="D70" s="97" t="s">
        <v>1721</v>
      </c>
      <c r="E70" s="97" t="s">
        <v>185</v>
      </c>
      <c r="F70" s="107">
        <v>43038</v>
      </c>
      <c r="G70" s="94">
        <v>65493340.960000001</v>
      </c>
      <c r="H70" s="96">
        <v>-2.5716000000000001</v>
      </c>
      <c r="I70" s="94">
        <v>-1684.2325600000001</v>
      </c>
      <c r="J70" s="95">
        <f t="shared" si="2"/>
        <v>-4.7988620708736836E-2</v>
      </c>
      <c r="K70" s="95">
        <f>I70/'סכום נכסי הקרן'!$C$42</f>
        <v>-3.2446225957821878E-5</v>
      </c>
    </row>
    <row r="71" spans="2:11">
      <c r="B71" s="87" t="s">
        <v>2327</v>
      </c>
      <c r="C71" s="84" t="s">
        <v>2328</v>
      </c>
      <c r="D71" s="97" t="s">
        <v>1721</v>
      </c>
      <c r="E71" s="97" t="s">
        <v>185</v>
      </c>
      <c r="F71" s="107">
        <v>43038</v>
      </c>
      <c r="G71" s="94">
        <v>68952736.099999994</v>
      </c>
      <c r="H71" s="96">
        <v>-2.5531999999999999</v>
      </c>
      <c r="I71" s="94">
        <v>-1760.5164399999999</v>
      </c>
      <c r="J71" s="95">
        <f t="shared" si="2"/>
        <v>-5.0162167444771193E-2</v>
      </c>
      <c r="K71" s="95">
        <f>I71/'סכום נכסי הקרן'!$C$42</f>
        <v>-3.3915811611372811E-5</v>
      </c>
    </row>
    <row r="72" spans="2:11">
      <c r="B72" s="87" t="s">
        <v>2329</v>
      </c>
      <c r="C72" s="84" t="s">
        <v>2330</v>
      </c>
      <c r="D72" s="97" t="s">
        <v>1721</v>
      </c>
      <c r="E72" s="97" t="s">
        <v>185</v>
      </c>
      <c r="F72" s="107">
        <v>43011</v>
      </c>
      <c r="G72" s="94">
        <v>67548254.400000006</v>
      </c>
      <c r="H72" s="96">
        <v>-1.5523</v>
      </c>
      <c r="I72" s="94">
        <v>-1048.5351900000001</v>
      </c>
      <c r="J72" s="95">
        <f t="shared" si="2"/>
        <v>-2.9875777685163214E-2</v>
      </c>
      <c r="K72" s="95">
        <f>I72/'סכום נכסי הקרן'!$C$42</f>
        <v>-2.0199710246349646E-5</v>
      </c>
    </row>
    <row r="73" spans="2:11">
      <c r="B73" s="87" t="s">
        <v>2331</v>
      </c>
      <c r="C73" s="84" t="s">
        <v>2332</v>
      </c>
      <c r="D73" s="97" t="s">
        <v>1721</v>
      </c>
      <c r="E73" s="97" t="s">
        <v>185</v>
      </c>
      <c r="F73" s="107">
        <v>43011</v>
      </c>
      <c r="G73" s="94">
        <v>18836419.02</v>
      </c>
      <c r="H73" s="96">
        <v>-1.5265</v>
      </c>
      <c r="I73" s="94">
        <v>-287.53892999999999</v>
      </c>
      <c r="J73" s="95">
        <f t="shared" si="2"/>
        <v>-8.1928095789610134E-3</v>
      </c>
      <c r="K73" s="95">
        <f>I73/'סכום נכסי הקרן'!$C$42</f>
        <v>-5.5393496812876767E-6</v>
      </c>
    </row>
    <row r="74" spans="2:11">
      <c r="B74" s="87" t="s">
        <v>2333</v>
      </c>
      <c r="C74" s="84" t="s">
        <v>2334</v>
      </c>
      <c r="D74" s="97" t="s">
        <v>1721</v>
      </c>
      <c r="E74" s="97" t="s">
        <v>185</v>
      </c>
      <c r="F74" s="107">
        <v>43062</v>
      </c>
      <c r="G74" s="94">
        <v>39241204.829999998</v>
      </c>
      <c r="H74" s="96">
        <v>-0.89319999999999999</v>
      </c>
      <c r="I74" s="94">
        <v>-350.48840000000001</v>
      </c>
      <c r="J74" s="95">
        <f t="shared" si="2"/>
        <v>-9.9864206938334223E-3</v>
      </c>
      <c r="K74" s="95">
        <f>I74/'סכום נכסי הקרן'!$C$42</f>
        <v>-6.752051998089538E-6</v>
      </c>
    </row>
    <row r="75" spans="2:11">
      <c r="B75" s="87" t="s">
        <v>2335</v>
      </c>
      <c r="C75" s="84" t="s">
        <v>2336</v>
      </c>
      <c r="D75" s="97" t="s">
        <v>1721</v>
      </c>
      <c r="E75" s="97" t="s">
        <v>185</v>
      </c>
      <c r="F75" s="107">
        <v>43054</v>
      </c>
      <c r="G75" s="94">
        <v>45441379.609999999</v>
      </c>
      <c r="H75" s="96">
        <v>-0.84340000000000004</v>
      </c>
      <c r="I75" s="94">
        <v>-383.23005999999998</v>
      </c>
      <c r="J75" s="95">
        <f t="shared" si="2"/>
        <v>-1.0919324581592496E-2</v>
      </c>
      <c r="K75" s="95">
        <f>I75/'סכום נכסי הקרן'!$C$42</f>
        <v>-7.3828100797372275E-6</v>
      </c>
    </row>
    <row r="76" spans="2:11">
      <c r="B76" s="87" t="s">
        <v>2337</v>
      </c>
      <c r="C76" s="84" t="s">
        <v>2338</v>
      </c>
      <c r="D76" s="97" t="s">
        <v>1721</v>
      </c>
      <c r="E76" s="97" t="s">
        <v>185</v>
      </c>
      <c r="F76" s="107">
        <v>43054</v>
      </c>
      <c r="G76" s="94">
        <v>45471126.469999999</v>
      </c>
      <c r="H76" s="96">
        <v>-0.77759999999999996</v>
      </c>
      <c r="I76" s="94">
        <v>-353.56205999999997</v>
      </c>
      <c r="J76" s="95">
        <f t="shared" si="2"/>
        <v>-1.0073998091059144E-2</v>
      </c>
      <c r="K76" s="95">
        <f>I76/'סכום נכסי הקרן'!$C$42</f>
        <v>-6.8112651193924046E-6</v>
      </c>
    </row>
    <row r="77" spans="2:11">
      <c r="B77" s="87" t="s">
        <v>2339</v>
      </c>
      <c r="C77" s="84" t="s">
        <v>2340</v>
      </c>
      <c r="D77" s="97" t="s">
        <v>1721</v>
      </c>
      <c r="E77" s="97" t="s">
        <v>185</v>
      </c>
      <c r="F77" s="107">
        <v>43069</v>
      </c>
      <c r="G77" s="94">
        <v>45541298.549999997</v>
      </c>
      <c r="H77" s="96">
        <v>-0.81079999999999997</v>
      </c>
      <c r="I77" s="94">
        <v>-369.27128000000005</v>
      </c>
      <c r="J77" s="95">
        <f t="shared" si="2"/>
        <v>-1.0521598866696747E-2</v>
      </c>
      <c r="K77" s="95">
        <f>I77/'סכום נכסי הקרן'!$C$42</f>
        <v>-7.1138984456007149E-6</v>
      </c>
    </row>
    <row r="78" spans="2:11">
      <c r="B78" s="87" t="s">
        <v>2341</v>
      </c>
      <c r="C78" s="84" t="s">
        <v>2342</v>
      </c>
      <c r="D78" s="97" t="s">
        <v>1721</v>
      </c>
      <c r="E78" s="97" t="s">
        <v>185</v>
      </c>
      <c r="F78" s="107">
        <v>43069</v>
      </c>
      <c r="G78" s="94">
        <v>43489441.280000001</v>
      </c>
      <c r="H78" s="96">
        <v>-0.76890000000000003</v>
      </c>
      <c r="I78" s="94">
        <v>-334.37056999999999</v>
      </c>
      <c r="J78" s="95">
        <f t="shared" si="2"/>
        <v>-9.5271774462632047E-3</v>
      </c>
      <c r="K78" s="95">
        <f>I78/'סכום נכסי הקרן'!$C$42</f>
        <v>-6.4415469250076114E-6</v>
      </c>
    </row>
    <row r="79" spans="2:11">
      <c r="B79" s="87" t="s">
        <v>2343</v>
      </c>
      <c r="C79" s="84" t="s">
        <v>2344</v>
      </c>
      <c r="D79" s="97" t="s">
        <v>1721</v>
      </c>
      <c r="E79" s="97" t="s">
        <v>185</v>
      </c>
      <c r="F79" s="107">
        <v>43067</v>
      </c>
      <c r="G79" s="94">
        <v>29023782.48</v>
      </c>
      <c r="H79" s="96">
        <v>-0.55569999999999997</v>
      </c>
      <c r="I79" s="94">
        <v>-161.27396999999999</v>
      </c>
      <c r="J79" s="95">
        <f t="shared" si="2"/>
        <v>-4.5951583886504384E-3</v>
      </c>
      <c r="K79" s="95">
        <f>I79/'סכום נכסי הקרן'!$C$42</f>
        <v>-3.1068937841547171E-6</v>
      </c>
    </row>
    <row r="80" spans="2:11">
      <c r="B80" s="87" t="s">
        <v>2345</v>
      </c>
      <c r="C80" s="84" t="s">
        <v>2346</v>
      </c>
      <c r="D80" s="97" t="s">
        <v>1721</v>
      </c>
      <c r="E80" s="97" t="s">
        <v>186</v>
      </c>
      <c r="F80" s="107">
        <v>43047</v>
      </c>
      <c r="G80" s="94">
        <v>39467737.920000002</v>
      </c>
      <c r="H80" s="96">
        <v>-2.8584999999999998</v>
      </c>
      <c r="I80" s="94">
        <v>-1128.1952900000001</v>
      </c>
      <c r="J80" s="95">
        <f t="shared" si="2"/>
        <v>-3.2145522621408865E-2</v>
      </c>
      <c r="K80" s="95">
        <f>I80/'סכום נכסי הקרן'!$C$42</f>
        <v>-2.1734337747211338E-5</v>
      </c>
    </row>
    <row r="81" spans="2:11">
      <c r="B81" s="87" t="s">
        <v>2347</v>
      </c>
      <c r="C81" s="84" t="s">
        <v>2348</v>
      </c>
      <c r="D81" s="97" t="s">
        <v>1721</v>
      </c>
      <c r="E81" s="97" t="s">
        <v>186</v>
      </c>
      <c r="F81" s="107">
        <v>43047</v>
      </c>
      <c r="G81" s="94">
        <v>75228092.780000001</v>
      </c>
      <c r="H81" s="96">
        <v>-2.8178999999999998</v>
      </c>
      <c r="I81" s="94">
        <v>-2119.8733299999999</v>
      </c>
      <c r="J81" s="95">
        <f t="shared" si="2"/>
        <v>-6.0401276878257783E-2</v>
      </c>
      <c r="K81" s="95">
        <f>I81/'סכום נכסי הקרן'!$C$42</f>
        <v>-4.0838712361160089E-5</v>
      </c>
    </row>
    <row r="82" spans="2:11">
      <c r="B82" s="87" t="s">
        <v>2349</v>
      </c>
      <c r="C82" s="84" t="s">
        <v>2350</v>
      </c>
      <c r="D82" s="97" t="s">
        <v>1721</v>
      </c>
      <c r="E82" s="97" t="s">
        <v>186</v>
      </c>
      <c r="F82" s="107">
        <v>43055</v>
      </c>
      <c r="G82" s="94">
        <v>28420984.199999999</v>
      </c>
      <c r="H82" s="96">
        <v>-2.4965999999999999</v>
      </c>
      <c r="I82" s="94">
        <v>-709.56167000000005</v>
      </c>
      <c r="J82" s="95">
        <f t="shared" si="2"/>
        <v>-2.0217448979307166E-2</v>
      </c>
      <c r="K82" s="95">
        <f>I82/'סכום נכסי הקרן'!$C$42</f>
        <v>-1.366948889518526E-5</v>
      </c>
    </row>
    <row r="83" spans="2:11">
      <c r="B83" s="87" t="s">
        <v>2351</v>
      </c>
      <c r="C83" s="84" t="s">
        <v>2352</v>
      </c>
      <c r="D83" s="97" t="s">
        <v>1721</v>
      </c>
      <c r="E83" s="97" t="s">
        <v>186</v>
      </c>
      <c r="F83" s="107">
        <v>43055</v>
      </c>
      <c r="G83" s="94">
        <v>9156901.7200000007</v>
      </c>
      <c r="H83" s="96">
        <v>-2.4563999999999999</v>
      </c>
      <c r="I83" s="94">
        <v>-224.92704000000001</v>
      </c>
      <c r="J83" s="95">
        <f t="shared" si="2"/>
        <v>-6.4088170874091631E-3</v>
      </c>
      <c r="K83" s="95">
        <f>I83/'סכום נכסי הקרן'!$C$42</f>
        <v>-4.333150740099716E-6</v>
      </c>
    </row>
    <row r="84" spans="2:11">
      <c r="B84" s="87" t="s">
        <v>2353</v>
      </c>
      <c r="C84" s="84" t="s">
        <v>2354</v>
      </c>
      <c r="D84" s="97" t="s">
        <v>1721</v>
      </c>
      <c r="E84" s="97" t="s">
        <v>186</v>
      </c>
      <c r="F84" s="107">
        <v>43055</v>
      </c>
      <c r="G84" s="94">
        <v>66387034.759999998</v>
      </c>
      <c r="H84" s="96">
        <v>-2.4571000000000001</v>
      </c>
      <c r="I84" s="94">
        <v>-1631.22228</v>
      </c>
      <c r="J84" s="95">
        <f t="shared" si="2"/>
        <v>-4.6478205650270124E-2</v>
      </c>
      <c r="K84" s="95">
        <f>I84/'סכום נכסי הקרן'!$C$42</f>
        <v>-3.1424999101260331E-5</v>
      </c>
    </row>
    <row r="85" spans="2:11">
      <c r="B85" s="87" t="s">
        <v>2355</v>
      </c>
      <c r="C85" s="84" t="s">
        <v>2356</v>
      </c>
      <c r="D85" s="97" t="s">
        <v>1721</v>
      </c>
      <c r="E85" s="97" t="s">
        <v>183</v>
      </c>
      <c r="F85" s="107">
        <v>43052</v>
      </c>
      <c r="G85" s="94">
        <v>35777141.240000002</v>
      </c>
      <c r="H85" s="96">
        <v>-0.37090000000000001</v>
      </c>
      <c r="I85" s="94">
        <v>-132.68442999999999</v>
      </c>
      <c r="J85" s="95">
        <f t="shared" si="2"/>
        <v>-3.7805603195469294E-3</v>
      </c>
      <c r="K85" s="95">
        <f>I85/'סכום נכסי הקרן'!$C$42</f>
        <v>-2.5561250263828173E-6</v>
      </c>
    </row>
    <row r="86" spans="2:11">
      <c r="B86" s="87" t="s">
        <v>2357</v>
      </c>
      <c r="C86" s="84" t="s">
        <v>2358</v>
      </c>
      <c r="D86" s="97" t="s">
        <v>1721</v>
      </c>
      <c r="E86" s="97" t="s">
        <v>183</v>
      </c>
      <c r="F86" s="107">
        <v>43052</v>
      </c>
      <c r="G86" s="94">
        <v>22547497.59</v>
      </c>
      <c r="H86" s="96">
        <v>-0.39040000000000002</v>
      </c>
      <c r="I86" s="94">
        <v>-88.027899999999988</v>
      </c>
      <c r="J86" s="95">
        <f t="shared" si="2"/>
        <v>-2.5081675804240564E-3</v>
      </c>
      <c r="K86" s="95">
        <f>I86/'סכום נכסי הקרן'!$C$42</f>
        <v>-1.6958306126040861E-6</v>
      </c>
    </row>
    <row r="87" spans="2:11">
      <c r="B87" s="87" t="s">
        <v>2359</v>
      </c>
      <c r="C87" s="84" t="s">
        <v>2360</v>
      </c>
      <c r="D87" s="97" t="s">
        <v>1721</v>
      </c>
      <c r="E87" s="97" t="s">
        <v>183</v>
      </c>
      <c r="F87" s="107">
        <v>43038</v>
      </c>
      <c r="G87" s="94">
        <v>29469500</v>
      </c>
      <c r="H87" s="96">
        <v>-0.29189999999999999</v>
      </c>
      <c r="I87" s="94">
        <v>-86.018419999999992</v>
      </c>
      <c r="J87" s="95">
        <f t="shared" si="2"/>
        <v>-2.4509117264333272E-3</v>
      </c>
      <c r="K87" s="95">
        <f>I87/'סכום נכסי הקרן'!$C$42</f>
        <v>-1.6571185940347956E-6</v>
      </c>
    </row>
    <row r="88" spans="2:11">
      <c r="B88" s="87" t="s">
        <v>2361</v>
      </c>
      <c r="C88" s="84" t="s">
        <v>2362</v>
      </c>
      <c r="D88" s="97" t="s">
        <v>1721</v>
      </c>
      <c r="E88" s="97" t="s">
        <v>183</v>
      </c>
      <c r="F88" s="107">
        <v>43052</v>
      </c>
      <c r="G88" s="94">
        <v>55931605.32</v>
      </c>
      <c r="H88" s="96">
        <v>-0.41620000000000001</v>
      </c>
      <c r="I88" s="94">
        <v>-232.77482999999998</v>
      </c>
      <c r="J88" s="95">
        <f t="shared" si="2"/>
        <v>-6.6324231538491905E-3</v>
      </c>
      <c r="K88" s="95">
        <f>I88/'סכום נכסי הקרן'!$C$42</f>
        <v>-4.4843360179864792E-6</v>
      </c>
    </row>
    <row r="89" spans="2:11">
      <c r="B89" s="87" t="s">
        <v>2363</v>
      </c>
      <c r="C89" s="84" t="s">
        <v>2364</v>
      </c>
      <c r="D89" s="97" t="s">
        <v>1721</v>
      </c>
      <c r="E89" s="97" t="s">
        <v>183</v>
      </c>
      <c r="F89" s="107">
        <v>43047</v>
      </c>
      <c r="G89" s="94">
        <v>19068500</v>
      </c>
      <c r="H89" s="96">
        <v>-0.60550000000000004</v>
      </c>
      <c r="I89" s="94">
        <v>-115.465</v>
      </c>
      <c r="J89" s="95">
        <f t="shared" si="2"/>
        <v>-3.2899293255168388E-3</v>
      </c>
      <c r="K89" s="95">
        <f>I89/'סכום נכסי הקרן'!$C$42</f>
        <v>-2.2243979656941812E-6</v>
      </c>
    </row>
    <row r="90" spans="2:11">
      <c r="B90" s="87" t="s">
        <v>2365</v>
      </c>
      <c r="C90" s="84" t="s">
        <v>2366</v>
      </c>
      <c r="D90" s="97" t="s">
        <v>1721</v>
      </c>
      <c r="E90" s="97" t="s">
        <v>185</v>
      </c>
      <c r="F90" s="107">
        <v>43096</v>
      </c>
      <c r="G90" s="94">
        <v>29898720</v>
      </c>
      <c r="H90" s="96">
        <v>0.47389999999999999</v>
      </c>
      <c r="I90" s="94">
        <v>141.69282000000001</v>
      </c>
      <c r="J90" s="95">
        <f t="shared" si="2"/>
        <v>4.0372352118233134E-3</v>
      </c>
      <c r="K90" s="95">
        <f>I90/'סכום נכסי הקרן'!$C$42</f>
        <v>2.7296689088595836E-6</v>
      </c>
    </row>
    <row r="91" spans="2:11">
      <c r="B91" s="87" t="s">
        <v>2367</v>
      </c>
      <c r="C91" s="84" t="s">
        <v>2368</v>
      </c>
      <c r="D91" s="97" t="s">
        <v>1721</v>
      </c>
      <c r="E91" s="97" t="s">
        <v>185</v>
      </c>
      <c r="F91" s="107">
        <v>43080</v>
      </c>
      <c r="G91" s="94">
        <v>61841745.75</v>
      </c>
      <c r="H91" s="96">
        <v>-1.23</v>
      </c>
      <c r="I91" s="94">
        <v>-760.62964999999997</v>
      </c>
      <c r="J91" s="95">
        <f t="shared" si="2"/>
        <v>-2.1672522334842671E-2</v>
      </c>
      <c r="K91" s="95">
        <f>I91/'סכום נכסי הקרן'!$C$42</f>
        <v>-1.4653297935362899E-5</v>
      </c>
    </row>
    <row r="92" spans="2:11">
      <c r="B92" s="87" t="s">
        <v>2369</v>
      </c>
      <c r="C92" s="84" t="s">
        <v>2370</v>
      </c>
      <c r="D92" s="97" t="s">
        <v>1721</v>
      </c>
      <c r="E92" s="97" t="s">
        <v>185</v>
      </c>
      <c r="F92" s="107">
        <v>43090</v>
      </c>
      <c r="G92" s="94">
        <v>8667673.3499999996</v>
      </c>
      <c r="H92" s="96">
        <v>-0.78110000000000002</v>
      </c>
      <c r="I92" s="94">
        <v>-67.702110000000005</v>
      </c>
      <c r="J92" s="95">
        <f t="shared" si="2"/>
        <v>-1.9290274722934815E-3</v>
      </c>
      <c r="K92" s="95">
        <f>I92/'סכום נכסי הקרן'!$C$42</f>
        <v>-1.3042604750981138E-6</v>
      </c>
    </row>
    <row r="93" spans="2:11">
      <c r="B93" s="87" t="s">
        <v>2371</v>
      </c>
      <c r="C93" s="84" t="s">
        <v>2372</v>
      </c>
      <c r="D93" s="97" t="s">
        <v>1721</v>
      </c>
      <c r="E93" s="97" t="s">
        <v>185</v>
      </c>
      <c r="F93" s="107">
        <v>43089</v>
      </c>
      <c r="G93" s="94">
        <v>37145611.350000001</v>
      </c>
      <c r="H93" s="96">
        <v>-0.97509999999999997</v>
      </c>
      <c r="I93" s="94">
        <v>-362.21790999999996</v>
      </c>
      <c r="J93" s="95">
        <f t="shared" si="2"/>
        <v>-1.0320628106667985E-2</v>
      </c>
      <c r="K93" s="95">
        <f>I93/'סכום נכסי הקרן'!$C$42</f>
        <v>-6.9780174264235735E-6</v>
      </c>
    </row>
    <row r="94" spans="2:11">
      <c r="B94" s="87" t="s">
        <v>2373</v>
      </c>
      <c r="C94" s="84" t="s">
        <v>2374</v>
      </c>
      <c r="D94" s="97" t="s">
        <v>1721</v>
      </c>
      <c r="E94" s="97" t="s">
        <v>185</v>
      </c>
      <c r="F94" s="107">
        <v>43089</v>
      </c>
      <c r="G94" s="94">
        <v>5656524.9100000001</v>
      </c>
      <c r="H94" s="96">
        <v>-0.97809999999999997</v>
      </c>
      <c r="I94" s="94">
        <v>-55.327829999999999</v>
      </c>
      <c r="J94" s="95">
        <f t="shared" si="2"/>
        <v>-1.5764487111610472E-3</v>
      </c>
      <c r="K94" s="95">
        <f>I94/'סכום נכסי הקרן'!$C$42</f>
        <v>-1.0658737496061446E-6</v>
      </c>
    </row>
    <row r="95" spans="2:11">
      <c r="B95" s="87" t="s">
        <v>2375</v>
      </c>
      <c r="C95" s="84" t="s">
        <v>2376</v>
      </c>
      <c r="D95" s="97" t="s">
        <v>1721</v>
      </c>
      <c r="E95" s="97" t="s">
        <v>185</v>
      </c>
      <c r="F95" s="107">
        <v>43074</v>
      </c>
      <c r="G95" s="94">
        <v>10363903.1</v>
      </c>
      <c r="H95" s="96">
        <v>-0.67900000000000005</v>
      </c>
      <c r="I95" s="94">
        <v>-70.375330000000005</v>
      </c>
      <c r="J95" s="95">
        <f t="shared" si="2"/>
        <v>-2.0051951843409253E-3</v>
      </c>
      <c r="K95" s="95">
        <f>I95/'סכום נכסי הקרן'!$C$42</f>
        <v>-1.3557592420825073E-6</v>
      </c>
    </row>
    <row r="96" spans="2:11">
      <c r="B96" s="87" t="s">
        <v>2377</v>
      </c>
      <c r="C96" s="84" t="s">
        <v>2378</v>
      </c>
      <c r="D96" s="97" t="s">
        <v>1721</v>
      </c>
      <c r="E96" s="97" t="s">
        <v>185</v>
      </c>
      <c r="F96" s="107">
        <v>43074</v>
      </c>
      <c r="G96" s="94">
        <v>24043853.02</v>
      </c>
      <c r="H96" s="96">
        <v>-0.68069999999999997</v>
      </c>
      <c r="I96" s="94">
        <v>-163.67101</v>
      </c>
      <c r="J96" s="95">
        <f t="shared" si="2"/>
        <v>-4.6634569396436995E-3</v>
      </c>
      <c r="K96" s="95">
        <f>I96/'סכום נכסי הקרן'!$C$42</f>
        <v>-3.1530720277756202E-6</v>
      </c>
    </row>
    <row r="97" spans="2:11">
      <c r="B97" s="87" t="s">
        <v>2379</v>
      </c>
      <c r="C97" s="84" t="s">
        <v>2380</v>
      </c>
      <c r="D97" s="97" t="s">
        <v>1721</v>
      </c>
      <c r="E97" s="97" t="s">
        <v>185</v>
      </c>
      <c r="F97" s="107">
        <v>43074</v>
      </c>
      <c r="G97" s="94">
        <v>16581967.6</v>
      </c>
      <c r="H97" s="96">
        <v>-0.68069999999999997</v>
      </c>
      <c r="I97" s="94">
        <v>-112.87656</v>
      </c>
      <c r="J97" s="95">
        <f t="shared" si="2"/>
        <v>-3.216177239054787E-3</v>
      </c>
      <c r="K97" s="95">
        <f>I97/'סכום נכסי הקרן'!$C$42</f>
        <v>-2.1745324595206964E-6</v>
      </c>
    </row>
    <row r="98" spans="2:11">
      <c r="B98" s="87" t="s">
        <v>2381</v>
      </c>
      <c r="C98" s="84" t="s">
        <v>2382</v>
      </c>
      <c r="D98" s="97" t="s">
        <v>1721</v>
      </c>
      <c r="E98" s="97" t="s">
        <v>185</v>
      </c>
      <c r="F98" s="107">
        <v>43089</v>
      </c>
      <c r="G98" s="94">
        <v>62203180.5</v>
      </c>
      <c r="H98" s="96">
        <v>-0.62409999999999999</v>
      </c>
      <c r="I98" s="94">
        <v>-388.21719000000002</v>
      </c>
      <c r="J98" s="95">
        <f t="shared" si="2"/>
        <v>-1.106142223228461E-2</v>
      </c>
      <c r="K98" s="95">
        <f>I98/'סכום נכסי הקרן'!$C$42</f>
        <v>-7.4788856162777599E-6</v>
      </c>
    </row>
    <row r="99" spans="2:11">
      <c r="B99" s="87" t="s">
        <v>2383</v>
      </c>
      <c r="C99" s="84" t="s">
        <v>2384</v>
      </c>
      <c r="D99" s="97" t="s">
        <v>1721</v>
      </c>
      <c r="E99" s="97" t="s">
        <v>185</v>
      </c>
      <c r="F99" s="107">
        <v>43089</v>
      </c>
      <c r="G99" s="94">
        <v>62338393.5</v>
      </c>
      <c r="H99" s="96">
        <v>-0.42149999999999999</v>
      </c>
      <c r="I99" s="94">
        <v>-262.73576000000003</v>
      </c>
      <c r="J99" s="95">
        <f t="shared" si="2"/>
        <v>-7.4860960610224235E-3</v>
      </c>
      <c r="K99" s="95">
        <f>I99/'סכום נכסי הקרן'!$C$42</f>
        <v>-5.0615241853298809E-6</v>
      </c>
    </row>
    <row r="100" spans="2:11">
      <c r="B100" s="87" t="s">
        <v>2385</v>
      </c>
      <c r="C100" s="84" t="s">
        <v>2386</v>
      </c>
      <c r="D100" s="97" t="s">
        <v>1721</v>
      </c>
      <c r="E100" s="97" t="s">
        <v>186</v>
      </c>
      <c r="F100" s="107">
        <v>43082</v>
      </c>
      <c r="G100" s="94">
        <v>43228324.170000002</v>
      </c>
      <c r="H100" s="96">
        <v>-1.1218999999999999</v>
      </c>
      <c r="I100" s="94">
        <v>-484.95893999999998</v>
      </c>
      <c r="J100" s="95">
        <f t="shared" si="2"/>
        <v>-1.3817872414823202E-2</v>
      </c>
      <c r="K100" s="95">
        <f>I100/'סכום נכסי הקרן'!$C$42</f>
        <v>-9.3425858882016758E-6</v>
      </c>
    </row>
    <row r="101" spans="2:11">
      <c r="B101" s="87" t="s">
        <v>2387</v>
      </c>
      <c r="C101" s="84" t="s">
        <v>2388</v>
      </c>
      <c r="D101" s="97" t="s">
        <v>1721</v>
      </c>
      <c r="E101" s="97" t="s">
        <v>186</v>
      </c>
      <c r="F101" s="107">
        <v>43082</v>
      </c>
      <c r="G101" s="94">
        <v>62774195.399999999</v>
      </c>
      <c r="H101" s="96">
        <v>-1.0844</v>
      </c>
      <c r="I101" s="94">
        <v>-680.70564000000002</v>
      </c>
      <c r="J101" s="95">
        <f t="shared" si="2"/>
        <v>-1.9395257845067407E-2</v>
      </c>
      <c r="K101" s="95">
        <f>I101/'סכום נכסי הקרן'!$C$42</f>
        <v>-1.3113586288940854E-5</v>
      </c>
    </row>
    <row r="102" spans="2:11">
      <c r="B102" s="87" t="s">
        <v>2389</v>
      </c>
      <c r="C102" s="84" t="s">
        <v>2390</v>
      </c>
      <c r="D102" s="97" t="s">
        <v>1721</v>
      </c>
      <c r="E102" s="97" t="s">
        <v>186</v>
      </c>
      <c r="F102" s="107">
        <v>43096</v>
      </c>
      <c r="G102" s="94">
        <v>29835504.260000002</v>
      </c>
      <c r="H102" s="96">
        <v>-0.56100000000000005</v>
      </c>
      <c r="I102" s="94">
        <v>-167.37554999999998</v>
      </c>
      <c r="J102" s="95">
        <f t="shared" si="2"/>
        <v>-4.7690099191920483E-3</v>
      </c>
      <c r="K102" s="95">
        <f>I102/'סכום נכסי הקרן'!$C$42</f>
        <v>-3.2244388596279797E-6</v>
      </c>
    </row>
    <row r="103" spans="2:11">
      <c r="B103" s="87" t="s">
        <v>2391</v>
      </c>
      <c r="C103" s="84" t="s">
        <v>2392</v>
      </c>
      <c r="D103" s="97" t="s">
        <v>1721</v>
      </c>
      <c r="E103" s="97" t="s">
        <v>186</v>
      </c>
      <c r="F103" s="107">
        <v>43096</v>
      </c>
      <c r="G103" s="94">
        <v>128545525.63</v>
      </c>
      <c r="H103" s="96">
        <v>-0.58799999999999997</v>
      </c>
      <c r="I103" s="94">
        <v>-755.83420000000001</v>
      </c>
      <c r="J103" s="95">
        <f t="shared" si="2"/>
        <v>-2.1535886197623172E-2</v>
      </c>
      <c r="K103" s="95">
        <f>I103/'סכום נכסי הקרן'!$C$42</f>
        <v>-1.4560915055489448E-5</v>
      </c>
    </row>
    <row r="104" spans="2:11">
      <c r="B104" s="87" t="s">
        <v>2393</v>
      </c>
      <c r="C104" s="84" t="s">
        <v>2394</v>
      </c>
      <c r="D104" s="97" t="s">
        <v>1721</v>
      </c>
      <c r="E104" s="97" t="s">
        <v>183</v>
      </c>
      <c r="F104" s="107">
        <v>43087</v>
      </c>
      <c r="G104" s="94">
        <v>34390378.229999997</v>
      </c>
      <c r="H104" s="96">
        <v>0.2329</v>
      </c>
      <c r="I104" s="94">
        <v>80.092500000000001</v>
      </c>
      <c r="J104" s="95">
        <f t="shared" si="2"/>
        <v>2.2820652535743076E-3</v>
      </c>
      <c r="K104" s="95">
        <f>I104/'סכום נכסי הקרן'!$C$42</f>
        <v>1.5429575548206056E-6</v>
      </c>
    </row>
    <row r="105" spans="2:11">
      <c r="B105" s="87" t="s">
        <v>2395</v>
      </c>
      <c r="C105" s="84" t="s">
        <v>2396</v>
      </c>
      <c r="D105" s="97" t="s">
        <v>1721</v>
      </c>
      <c r="E105" s="97" t="s">
        <v>183</v>
      </c>
      <c r="F105" s="107">
        <v>43087</v>
      </c>
      <c r="G105" s="94">
        <v>22985280.5</v>
      </c>
      <c r="H105" s="96">
        <v>0.17780000000000001</v>
      </c>
      <c r="I105" s="94">
        <v>40.868580000000001</v>
      </c>
      <c r="J105" s="95">
        <f t="shared" si="2"/>
        <v>1.1644631692221104E-3</v>
      </c>
      <c r="K105" s="95">
        <f>I105/'סכום נכסי הקרן'!$C$42</f>
        <v>7.8732071374710871E-7</v>
      </c>
    </row>
    <row r="106" spans="2:11">
      <c r="B106" s="83"/>
      <c r="C106" s="84"/>
      <c r="D106" s="84"/>
      <c r="E106" s="84"/>
      <c r="F106" s="84"/>
      <c r="G106" s="94"/>
      <c r="H106" s="96"/>
      <c r="I106" s="84"/>
      <c r="J106" s="95"/>
      <c r="K106" s="84"/>
    </row>
    <row r="107" spans="2:11">
      <c r="B107" s="81" t="s">
        <v>259</v>
      </c>
      <c r="C107" s="82"/>
      <c r="D107" s="82"/>
      <c r="E107" s="82"/>
      <c r="F107" s="82"/>
      <c r="G107" s="91"/>
      <c r="H107" s="93"/>
      <c r="I107" s="91">
        <v>9125.3362100000013</v>
      </c>
      <c r="J107" s="92">
        <f t="shared" ref="J107:J109" si="3">I107/$I$11</f>
        <v>0.26000702552704014</v>
      </c>
      <c r="K107" s="92">
        <f>I107/'סכום נכסי הקרן'!$C$42</f>
        <v>1.7579681550079638E-4</v>
      </c>
    </row>
    <row r="108" spans="2:11">
      <c r="B108" s="102" t="s">
        <v>249</v>
      </c>
      <c r="C108" s="82"/>
      <c r="D108" s="82"/>
      <c r="E108" s="82"/>
      <c r="F108" s="82"/>
      <c r="G108" s="91"/>
      <c r="H108" s="93"/>
      <c r="I108" s="91">
        <v>9125.3362100000013</v>
      </c>
      <c r="J108" s="92">
        <f t="shared" si="3"/>
        <v>0.26000702552704014</v>
      </c>
      <c r="K108" s="92">
        <f>I108/'סכום נכסי הקרן'!$C$42</f>
        <v>1.7579681550079638E-4</v>
      </c>
    </row>
    <row r="109" spans="2:11">
      <c r="B109" s="87" t="s">
        <v>2397</v>
      </c>
      <c r="C109" s="84" t="s">
        <v>2398</v>
      </c>
      <c r="D109" s="97" t="s">
        <v>1721</v>
      </c>
      <c r="E109" s="97" t="s">
        <v>183</v>
      </c>
      <c r="F109" s="107">
        <v>42844</v>
      </c>
      <c r="G109" s="94">
        <v>183915852.38</v>
      </c>
      <c r="H109" s="96">
        <v>4.9617000000000004</v>
      </c>
      <c r="I109" s="94">
        <v>9125.3362100000013</v>
      </c>
      <c r="J109" s="95">
        <f t="shared" si="3"/>
        <v>0.26000702552704014</v>
      </c>
      <c r="K109" s="95">
        <f>I109/'סכום נכסי הקרן'!$C$42</f>
        <v>1.7579681550079638E-4</v>
      </c>
    </row>
    <row r="110" spans="2:11">
      <c r="C110" s="1"/>
      <c r="D110" s="1"/>
    </row>
    <row r="111" spans="2:11">
      <c r="C111" s="1"/>
      <c r="D111" s="1"/>
    </row>
    <row r="112" spans="2:11">
      <c r="C112" s="1"/>
      <c r="D112" s="1"/>
    </row>
    <row r="113" spans="2:4">
      <c r="B113" s="99" t="s">
        <v>279</v>
      </c>
      <c r="C113" s="1"/>
      <c r="D113" s="1"/>
    </row>
    <row r="114" spans="2:4">
      <c r="B114" s="99" t="s">
        <v>132</v>
      </c>
      <c r="C114" s="1"/>
      <c r="D114" s="1"/>
    </row>
    <row r="115" spans="2:4">
      <c r="B115" s="99" t="s">
        <v>261</v>
      </c>
      <c r="C115" s="1"/>
      <c r="D115" s="1"/>
    </row>
    <row r="116" spans="2:4">
      <c r="B116" s="99" t="s">
        <v>269</v>
      </c>
      <c r="C116" s="1"/>
      <c r="D116" s="1"/>
    </row>
    <row r="117" spans="2:4">
      <c r="C117" s="1"/>
      <c r="D117" s="1"/>
    </row>
    <row r="118" spans="2:4">
      <c r="C118" s="1"/>
      <c r="D118" s="1"/>
    </row>
    <row r="119" spans="2:4">
      <c r="C119" s="1"/>
      <c r="D119" s="1"/>
    </row>
    <row r="120" spans="2:4">
      <c r="C120" s="1"/>
      <c r="D120" s="1"/>
    </row>
    <row r="121" spans="2:4">
      <c r="C121" s="1"/>
      <c r="D121" s="1"/>
    </row>
    <row r="122" spans="2:4">
      <c r="C122" s="1"/>
      <c r="D122" s="1"/>
    </row>
    <row r="123" spans="2:4">
      <c r="C123" s="1"/>
      <c r="D123" s="1"/>
    </row>
    <row r="124" spans="2:4">
      <c r="C124" s="1"/>
      <c r="D124" s="1"/>
    </row>
    <row r="125" spans="2:4">
      <c r="C125" s="1"/>
      <c r="D125" s="1"/>
    </row>
    <row r="126" spans="2:4">
      <c r="C126" s="1"/>
      <c r="D126" s="1"/>
    </row>
    <row r="127" spans="2:4">
      <c r="C127" s="1"/>
      <c r="D127" s="1"/>
    </row>
    <row r="128" spans="2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U566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3">
      <c r="B1" s="57" t="s">
        <v>199</v>
      </c>
      <c r="C1" s="78" t="s" vm="1">
        <v>280</v>
      </c>
    </row>
    <row r="2" spans="2:73">
      <c r="B2" s="57" t="s">
        <v>198</v>
      </c>
      <c r="C2" s="78" t="s">
        <v>281</v>
      </c>
    </row>
    <row r="3" spans="2:73">
      <c r="B3" s="57" t="s">
        <v>200</v>
      </c>
      <c r="C3" s="78" t="s">
        <v>282</v>
      </c>
    </row>
    <row r="4" spans="2:73">
      <c r="B4" s="57" t="s">
        <v>201</v>
      </c>
      <c r="C4" s="78">
        <v>2102</v>
      </c>
    </row>
    <row r="6" spans="2:73" ht="26.25" customHeight="1">
      <c r="B6" s="176" t="s">
        <v>230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2:73" ht="26.25" customHeight="1">
      <c r="B7" s="176" t="s">
        <v>120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</row>
    <row r="8" spans="2:73" s="3" customFormat="1" ht="47.25">
      <c r="B8" s="23" t="s">
        <v>136</v>
      </c>
      <c r="C8" s="31" t="s">
        <v>52</v>
      </c>
      <c r="D8" s="31" t="s">
        <v>59</v>
      </c>
      <c r="E8" s="31" t="s">
        <v>15</v>
      </c>
      <c r="F8" s="31" t="s">
        <v>78</v>
      </c>
      <c r="G8" s="31" t="s">
        <v>122</v>
      </c>
      <c r="H8" s="31" t="s">
        <v>18</v>
      </c>
      <c r="I8" s="31" t="s">
        <v>121</v>
      </c>
      <c r="J8" s="31" t="s">
        <v>17</v>
      </c>
      <c r="K8" s="31" t="s">
        <v>19</v>
      </c>
      <c r="L8" s="31" t="s">
        <v>263</v>
      </c>
      <c r="M8" s="31" t="s">
        <v>262</v>
      </c>
      <c r="N8" s="31" t="s">
        <v>130</v>
      </c>
      <c r="O8" s="31" t="s">
        <v>68</v>
      </c>
      <c r="P8" s="31" t="s">
        <v>202</v>
      </c>
      <c r="Q8" s="32" t="s">
        <v>204</v>
      </c>
    </row>
    <row r="9" spans="2:73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270</v>
      </c>
      <c r="M9" s="17"/>
      <c r="N9" s="17" t="s">
        <v>266</v>
      </c>
      <c r="O9" s="17" t="s">
        <v>20</v>
      </c>
      <c r="P9" s="33" t="s">
        <v>20</v>
      </c>
      <c r="Q9" s="18" t="s">
        <v>20</v>
      </c>
    </row>
    <row r="10" spans="2:7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133</v>
      </c>
    </row>
    <row r="11" spans="2:73" s="139" customFormat="1" ht="18" customHeight="1">
      <c r="B11" s="131" t="s">
        <v>58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6"/>
      <c r="M11" s="128"/>
      <c r="N11" s="126">
        <v>40.197600000000001</v>
      </c>
      <c r="O11" s="125"/>
      <c r="P11" s="127">
        <v>1</v>
      </c>
      <c r="Q11" s="127">
        <f>N11/'סכום נכסי הקרן'!$C$42</f>
        <v>7.743944889428695E-7</v>
      </c>
      <c r="BU11" s="137"/>
    </row>
    <row r="12" spans="2:73" s="137" customFormat="1" ht="18" customHeight="1">
      <c r="B12" s="131" t="s">
        <v>255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6"/>
      <c r="M12" s="128"/>
      <c r="N12" s="126">
        <v>40.197600000000001</v>
      </c>
      <c r="O12" s="125"/>
      <c r="P12" s="127">
        <v>1</v>
      </c>
      <c r="Q12" s="127">
        <f>N12/'סכום נכסי הקרן'!$C$42</f>
        <v>7.743944889428695E-7</v>
      </c>
    </row>
    <row r="13" spans="2:73" s="137" customFormat="1">
      <c r="B13" s="131" t="s">
        <v>73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6"/>
      <c r="M13" s="128"/>
      <c r="N13" s="126">
        <v>40.197600000000001</v>
      </c>
      <c r="O13" s="125"/>
      <c r="P13" s="127">
        <v>1</v>
      </c>
      <c r="Q13" s="127">
        <f>N13/'סכום נכסי הקרן'!$C$42</f>
        <v>7.743944889428695E-7</v>
      </c>
    </row>
    <row r="14" spans="2:73" s="136" customFormat="1">
      <c r="B14" s="131" t="s">
        <v>72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6"/>
      <c r="M14" s="128"/>
      <c r="N14" s="126">
        <v>40.197600000000001</v>
      </c>
      <c r="O14" s="125"/>
      <c r="P14" s="127">
        <v>1</v>
      </c>
      <c r="Q14" s="127">
        <f>N14/'סכום נכסי הקרן'!$C$42</f>
        <v>7.743944889428695E-7</v>
      </c>
    </row>
    <row r="15" spans="2:73" s="136" customFormat="1">
      <c r="B15" s="101" t="s">
        <v>2399</v>
      </c>
      <c r="C15" s="84" t="s">
        <v>2400</v>
      </c>
      <c r="D15" s="97" t="s">
        <v>2401</v>
      </c>
      <c r="E15" s="84" t="s">
        <v>1679</v>
      </c>
      <c r="F15" s="84"/>
      <c r="G15" s="107">
        <v>39071</v>
      </c>
      <c r="H15" s="96">
        <v>0</v>
      </c>
      <c r="I15" s="97" t="s">
        <v>185</v>
      </c>
      <c r="J15" s="98">
        <v>0</v>
      </c>
      <c r="K15" s="98">
        <v>0</v>
      </c>
      <c r="L15" s="94">
        <v>800000</v>
      </c>
      <c r="M15" s="96">
        <v>1.21</v>
      </c>
      <c r="N15" s="94">
        <v>40.197249999999997</v>
      </c>
      <c r="O15" s="95">
        <v>2.7027027027027029E-2</v>
      </c>
      <c r="P15" s="95">
        <v>0.9999912930125181</v>
      </c>
      <c r="Q15" s="95">
        <f>N15/'סכום נכסי הקרן'!$C$42</f>
        <v>7.743877462997482E-7</v>
      </c>
    </row>
    <row r="16" spans="2:73" s="136" customFormat="1">
      <c r="B16" s="101" t="s">
        <v>2402</v>
      </c>
      <c r="C16" s="84" t="s">
        <v>2403</v>
      </c>
      <c r="D16" s="97" t="s">
        <v>2401</v>
      </c>
      <c r="E16" s="84" t="s">
        <v>1679</v>
      </c>
      <c r="F16" s="84"/>
      <c r="G16" s="107">
        <v>38472</v>
      </c>
      <c r="H16" s="96">
        <v>0</v>
      </c>
      <c r="I16" s="97" t="s">
        <v>183</v>
      </c>
      <c r="J16" s="98">
        <v>0</v>
      </c>
      <c r="K16" s="98">
        <v>9.9999999999999995E-7</v>
      </c>
      <c r="L16" s="94">
        <v>1000000</v>
      </c>
      <c r="M16" s="96">
        <v>0</v>
      </c>
      <c r="N16" s="94">
        <v>3.5E-4</v>
      </c>
      <c r="O16" s="98">
        <v>0</v>
      </c>
      <c r="P16" s="95">
        <v>8.7069874818397108E-6</v>
      </c>
      <c r="Q16" s="95">
        <f>N16/'סכום נכסי הקרן'!$C$42</f>
        <v>6.7426431212312252E-12</v>
      </c>
    </row>
    <row r="17" spans="2:17" s="136" customFormat="1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279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132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99" t="s">
        <v>261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99" t="s">
        <v>269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2:B19 B24:B116">
    <cfRule type="cellIs" dxfId="138" priority="1" operator="equal">
      <formula>"NR3"</formula>
    </cfRule>
  </conditionalFormatting>
  <dataValidations count="1">
    <dataValidation allowBlank="1" showInputMessage="1" showErrorMessage="1" sqref="C5:C1048576 A1:B1048576 AC36:XFD39 D1:XFD35 D36:AA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U227"/>
  <sheetViews>
    <sheetView rightToLeft="1" zoomScale="80" zoomScaleNormal="80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2.42578125" style="2" bestFit="1" customWidth="1"/>
    <col min="5" max="5" width="12.7109375" style="2" bestFit="1" customWidth="1"/>
    <col min="6" max="6" width="8.7109375" style="1" bestFit="1" customWidth="1"/>
    <col min="7" max="7" width="12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1" width="7.42578125" style="1" bestFit="1" customWidth="1"/>
    <col min="12" max="12" width="10.85546875" style="1" customWidth="1"/>
    <col min="13" max="13" width="16.7109375" style="1" bestFit="1" customWidth="1"/>
    <col min="14" max="14" width="8.140625" style="1" bestFit="1" customWidth="1"/>
    <col min="15" max="15" width="14.28515625" style="1" bestFit="1" customWidth="1"/>
    <col min="16" max="16" width="11.42578125" style="1" bestFit="1" customWidth="1"/>
    <col min="17" max="17" width="10.42578125" style="1" bestFit="1" customWidth="1"/>
    <col min="18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199</v>
      </c>
      <c r="C1" s="78" t="s" vm="1">
        <v>280</v>
      </c>
    </row>
    <row r="2" spans="2:47">
      <c r="B2" s="57" t="s">
        <v>198</v>
      </c>
      <c r="C2" s="78" t="s">
        <v>281</v>
      </c>
    </row>
    <row r="3" spans="2:47">
      <c r="B3" s="57" t="s">
        <v>200</v>
      </c>
      <c r="C3" s="78" t="s">
        <v>282</v>
      </c>
    </row>
    <row r="4" spans="2:47">
      <c r="B4" s="57" t="s">
        <v>201</v>
      </c>
      <c r="C4" s="78">
        <v>2102</v>
      </c>
    </row>
    <row r="6" spans="2:47" ht="26.25" customHeight="1">
      <c r="B6" s="176" t="s">
        <v>231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2:47" s="3" customFormat="1" ht="63">
      <c r="B7" s="23" t="s">
        <v>136</v>
      </c>
      <c r="C7" s="31" t="s">
        <v>245</v>
      </c>
      <c r="D7" s="31" t="s">
        <v>52</v>
      </c>
      <c r="E7" s="31" t="s">
        <v>137</v>
      </c>
      <c r="F7" s="31" t="s">
        <v>15</v>
      </c>
      <c r="G7" s="31" t="s">
        <v>122</v>
      </c>
      <c r="H7" s="31" t="s">
        <v>78</v>
      </c>
      <c r="I7" s="31" t="s">
        <v>18</v>
      </c>
      <c r="J7" s="31" t="s">
        <v>121</v>
      </c>
      <c r="K7" s="14" t="s">
        <v>39</v>
      </c>
      <c r="L7" s="71" t="s">
        <v>19</v>
      </c>
      <c r="M7" s="31" t="s">
        <v>263</v>
      </c>
      <c r="N7" s="31" t="s">
        <v>262</v>
      </c>
      <c r="O7" s="31" t="s">
        <v>130</v>
      </c>
      <c r="P7" s="31" t="s">
        <v>202</v>
      </c>
      <c r="Q7" s="32" t="s">
        <v>204</v>
      </c>
      <c r="AT7" s="3" t="s">
        <v>182</v>
      </c>
      <c r="AU7" s="3" t="s">
        <v>184</v>
      </c>
    </row>
    <row r="8" spans="2:4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270</v>
      </c>
      <c r="N8" s="17"/>
      <c r="O8" s="17" t="s">
        <v>266</v>
      </c>
      <c r="P8" s="33" t="s">
        <v>20</v>
      </c>
      <c r="Q8" s="18" t="s">
        <v>20</v>
      </c>
      <c r="AT8" s="3" t="s">
        <v>180</v>
      </c>
      <c r="AU8" s="3" t="s">
        <v>183</v>
      </c>
    </row>
    <row r="9" spans="2:4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133</v>
      </c>
      <c r="AT9" s="4" t="s">
        <v>181</v>
      </c>
      <c r="AU9" s="4" t="s">
        <v>185</v>
      </c>
    </row>
    <row r="10" spans="2:47" s="139" customFormat="1" ht="18" customHeight="1">
      <c r="B10" s="79" t="s">
        <v>45</v>
      </c>
      <c r="C10" s="80"/>
      <c r="D10" s="80"/>
      <c r="E10" s="80"/>
      <c r="F10" s="80"/>
      <c r="G10" s="80"/>
      <c r="H10" s="80"/>
      <c r="I10" s="88">
        <v>5.4592852241717491</v>
      </c>
      <c r="J10" s="80"/>
      <c r="K10" s="80"/>
      <c r="L10" s="103">
        <v>2.4350912523594941E-2</v>
      </c>
      <c r="M10" s="88"/>
      <c r="N10" s="90"/>
      <c r="O10" s="88">
        <f>O11+O188</f>
        <v>3235523.0154420184</v>
      </c>
      <c r="P10" s="89">
        <f>O10/$O$10</f>
        <v>1</v>
      </c>
      <c r="Q10" s="89">
        <f>O10/'סכום נכסי הקרן'!$C$42</f>
        <v>6.2331362867586962E-2</v>
      </c>
      <c r="AT10" s="136" t="s">
        <v>30</v>
      </c>
      <c r="AU10" s="139" t="s">
        <v>186</v>
      </c>
    </row>
    <row r="11" spans="2:47" s="136" customFormat="1" ht="21.75" customHeight="1">
      <c r="B11" s="81" t="s">
        <v>43</v>
      </c>
      <c r="C11" s="82"/>
      <c r="D11" s="82"/>
      <c r="E11" s="82"/>
      <c r="F11" s="82"/>
      <c r="G11" s="82"/>
      <c r="H11" s="82"/>
      <c r="I11" s="91">
        <v>5.4368594807641388</v>
      </c>
      <c r="J11" s="82"/>
      <c r="K11" s="82"/>
      <c r="L11" s="104">
        <v>1.9077882514199597E-2</v>
      </c>
      <c r="M11" s="91"/>
      <c r="N11" s="93"/>
      <c r="O11" s="91">
        <f>O12+O15+O30+O180+O185</f>
        <v>2618090.6991120186</v>
      </c>
      <c r="P11" s="92">
        <f t="shared" ref="P11:P13" si="0">O11/$O$10</f>
        <v>0.8091707852538178</v>
      </c>
      <c r="Q11" s="92">
        <f>O11/'סכום נכסי הקרן'!$C$42</f>
        <v>5.0436717837506008E-2</v>
      </c>
      <c r="AU11" s="136" t="s">
        <v>192</v>
      </c>
    </row>
    <row r="12" spans="2:47" s="136" customFormat="1">
      <c r="B12" s="102" t="s">
        <v>102</v>
      </c>
      <c r="C12" s="82"/>
      <c r="D12" s="82"/>
      <c r="E12" s="82"/>
      <c r="F12" s="82"/>
      <c r="G12" s="82"/>
      <c r="H12" s="82"/>
      <c r="I12" s="91">
        <v>2.6100000000000003</v>
      </c>
      <c r="J12" s="82"/>
      <c r="K12" s="82"/>
      <c r="L12" s="104">
        <v>2.6300000000000004E-2</v>
      </c>
      <c r="M12" s="91"/>
      <c r="N12" s="93"/>
      <c r="O12" s="91">
        <f>O13</f>
        <v>184898.84552999999</v>
      </c>
      <c r="P12" s="92">
        <f t="shared" si="0"/>
        <v>5.7146509126203879E-2</v>
      </c>
      <c r="Q12" s="92">
        <f>O12/'סכום נכסי הקרן'!$C$42</f>
        <v>3.5620197969612839E-3</v>
      </c>
      <c r="AU12" s="136" t="s">
        <v>187</v>
      </c>
    </row>
    <row r="13" spans="2:47" s="136" customFormat="1">
      <c r="B13" s="87" t="s">
        <v>2453</v>
      </c>
      <c r="C13" s="97" t="s">
        <v>2454</v>
      </c>
      <c r="D13" s="84" t="s">
        <v>2455</v>
      </c>
      <c r="E13" s="84"/>
      <c r="F13" s="84" t="s">
        <v>2456</v>
      </c>
      <c r="G13" s="107"/>
      <c r="H13" s="84" t="s">
        <v>2417</v>
      </c>
      <c r="I13" s="94">
        <v>2.6100000000000003</v>
      </c>
      <c r="J13" s="97" t="s">
        <v>184</v>
      </c>
      <c r="K13" s="84"/>
      <c r="L13" s="98">
        <v>2.6300000000000004E-2</v>
      </c>
      <c r="M13" s="94">
        <f>134784.05+166339111.4-150000</f>
        <v>166323895.45000002</v>
      </c>
      <c r="N13" s="96">
        <v>111.17</v>
      </c>
      <c r="O13" s="94">
        <f>185058.066-O186</f>
        <v>184898.84552999999</v>
      </c>
      <c r="P13" s="95">
        <f t="shared" si="0"/>
        <v>5.7146509126203879E-2</v>
      </c>
      <c r="Q13" s="95">
        <f>O13/'סכום נכסי הקרן'!$C$42</f>
        <v>3.5620197969612839E-3</v>
      </c>
      <c r="AR13" s="136" t="s">
        <v>188</v>
      </c>
    </row>
    <row r="14" spans="2:47" s="136" customFormat="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94"/>
      <c r="N14" s="96"/>
      <c r="O14" s="84"/>
      <c r="P14" s="95"/>
      <c r="Q14" s="84"/>
      <c r="AR14" s="136" t="s">
        <v>189</v>
      </c>
    </row>
    <row r="15" spans="2:47" s="136" customFormat="1">
      <c r="B15" s="102" t="s">
        <v>40</v>
      </c>
      <c r="C15" s="82"/>
      <c r="D15" s="82"/>
      <c r="E15" s="82"/>
      <c r="F15" s="82"/>
      <c r="G15" s="82"/>
      <c r="H15" s="82"/>
      <c r="I15" s="91">
        <v>8.3735221095234937</v>
      </c>
      <c r="J15" s="82"/>
      <c r="K15" s="82"/>
      <c r="L15" s="104">
        <v>3.0792542510839963E-2</v>
      </c>
      <c r="M15" s="91"/>
      <c r="N15" s="93"/>
      <c r="O15" s="91">
        <f>SUM(O16:O28)</f>
        <v>626467.34085201949</v>
      </c>
      <c r="P15" s="92">
        <f t="shared" ref="P15:P23" si="1">O15/$O$10</f>
        <v>0.19362166112313534</v>
      </c>
      <c r="Q15" s="92">
        <f>O15/'סכום נכסי הקרן'!$C$42</f>
        <v>1.2068702018491105E-2</v>
      </c>
      <c r="AR15" s="136" t="s">
        <v>191</v>
      </c>
    </row>
    <row r="16" spans="2:47" s="136" customFormat="1">
      <c r="B16" s="135" t="s">
        <v>2870</v>
      </c>
      <c r="C16" s="97" t="s">
        <v>2454</v>
      </c>
      <c r="D16" s="84">
        <v>5212</v>
      </c>
      <c r="E16" s="84"/>
      <c r="F16" s="84" t="s">
        <v>1679</v>
      </c>
      <c r="G16" s="107">
        <v>42643</v>
      </c>
      <c r="H16" s="84"/>
      <c r="I16" s="94">
        <v>8.93</v>
      </c>
      <c r="J16" s="97" t="s">
        <v>184</v>
      </c>
      <c r="K16" s="98">
        <v>3.0100000000000002E-2</v>
      </c>
      <c r="L16" s="98">
        <v>3.0100000000000002E-2</v>
      </c>
      <c r="M16" s="94">
        <v>53232028.390000001</v>
      </c>
      <c r="N16" s="96">
        <v>97.66</v>
      </c>
      <c r="O16" s="94">
        <f>51986.39893-4.75</f>
        <v>51981.648930000003</v>
      </c>
      <c r="P16" s="95">
        <f t="shared" si="1"/>
        <v>1.6065918456431863E-2</v>
      </c>
      <c r="Q16" s="95">
        <f>O16/'סכום נכסי הקרן'!$C$42</f>
        <v>1.0014105931089171E-3</v>
      </c>
      <c r="AR16" s="136" t="s">
        <v>190</v>
      </c>
    </row>
    <row r="17" spans="2:44" s="136" customFormat="1">
      <c r="B17" s="135" t="s">
        <v>2870</v>
      </c>
      <c r="C17" s="97" t="s">
        <v>2454</v>
      </c>
      <c r="D17" s="84">
        <v>5211</v>
      </c>
      <c r="E17" s="84"/>
      <c r="F17" s="84" t="s">
        <v>1679</v>
      </c>
      <c r="G17" s="107">
        <v>42643</v>
      </c>
      <c r="H17" s="84"/>
      <c r="I17" s="94">
        <v>6.1699999999999982</v>
      </c>
      <c r="J17" s="97" t="s">
        <v>184</v>
      </c>
      <c r="K17" s="98">
        <v>3.5400000000000001E-2</v>
      </c>
      <c r="L17" s="98">
        <v>3.5400000000000001E-2</v>
      </c>
      <c r="M17" s="94">
        <v>56240771.75</v>
      </c>
      <c r="N17" s="96">
        <v>101.85</v>
      </c>
      <c r="O17" s="94">
        <v>57281.226029999998</v>
      </c>
      <c r="P17" s="95">
        <f t="shared" si="1"/>
        <v>1.7703853675778772E-2</v>
      </c>
      <c r="Q17" s="95">
        <f>O17/'סכום נכסי הקרן'!$C$42</f>
        <v>1.1035053276196301E-3</v>
      </c>
      <c r="AR17" s="136" t="s">
        <v>193</v>
      </c>
    </row>
    <row r="18" spans="2:44" s="136" customFormat="1">
      <c r="B18" s="135" t="s">
        <v>2870</v>
      </c>
      <c r="C18" s="97" t="s">
        <v>2454</v>
      </c>
      <c r="D18" s="84">
        <v>5025</v>
      </c>
      <c r="E18" s="84"/>
      <c r="F18" s="84" t="s">
        <v>1679</v>
      </c>
      <c r="G18" s="107">
        <v>42551</v>
      </c>
      <c r="H18" s="84"/>
      <c r="I18" s="94">
        <v>9.86</v>
      </c>
      <c r="J18" s="97" t="s">
        <v>184</v>
      </c>
      <c r="K18" s="98">
        <v>3.3099999999999997E-2</v>
      </c>
      <c r="L18" s="98">
        <v>3.3099999999999997E-2</v>
      </c>
      <c r="M18" s="94">
        <v>51109763.210000001</v>
      </c>
      <c r="N18" s="96">
        <v>95.93</v>
      </c>
      <c r="O18" s="94">
        <v>49029.595849999998</v>
      </c>
      <c r="P18" s="95">
        <f t="shared" si="1"/>
        <v>1.5153530237924102E-2</v>
      </c>
      <c r="Q18" s="95">
        <f>O18/'סכום נכסי הקרן'!$C$42</f>
        <v>9.4454019198499865E-4</v>
      </c>
      <c r="AR18" s="136" t="s">
        <v>194</v>
      </c>
    </row>
    <row r="19" spans="2:44" s="136" customFormat="1">
      <c r="B19" s="135" t="s">
        <v>2870</v>
      </c>
      <c r="C19" s="97" t="s">
        <v>2454</v>
      </c>
      <c r="D19" s="84">
        <v>5024</v>
      </c>
      <c r="E19" s="84"/>
      <c r="F19" s="84" t="s">
        <v>1679</v>
      </c>
      <c r="G19" s="107">
        <v>42551</v>
      </c>
      <c r="H19" s="84"/>
      <c r="I19" s="94">
        <v>7.2700000000000005</v>
      </c>
      <c r="J19" s="97" t="s">
        <v>184</v>
      </c>
      <c r="K19" s="98">
        <v>3.9800000000000002E-2</v>
      </c>
      <c r="L19" s="98">
        <v>3.9800000000000002E-2</v>
      </c>
      <c r="M19" s="94">
        <v>42022355</v>
      </c>
      <c r="N19" s="96">
        <v>102.82</v>
      </c>
      <c r="O19" s="94">
        <v>43207.385409999995</v>
      </c>
      <c r="P19" s="95">
        <f t="shared" si="1"/>
        <v>1.335406523266448E-2</v>
      </c>
      <c r="Q19" s="95">
        <f>O19/'סכום נכסי הקרן'!$C$42</f>
        <v>8.3237708577463677E-4</v>
      </c>
      <c r="AR19" s="136" t="s">
        <v>195</v>
      </c>
    </row>
    <row r="20" spans="2:44" s="136" customFormat="1">
      <c r="B20" s="135" t="s">
        <v>2870</v>
      </c>
      <c r="C20" s="97" t="s">
        <v>2454</v>
      </c>
      <c r="D20" s="84">
        <v>5023</v>
      </c>
      <c r="E20" s="84"/>
      <c r="F20" s="84" t="s">
        <v>1679</v>
      </c>
      <c r="G20" s="107">
        <v>42551</v>
      </c>
      <c r="H20" s="84"/>
      <c r="I20" s="94">
        <v>10.17</v>
      </c>
      <c r="J20" s="97" t="s">
        <v>184</v>
      </c>
      <c r="K20" s="98">
        <v>2.7699999999999999E-2</v>
      </c>
      <c r="L20" s="98">
        <v>2.7699999999999999E-2</v>
      </c>
      <c r="M20" s="94">
        <v>45979267.090000004</v>
      </c>
      <c r="N20" s="96">
        <v>95.3</v>
      </c>
      <c r="O20" s="94">
        <v>43818.221560000005</v>
      </c>
      <c r="P20" s="95">
        <f t="shared" si="1"/>
        <v>1.3542855776599635E-2</v>
      </c>
      <c r="Q20" s="95">
        <f>O20/'סכום נכסי הקרן'!$C$42</f>
        <v>8.441446576746281E-4</v>
      </c>
      <c r="AR20" s="136" t="s">
        <v>196</v>
      </c>
    </row>
    <row r="21" spans="2:44" s="136" customFormat="1">
      <c r="B21" s="135" t="s">
        <v>2870</v>
      </c>
      <c r="C21" s="97" t="s">
        <v>2454</v>
      </c>
      <c r="D21" s="84">
        <v>5210</v>
      </c>
      <c r="E21" s="84"/>
      <c r="F21" s="84" t="s">
        <v>1679</v>
      </c>
      <c r="G21" s="107">
        <v>42643</v>
      </c>
      <c r="H21" s="84"/>
      <c r="I21" s="94">
        <v>9.2000000000000011</v>
      </c>
      <c r="J21" s="97" t="s">
        <v>184</v>
      </c>
      <c r="K21" s="98">
        <v>2.1600000000000001E-2</v>
      </c>
      <c r="L21" s="98">
        <v>2.1600000000000001E-2</v>
      </c>
      <c r="M21" s="94">
        <v>39137249.509999998</v>
      </c>
      <c r="N21" s="96">
        <v>103.84</v>
      </c>
      <c r="O21" s="94">
        <v>40640.102869999995</v>
      </c>
      <c r="P21" s="95">
        <f t="shared" si="1"/>
        <v>1.2560597676492801E-2</v>
      </c>
      <c r="Q21" s="95">
        <f>O21/'סכום נכסי הקרן'!$C$42</f>
        <v>7.8291917160724239E-4</v>
      </c>
      <c r="AR21" s="136" t="s">
        <v>197</v>
      </c>
    </row>
    <row r="22" spans="2:44" s="136" customFormat="1">
      <c r="B22" s="135" t="s">
        <v>2870</v>
      </c>
      <c r="C22" s="97" t="s">
        <v>2454</v>
      </c>
      <c r="D22" s="84">
        <v>5022</v>
      </c>
      <c r="E22" s="84"/>
      <c r="F22" s="84" t="s">
        <v>1679</v>
      </c>
      <c r="G22" s="107">
        <v>42551</v>
      </c>
      <c r="H22" s="84"/>
      <c r="I22" s="94">
        <v>8.41</v>
      </c>
      <c r="J22" s="97" t="s">
        <v>184</v>
      </c>
      <c r="K22" s="98">
        <v>2.9100000000000001E-2</v>
      </c>
      <c r="L22" s="98">
        <v>2.9100000000000001E-2</v>
      </c>
      <c r="M22" s="94">
        <v>34538341.210000001</v>
      </c>
      <c r="N22" s="96">
        <v>97.99</v>
      </c>
      <c r="O22" s="94">
        <v>33844.11161</v>
      </c>
      <c r="P22" s="95">
        <f t="shared" si="1"/>
        <v>1.0460167165702085E-2</v>
      </c>
      <c r="Q22" s="95">
        <f>O22/'סכום נכסי הקרן'!$C$42</f>
        <v>6.5199647526099534E-4</v>
      </c>
      <c r="AR22" s="136" t="s">
        <v>30</v>
      </c>
    </row>
    <row r="23" spans="2:44" s="136" customFormat="1">
      <c r="B23" s="135" t="s">
        <v>2870</v>
      </c>
      <c r="C23" s="97" t="s">
        <v>2454</v>
      </c>
      <c r="D23" s="84">
        <v>5209</v>
      </c>
      <c r="E23" s="84"/>
      <c r="F23" s="84" t="s">
        <v>1679</v>
      </c>
      <c r="G23" s="107">
        <v>42643</v>
      </c>
      <c r="H23" s="84"/>
      <c r="I23" s="94">
        <v>7.06</v>
      </c>
      <c r="J23" s="97" t="s">
        <v>184</v>
      </c>
      <c r="K23" s="98">
        <v>2.5600000000000001E-2</v>
      </c>
      <c r="L23" s="98">
        <v>2.5600000000000001E-2</v>
      </c>
      <c r="M23" s="94">
        <v>31709421.440000001</v>
      </c>
      <c r="N23" s="96">
        <v>99.52</v>
      </c>
      <c r="O23" s="94">
        <f>31557.22536-7.82</f>
        <v>31549.405360000001</v>
      </c>
      <c r="P23" s="95">
        <f t="shared" si="1"/>
        <v>9.7509445024577899E-3</v>
      </c>
      <c r="Q23" s="95">
        <f>O23/'סכום נכסי הקרן'!$C$42</f>
        <v>6.0778966008439878E-4</v>
      </c>
    </row>
    <row r="24" spans="2:44" s="136" customFormat="1">
      <c r="B24" s="135" t="s">
        <v>2870</v>
      </c>
      <c r="C24" s="97" t="s">
        <v>2454</v>
      </c>
      <c r="D24" s="84">
        <v>6024</v>
      </c>
      <c r="E24" s="84"/>
      <c r="F24" s="84" t="s">
        <v>1679</v>
      </c>
      <c r="G24" s="107">
        <v>43100</v>
      </c>
      <c r="H24" s="84"/>
      <c r="I24" s="94">
        <v>9.1666666666666661</v>
      </c>
      <c r="J24" s="97" t="s">
        <v>184</v>
      </c>
      <c r="K24" s="98">
        <v>2.18E-2</v>
      </c>
      <c r="L24" s="98">
        <v>2.18E-2</v>
      </c>
      <c r="M24" s="94">
        <v>32707232.662586559</v>
      </c>
      <c r="N24" s="145">
        <v>104.46666852428139</v>
      </c>
      <c r="O24" s="94">
        <v>34168.156329089798</v>
      </c>
      <c r="P24" s="95">
        <f t="shared" ref="P24:P28" si="2">O24/$O$10</f>
        <v>1.0560319356721356E-2</v>
      </c>
      <c r="Q24" s="95">
        <f>O24/'סכום נכסי הקרן'!$C$42</f>
        <v>6.5823909782140139E-4</v>
      </c>
    </row>
    <row r="25" spans="2:44" s="136" customFormat="1">
      <c r="B25" s="135" t="s">
        <v>2870</v>
      </c>
      <c r="C25" s="97" t="s">
        <v>2454</v>
      </c>
      <c r="D25" s="84">
        <v>6025</v>
      </c>
      <c r="E25" s="84"/>
      <c r="F25" s="84" t="s">
        <v>1679</v>
      </c>
      <c r="G25" s="107">
        <v>43100</v>
      </c>
      <c r="H25" s="84"/>
      <c r="I25" s="94">
        <v>5</v>
      </c>
      <c r="J25" s="97" t="s">
        <v>184</v>
      </c>
      <c r="K25" s="98">
        <v>1.6299999999999999E-2</v>
      </c>
      <c r="L25" s="98">
        <v>1.6299999999999999E-2</v>
      </c>
      <c r="M25" s="94">
        <v>41279564.360919051</v>
      </c>
      <c r="N25" s="145">
        <v>104.9404411656792</v>
      </c>
      <c r="O25" s="94">
        <v>43318.956951618929</v>
      </c>
      <c r="P25" s="95">
        <f t="shared" si="2"/>
        <v>1.3388548542190156E-2</v>
      </c>
      <c r="Q25" s="95">
        <f>O25/'סכום נכסי הקרן'!$C$42</f>
        <v>8.3452647745355698E-4</v>
      </c>
    </row>
    <row r="26" spans="2:44" s="136" customFormat="1">
      <c r="B26" s="135" t="s">
        <v>2870</v>
      </c>
      <c r="C26" s="97" t="s">
        <v>2454</v>
      </c>
      <c r="D26" s="84">
        <v>6026</v>
      </c>
      <c r="E26" s="84"/>
      <c r="F26" s="84" t="s">
        <v>1679</v>
      </c>
      <c r="G26" s="107">
        <v>43100</v>
      </c>
      <c r="H26" s="84"/>
      <c r="I26" s="94">
        <v>8.0833333333333339</v>
      </c>
      <c r="J26" s="97" t="s">
        <v>184</v>
      </c>
      <c r="K26" s="98">
        <v>3.4299999999999997E-2</v>
      </c>
      <c r="L26" s="98">
        <v>3.4299999999999997E-2</v>
      </c>
      <c r="M26" s="94">
        <v>102616854.28050295</v>
      </c>
      <c r="N26" s="145">
        <v>102.17501909929445</v>
      </c>
      <c r="O26" s="94">
        <v>104848.79046019903</v>
      </c>
      <c r="P26" s="95">
        <f t="shared" si="2"/>
        <v>3.2405515262846983E-2</v>
      </c>
      <c r="Q26" s="95">
        <f>O26/'סכום נכסי הקרן'!$C$42</f>
        <v>2.0198799307596434E-3</v>
      </c>
    </row>
    <row r="27" spans="2:44" s="136" customFormat="1">
      <c r="B27" s="135" t="s">
        <v>2870</v>
      </c>
      <c r="C27" s="97" t="s">
        <v>2454</v>
      </c>
      <c r="D27" s="84">
        <v>6027</v>
      </c>
      <c r="E27" s="84"/>
      <c r="F27" s="84" t="s">
        <v>1679</v>
      </c>
      <c r="G27" s="107">
        <v>43100</v>
      </c>
      <c r="H27" s="84"/>
      <c r="I27" s="94">
        <v>11.5</v>
      </c>
      <c r="J27" s="97" t="s">
        <v>184</v>
      </c>
      <c r="K27" s="98">
        <v>8.3999999999999995E-3</v>
      </c>
      <c r="L27" s="98">
        <v>8.3999999999999995E-3</v>
      </c>
      <c r="M27" s="94">
        <v>72858822.148464426</v>
      </c>
      <c r="N27" s="145">
        <v>100.05146617532913</v>
      </c>
      <c r="O27" s="94">
        <v>72896.319797614095</v>
      </c>
      <c r="P27" s="95">
        <f t="shared" si="2"/>
        <v>2.2529995753300312E-2</v>
      </c>
      <c r="Q27" s="95">
        <f>O27/'סכום נכסי הקרן'!$C$42</f>
        <v>1.4043253407041551E-3</v>
      </c>
    </row>
    <row r="28" spans="2:44" s="136" customFormat="1">
      <c r="B28" s="135" t="s">
        <v>2870</v>
      </c>
      <c r="C28" s="97" t="s">
        <v>2454</v>
      </c>
      <c r="D28" s="84">
        <v>6028</v>
      </c>
      <c r="E28" s="84"/>
      <c r="F28" s="84" t="s">
        <v>1679</v>
      </c>
      <c r="G28" s="107">
        <v>43100</v>
      </c>
      <c r="H28" s="84"/>
      <c r="I28" s="94">
        <v>5</v>
      </c>
      <c r="J28" s="97" t="s">
        <v>184</v>
      </c>
      <c r="K28" s="98">
        <v>2.7300000000000001E-2</v>
      </c>
      <c r="L28" s="98">
        <v>2.7300000000000001E-2</v>
      </c>
      <c r="M28" s="94">
        <v>19433037.920844011</v>
      </c>
      <c r="N28" s="145">
        <v>102.31760867491799</v>
      </c>
      <c r="O28" s="94">
        <v>19883.419693497595</v>
      </c>
      <c r="P28" s="95">
        <f t="shared" si="2"/>
        <v>6.1453494840249924E-3</v>
      </c>
      <c r="Q28" s="95">
        <f>O28/'סכום נכסי הקרן'!$C$42</f>
        <v>3.830480086369001E-4</v>
      </c>
    </row>
    <row r="29" spans="2:44" s="136" customFormat="1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94"/>
      <c r="N29" s="96"/>
      <c r="O29" s="84"/>
      <c r="P29" s="95"/>
      <c r="Q29" s="84"/>
    </row>
    <row r="30" spans="2:44" s="136" customFormat="1">
      <c r="B30" s="102" t="s">
        <v>42</v>
      </c>
      <c r="C30" s="82"/>
      <c r="D30" s="82"/>
      <c r="E30" s="82"/>
      <c r="F30" s="82"/>
      <c r="G30" s="82"/>
      <c r="H30" s="82"/>
      <c r="I30" s="91">
        <v>5.2061301058185006</v>
      </c>
      <c r="J30" s="82"/>
      <c r="K30" s="82"/>
      <c r="L30" s="104">
        <v>1.607818674210584E-2</v>
      </c>
      <c r="M30" s="91"/>
      <c r="N30" s="93"/>
      <c r="O30" s="91">
        <f>SUM(O31:O178)</f>
        <v>1784439.2865499989</v>
      </c>
      <c r="P30" s="92">
        <f t="shared" ref="P30:P93" si="3">O30/$O$10</f>
        <v>0.55151494148967417</v>
      </c>
      <c r="Q30" s="92">
        <f>O30/'סכום נכסי הקרן'!$C$42</f>
        <v>3.4376677944888877E-2</v>
      </c>
    </row>
    <row r="31" spans="2:44" s="136" customFormat="1">
      <c r="B31" s="135" t="s">
        <v>2871</v>
      </c>
      <c r="C31" s="97" t="s">
        <v>2457</v>
      </c>
      <c r="D31" s="84" t="s">
        <v>2458</v>
      </c>
      <c r="E31" s="84"/>
      <c r="F31" s="84" t="s">
        <v>382</v>
      </c>
      <c r="G31" s="107">
        <v>42368</v>
      </c>
      <c r="H31" s="84" t="s">
        <v>350</v>
      </c>
      <c r="I31" s="94">
        <v>10.24</v>
      </c>
      <c r="J31" s="97" t="s">
        <v>184</v>
      </c>
      <c r="K31" s="98">
        <v>3.1699999999999999E-2</v>
      </c>
      <c r="L31" s="98">
        <v>1.72E-2</v>
      </c>
      <c r="M31" s="94">
        <v>3948622.02</v>
      </c>
      <c r="N31" s="96">
        <v>115.75</v>
      </c>
      <c r="O31" s="94">
        <v>4570.53017</v>
      </c>
      <c r="P31" s="95">
        <f t="shared" si="3"/>
        <v>1.4126093828374763E-3</v>
      </c>
      <c r="Q31" s="95">
        <f>O31/'סכום נכסי הקרן'!$C$42</f>
        <v>8.8049868031800813E-5</v>
      </c>
    </row>
    <row r="32" spans="2:44" s="136" customFormat="1">
      <c r="B32" s="135" t="s">
        <v>2871</v>
      </c>
      <c r="C32" s="97" t="s">
        <v>2457</v>
      </c>
      <c r="D32" s="84" t="s">
        <v>2459</v>
      </c>
      <c r="E32" s="84"/>
      <c r="F32" s="84" t="s">
        <v>382</v>
      </c>
      <c r="G32" s="107">
        <v>42388</v>
      </c>
      <c r="H32" s="84" t="s">
        <v>350</v>
      </c>
      <c r="I32" s="94">
        <v>10.23</v>
      </c>
      <c r="J32" s="97" t="s">
        <v>184</v>
      </c>
      <c r="K32" s="98">
        <v>3.1899999999999998E-2</v>
      </c>
      <c r="L32" s="98">
        <v>1.7200000000000003E-2</v>
      </c>
      <c r="M32" s="94">
        <v>5528070.8300000001</v>
      </c>
      <c r="N32" s="96">
        <v>116.06</v>
      </c>
      <c r="O32" s="94">
        <v>6415.87889</v>
      </c>
      <c r="P32" s="95">
        <f t="shared" si="3"/>
        <v>1.9829495445958063E-3</v>
      </c>
      <c r="Q32" s="95">
        <f>O32/'סכום נכסי הקרן'!$C$42</f>
        <v>1.2359994761231751E-4</v>
      </c>
    </row>
    <row r="33" spans="2:17" s="136" customFormat="1">
      <c r="B33" s="135" t="s">
        <v>2871</v>
      </c>
      <c r="C33" s="97" t="s">
        <v>2457</v>
      </c>
      <c r="D33" s="84" t="s">
        <v>2460</v>
      </c>
      <c r="E33" s="84"/>
      <c r="F33" s="84" t="s">
        <v>382</v>
      </c>
      <c r="G33" s="107">
        <v>42509</v>
      </c>
      <c r="H33" s="84" t="s">
        <v>350</v>
      </c>
      <c r="I33" s="94">
        <v>10.35</v>
      </c>
      <c r="J33" s="97" t="s">
        <v>184</v>
      </c>
      <c r="K33" s="98">
        <v>2.7400000000000001E-2</v>
      </c>
      <c r="L33" s="98">
        <v>1.83E-2</v>
      </c>
      <c r="M33" s="94">
        <v>5528070.8300000001</v>
      </c>
      <c r="N33" s="96">
        <v>110.61</v>
      </c>
      <c r="O33" s="94">
        <v>6114.5991199999999</v>
      </c>
      <c r="P33" s="95">
        <f t="shared" si="3"/>
        <v>1.889833294591681E-3</v>
      </c>
      <c r="Q33" s="95">
        <f>O33/'סכום נכסי הקרן'!$C$42</f>
        <v>1.1779588484444144E-4</v>
      </c>
    </row>
    <row r="34" spans="2:17" s="136" customFormat="1">
      <c r="B34" s="135" t="s">
        <v>2871</v>
      </c>
      <c r="C34" s="97" t="s">
        <v>2457</v>
      </c>
      <c r="D34" s="84" t="s">
        <v>2461</v>
      </c>
      <c r="E34" s="84"/>
      <c r="F34" s="84" t="s">
        <v>382</v>
      </c>
      <c r="G34" s="107">
        <v>42723</v>
      </c>
      <c r="H34" s="84" t="s">
        <v>350</v>
      </c>
      <c r="I34" s="94">
        <v>10.15</v>
      </c>
      <c r="J34" s="97" t="s">
        <v>184</v>
      </c>
      <c r="K34" s="98">
        <v>3.15E-2</v>
      </c>
      <c r="L34" s="98">
        <v>2.0499999999999997E-2</v>
      </c>
      <c r="M34" s="94">
        <v>789724.4</v>
      </c>
      <c r="N34" s="96">
        <v>112.12</v>
      </c>
      <c r="O34" s="94">
        <v>885.43901000000005</v>
      </c>
      <c r="P34" s="95">
        <f t="shared" si="3"/>
        <v>2.7366178691176347E-4</v>
      </c>
      <c r="Q34" s="95">
        <f>O34/'סכום נכסי הקרן'!$C$42</f>
        <v>1.7057712142989391E-5</v>
      </c>
    </row>
    <row r="35" spans="2:17" s="136" customFormat="1">
      <c r="B35" s="135" t="s">
        <v>2871</v>
      </c>
      <c r="C35" s="97" t="s">
        <v>2457</v>
      </c>
      <c r="D35" s="84" t="s">
        <v>2462</v>
      </c>
      <c r="E35" s="84"/>
      <c r="F35" s="84" t="s">
        <v>382</v>
      </c>
      <c r="G35" s="107">
        <v>42918</v>
      </c>
      <c r="H35" s="84" t="s">
        <v>350</v>
      </c>
      <c r="I35" s="94">
        <v>10.029999999999999</v>
      </c>
      <c r="J35" s="97" t="s">
        <v>184</v>
      </c>
      <c r="K35" s="98">
        <v>3.1899999999999998E-2</v>
      </c>
      <c r="L35" s="98">
        <v>2.46E-2</v>
      </c>
      <c r="M35" s="94">
        <v>3948622.02</v>
      </c>
      <c r="N35" s="96">
        <v>107.78</v>
      </c>
      <c r="O35" s="94">
        <v>4255.82474</v>
      </c>
      <c r="P35" s="95">
        <f t="shared" si="3"/>
        <v>1.3153436769537533E-3</v>
      </c>
      <c r="Q35" s="95">
        <f>O35/'סכום נכסי הקרן'!$C$42</f>
        <v>8.198716402379048E-5</v>
      </c>
    </row>
    <row r="36" spans="2:17" s="136" customFormat="1">
      <c r="B36" s="135" t="s">
        <v>2872</v>
      </c>
      <c r="C36" s="97" t="s">
        <v>2457</v>
      </c>
      <c r="D36" s="84" t="s">
        <v>2463</v>
      </c>
      <c r="E36" s="84"/>
      <c r="F36" s="84" t="s">
        <v>406</v>
      </c>
      <c r="G36" s="107">
        <v>42229</v>
      </c>
      <c r="H36" s="84" t="s">
        <v>180</v>
      </c>
      <c r="I36" s="94">
        <v>4.7300000000000004</v>
      </c>
      <c r="J36" s="97" t="s">
        <v>183</v>
      </c>
      <c r="K36" s="98">
        <v>9.8519999999999996E-2</v>
      </c>
      <c r="L36" s="98">
        <v>3.7199999999999997E-2</v>
      </c>
      <c r="M36" s="94">
        <v>8307981.5599999996</v>
      </c>
      <c r="N36" s="96">
        <v>130.86000000000001</v>
      </c>
      <c r="O36" s="94">
        <v>37692.616130000002</v>
      </c>
      <c r="P36" s="95">
        <f t="shared" si="3"/>
        <v>1.1649620772316051E-2</v>
      </c>
      <c r="Q36" s="95">
        <f>O36/'סכום נכסי הקרן'!$C$42</f>
        <v>7.2613673962901044E-4</v>
      </c>
    </row>
    <row r="37" spans="2:17" s="136" customFormat="1">
      <c r="B37" s="135" t="s">
        <v>2872</v>
      </c>
      <c r="C37" s="97" t="s">
        <v>2457</v>
      </c>
      <c r="D37" s="84" t="s">
        <v>2464</v>
      </c>
      <c r="E37" s="84"/>
      <c r="F37" s="84" t="s">
        <v>406</v>
      </c>
      <c r="G37" s="107">
        <v>41274</v>
      </c>
      <c r="H37" s="84" t="s">
        <v>180</v>
      </c>
      <c r="I37" s="94">
        <v>4.8500000000000005</v>
      </c>
      <c r="J37" s="97" t="s">
        <v>184</v>
      </c>
      <c r="K37" s="98">
        <v>3.8425000000000001E-2</v>
      </c>
      <c r="L37" s="98">
        <v>6.6E-3</v>
      </c>
      <c r="M37" s="94">
        <v>61601150.799999997</v>
      </c>
      <c r="N37" s="96">
        <v>147.37</v>
      </c>
      <c r="O37" s="94">
        <v>90781.652269999991</v>
      </c>
      <c r="P37" s="95">
        <f t="shared" si="3"/>
        <v>2.8057798333292933E-2</v>
      </c>
      <c r="Q37" s="95">
        <f>O37/'סכום נכסי הקרן'!$C$42</f>
        <v>1.7488808091780585E-3</v>
      </c>
    </row>
    <row r="38" spans="2:17" s="136" customFormat="1">
      <c r="B38" s="135" t="s">
        <v>2873</v>
      </c>
      <c r="C38" s="97" t="s">
        <v>2457</v>
      </c>
      <c r="D38" s="84" t="s">
        <v>2465</v>
      </c>
      <c r="E38" s="84"/>
      <c r="F38" s="84" t="s">
        <v>406</v>
      </c>
      <c r="G38" s="107">
        <v>42124</v>
      </c>
      <c r="H38" s="84" t="s">
        <v>350</v>
      </c>
      <c r="I38" s="94">
        <v>2.8699999999999997</v>
      </c>
      <c r="J38" s="97" t="s">
        <v>184</v>
      </c>
      <c r="K38" s="98">
        <v>0.06</v>
      </c>
      <c r="L38" s="98">
        <v>2.5299999999999993E-2</v>
      </c>
      <c r="M38" s="94">
        <v>47001595.240000002</v>
      </c>
      <c r="N38" s="96">
        <v>112.72</v>
      </c>
      <c r="O38" s="94">
        <v>52980.197200000002</v>
      </c>
      <c r="P38" s="95">
        <f t="shared" si="3"/>
        <v>1.6374538814016799E-2</v>
      </c>
      <c r="Q38" s="95">
        <f>O38/'סכום נכסי הקרן'!$C$42</f>
        <v>1.0206473206058682E-3</v>
      </c>
    </row>
    <row r="39" spans="2:17" s="136" customFormat="1">
      <c r="B39" s="135" t="s">
        <v>2873</v>
      </c>
      <c r="C39" s="97" t="s">
        <v>2457</v>
      </c>
      <c r="D39" s="84" t="s">
        <v>2466</v>
      </c>
      <c r="E39" s="84"/>
      <c r="F39" s="84" t="s">
        <v>406</v>
      </c>
      <c r="G39" s="107">
        <v>41416</v>
      </c>
      <c r="H39" s="84" t="s">
        <v>350</v>
      </c>
      <c r="I39" s="94">
        <v>1.0899999999999999</v>
      </c>
      <c r="J39" s="97" t="s">
        <v>183</v>
      </c>
      <c r="K39" s="98">
        <v>4.5850000000000002E-2</v>
      </c>
      <c r="L39" s="98">
        <v>2.8500000000000001E-2</v>
      </c>
      <c r="M39" s="94">
        <v>2917075</v>
      </c>
      <c r="N39" s="96">
        <v>103.56</v>
      </c>
      <c r="O39" s="94">
        <v>10473.539630000001</v>
      </c>
      <c r="P39" s="95">
        <f t="shared" si="3"/>
        <v>3.2370468638342129E-3</v>
      </c>
      <c r="Q39" s="95">
        <f>O39/'סכום נכסי הקרן'!$C$42</f>
        <v>2.0176954268903469E-4</v>
      </c>
    </row>
    <row r="40" spans="2:17" s="136" customFormat="1">
      <c r="B40" s="135" t="s">
        <v>2874</v>
      </c>
      <c r="C40" s="97" t="s">
        <v>2454</v>
      </c>
      <c r="D40" s="84" t="s">
        <v>2467</v>
      </c>
      <c r="E40" s="84"/>
      <c r="F40" s="84" t="s">
        <v>2468</v>
      </c>
      <c r="G40" s="107">
        <v>42723</v>
      </c>
      <c r="H40" s="84" t="s">
        <v>2417</v>
      </c>
      <c r="I40" s="94">
        <v>1</v>
      </c>
      <c r="J40" s="97" t="s">
        <v>184</v>
      </c>
      <c r="K40" s="98">
        <v>2.0119999999999999E-2</v>
      </c>
      <c r="L40" s="98">
        <v>1.24E-2</v>
      </c>
      <c r="M40" s="94">
        <v>110823628</v>
      </c>
      <c r="N40" s="96">
        <v>100.84</v>
      </c>
      <c r="O40" s="94">
        <v>111754.54678</v>
      </c>
      <c r="P40" s="95">
        <f t="shared" si="3"/>
        <v>3.4539870755557811E-2</v>
      </c>
      <c r="Q40" s="95">
        <f>O40/'סכום נכסי הקרן'!$C$42</f>
        <v>2.1529172174642292E-3</v>
      </c>
    </row>
    <row r="41" spans="2:17" s="136" customFormat="1">
      <c r="B41" s="135" t="s">
        <v>2875</v>
      </c>
      <c r="C41" s="97" t="s">
        <v>2454</v>
      </c>
      <c r="D41" s="84" t="s">
        <v>2469</v>
      </c>
      <c r="E41" s="84"/>
      <c r="F41" s="84" t="s">
        <v>2468</v>
      </c>
      <c r="G41" s="107">
        <v>42201</v>
      </c>
      <c r="H41" s="84" t="s">
        <v>2417</v>
      </c>
      <c r="I41" s="94">
        <v>7.84</v>
      </c>
      <c r="J41" s="97" t="s">
        <v>184</v>
      </c>
      <c r="K41" s="98">
        <v>4.2030000000000005E-2</v>
      </c>
      <c r="L41" s="98">
        <v>1.8699999999999998E-2</v>
      </c>
      <c r="M41" s="94">
        <v>2783162.58</v>
      </c>
      <c r="N41" s="96">
        <v>120.38</v>
      </c>
      <c r="O41" s="94">
        <v>3350.3709800000001</v>
      </c>
      <c r="P41" s="95">
        <f t="shared" si="3"/>
        <v>1.0354959504258979E-3</v>
      </c>
      <c r="Q41" s="95">
        <f>O41/'סכום נכסי הקרן'!$C$42</f>
        <v>6.4543873833913494E-5</v>
      </c>
    </row>
    <row r="42" spans="2:17" s="136" customFormat="1">
      <c r="B42" s="135" t="s">
        <v>2875</v>
      </c>
      <c r="C42" s="97" t="s">
        <v>2457</v>
      </c>
      <c r="D42" s="84" t="s">
        <v>2470</v>
      </c>
      <c r="E42" s="84"/>
      <c r="F42" s="84" t="s">
        <v>2468</v>
      </c>
      <c r="G42" s="107">
        <v>40742</v>
      </c>
      <c r="H42" s="84" t="s">
        <v>2417</v>
      </c>
      <c r="I42" s="94">
        <v>5.83</v>
      </c>
      <c r="J42" s="97" t="s">
        <v>184</v>
      </c>
      <c r="K42" s="98">
        <v>4.4999999999999998E-2</v>
      </c>
      <c r="L42" s="98">
        <v>7.6E-3</v>
      </c>
      <c r="M42" s="94">
        <v>36440322.829999998</v>
      </c>
      <c r="N42" s="96">
        <v>127.16</v>
      </c>
      <c r="O42" s="94">
        <v>46337.51296</v>
      </c>
      <c r="P42" s="95">
        <f t="shared" si="3"/>
        <v>1.4321490757088507E-2</v>
      </c>
      <c r="Q42" s="95">
        <f>O42/'סכום נכסי הקרן'!$C$42</f>
        <v>8.9267803718487643E-4</v>
      </c>
    </row>
    <row r="43" spans="2:17" s="136" customFormat="1">
      <c r="B43" s="135" t="s">
        <v>2876</v>
      </c>
      <c r="C43" s="97" t="s">
        <v>2454</v>
      </c>
      <c r="D43" s="84" t="s">
        <v>2471</v>
      </c>
      <c r="E43" s="84"/>
      <c r="F43" s="84" t="s">
        <v>1638</v>
      </c>
      <c r="G43" s="107">
        <v>42901</v>
      </c>
      <c r="H43" s="84" t="s">
        <v>2417</v>
      </c>
      <c r="I43" s="94">
        <v>4.07</v>
      </c>
      <c r="J43" s="97" t="s">
        <v>184</v>
      </c>
      <c r="K43" s="98">
        <v>0.04</v>
      </c>
      <c r="L43" s="98">
        <v>2.1400000000000002E-2</v>
      </c>
      <c r="M43" s="94">
        <v>43937591</v>
      </c>
      <c r="N43" s="96">
        <v>107.92</v>
      </c>
      <c r="O43" s="94">
        <v>47417.447229999998</v>
      </c>
      <c r="P43" s="95">
        <f t="shared" si="3"/>
        <v>1.4655265007757054E-2</v>
      </c>
      <c r="Q43" s="95">
        <f>O43/'סכום נכסי הקרן'!$C$42</f>
        <v>9.1348264111915458E-4</v>
      </c>
    </row>
    <row r="44" spans="2:17" s="136" customFormat="1">
      <c r="B44" s="135" t="s">
        <v>2876</v>
      </c>
      <c r="C44" s="97" t="s">
        <v>2454</v>
      </c>
      <c r="D44" s="84" t="s">
        <v>2472</v>
      </c>
      <c r="E44" s="84"/>
      <c r="F44" s="84" t="s">
        <v>1638</v>
      </c>
      <c r="G44" s="107">
        <v>42719</v>
      </c>
      <c r="H44" s="84" t="s">
        <v>2417</v>
      </c>
      <c r="I44" s="94">
        <v>4.0500000000000007</v>
      </c>
      <c r="J44" s="97" t="s">
        <v>184</v>
      </c>
      <c r="K44" s="98">
        <v>4.1500000000000002E-2</v>
      </c>
      <c r="L44" s="98">
        <v>1.9099999999999999E-2</v>
      </c>
      <c r="M44" s="94">
        <v>108532135</v>
      </c>
      <c r="N44" s="96">
        <v>109.53</v>
      </c>
      <c r="O44" s="94">
        <v>118875.25229</v>
      </c>
      <c r="P44" s="95">
        <f t="shared" si="3"/>
        <v>3.6740660388645069E-2</v>
      </c>
      <c r="Q44" s="95">
        <f>O44/'סכום נכסי הקרן'!$C$42</f>
        <v>2.2900954346794142E-3</v>
      </c>
    </row>
    <row r="45" spans="2:17" s="136" customFormat="1">
      <c r="B45" s="135" t="s">
        <v>2877</v>
      </c>
      <c r="C45" s="97" t="s">
        <v>2457</v>
      </c>
      <c r="D45" s="84" t="s">
        <v>2473</v>
      </c>
      <c r="E45" s="84"/>
      <c r="F45" s="84" t="s">
        <v>489</v>
      </c>
      <c r="G45" s="107">
        <v>42122</v>
      </c>
      <c r="H45" s="84" t="s">
        <v>180</v>
      </c>
      <c r="I45" s="94">
        <v>6.53</v>
      </c>
      <c r="J45" s="97" t="s">
        <v>184</v>
      </c>
      <c r="K45" s="98">
        <v>2.4799999999999999E-2</v>
      </c>
      <c r="L45" s="98">
        <v>1.67E-2</v>
      </c>
      <c r="M45" s="94">
        <v>116087969.23999999</v>
      </c>
      <c r="N45" s="96">
        <v>105.85</v>
      </c>
      <c r="O45" s="94">
        <v>122879.11846</v>
      </c>
      <c r="P45" s="95">
        <f t="shared" si="3"/>
        <v>3.7978131471648011E-2</v>
      </c>
      <c r="Q45" s="95">
        <f>O45/'סכום נכסי הקרן'!$C$42</f>
        <v>2.3672286937922167E-3</v>
      </c>
    </row>
    <row r="46" spans="2:17" s="136" customFormat="1">
      <c r="B46" s="135" t="s">
        <v>2878</v>
      </c>
      <c r="C46" s="97" t="s">
        <v>2457</v>
      </c>
      <c r="D46" s="84" t="s">
        <v>2474</v>
      </c>
      <c r="E46" s="84"/>
      <c r="F46" s="84" t="s">
        <v>1638</v>
      </c>
      <c r="G46" s="107">
        <v>42732</v>
      </c>
      <c r="H46" s="84" t="s">
        <v>2417</v>
      </c>
      <c r="I46" s="94">
        <v>4.4800000000000004</v>
      </c>
      <c r="J46" s="97" t="s">
        <v>184</v>
      </c>
      <c r="K46" s="98">
        <v>2.1613000000000004E-2</v>
      </c>
      <c r="L46" s="98">
        <v>1.0800000000000001E-2</v>
      </c>
      <c r="M46" s="94">
        <v>33815850.490000002</v>
      </c>
      <c r="N46" s="96">
        <v>105.28</v>
      </c>
      <c r="O46" s="94">
        <v>35601.329819999999</v>
      </c>
      <c r="P46" s="95">
        <f t="shared" si="3"/>
        <v>1.1003268915129739E-2</v>
      </c>
      <c r="Q46" s="95">
        <f>O46/'סכום נכסי הקרן'!$C$42</f>
        <v>6.8584874747859169E-4</v>
      </c>
    </row>
    <row r="47" spans="2:17" s="136" customFormat="1">
      <c r="B47" s="135" t="s">
        <v>2872</v>
      </c>
      <c r="C47" s="97" t="s">
        <v>2457</v>
      </c>
      <c r="D47" s="84" t="s">
        <v>2475</v>
      </c>
      <c r="E47" s="84"/>
      <c r="F47" s="84" t="s">
        <v>489</v>
      </c>
      <c r="G47" s="107">
        <v>41455</v>
      </c>
      <c r="H47" s="84" t="s">
        <v>180</v>
      </c>
      <c r="I47" s="94">
        <v>5.05</v>
      </c>
      <c r="J47" s="97" t="s">
        <v>184</v>
      </c>
      <c r="K47" s="98">
        <v>4.7039999999999998E-2</v>
      </c>
      <c r="L47" s="98">
        <v>6.1999999999999998E-3</v>
      </c>
      <c r="M47" s="94">
        <v>21521293.25</v>
      </c>
      <c r="N47" s="96">
        <v>145.47999999999999</v>
      </c>
      <c r="O47" s="94">
        <v>31309.17715</v>
      </c>
      <c r="P47" s="95">
        <f t="shared" si="3"/>
        <v>9.6766973996390265E-3</v>
      </c>
      <c r="Q47" s="95">
        <f>O47/'סכום נכסי הקרן'!$C$42</f>
        <v>6.0316173697673534E-4</v>
      </c>
    </row>
    <row r="48" spans="2:17" s="136" customFormat="1">
      <c r="B48" s="135" t="s">
        <v>2879</v>
      </c>
      <c r="C48" s="97" t="s">
        <v>2457</v>
      </c>
      <c r="D48" s="84" t="s">
        <v>2476</v>
      </c>
      <c r="E48" s="84"/>
      <c r="F48" s="84" t="s">
        <v>1638</v>
      </c>
      <c r="G48" s="107">
        <v>42242</v>
      </c>
      <c r="H48" s="84" t="s">
        <v>2417</v>
      </c>
      <c r="I48" s="94">
        <v>5.89</v>
      </c>
      <c r="J48" s="97" t="s">
        <v>184</v>
      </c>
      <c r="K48" s="98">
        <v>2.3599999999999999E-2</v>
      </c>
      <c r="L48" s="98">
        <v>9.4999999999999998E-3</v>
      </c>
      <c r="M48" s="94">
        <v>41091447.539999999</v>
      </c>
      <c r="N48" s="96">
        <v>108.5</v>
      </c>
      <c r="O48" s="94">
        <v>44584.224190000001</v>
      </c>
      <c r="P48" s="95">
        <f t="shared" si="3"/>
        <v>1.3779603475918766E-2</v>
      </c>
      <c r="Q48" s="95">
        <f>O48/'סכום נכסי הקרן'!$C$42</f>
        <v>8.5890146442895517E-4</v>
      </c>
    </row>
    <row r="49" spans="2:17" s="136" customFormat="1">
      <c r="B49" s="135" t="s">
        <v>2880</v>
      </c>
      <c r="C49" s="97" t="s">
        <v>2457</v>
      </c>
      <c r="D49" s="84" t="s">
        <v>2477</v>
      </c>
      <c r="E49" s="84"/>
      <c r="F49" s="84" t="s">
        <v>489</v>
      </c>
      <c r="G49" s="107">
        <v>42516</v>
      </c>
      <c r="H49" s="84" t="s">
        <v>350</v>
      </c>
      <c r="I49" s="94">
        <v>6.03</v>
      </c>
      <c r="J49" s="97" t="s">
        <v>184</v>
      </c>
      <c r="K49" s="98">
        <v>2.3269999999999999E-2</v>
      </c>
      <c r="L49" s="98">
        <v>1.32E-2</v>
      </c>
      <c r="M49" s="94">
        <v>38145220.380000003</v>
      </c>
      <c r="N49" s="96">
        <v>107.02</v>
      </c>
      <c r="O49" s="94">
        <v>40823.016659999994</v>
      </c>
      <c r="P49" s="95">
        <f t="shared" si="3"/>
        <v>1.2617130666407263E-2</v>
      </c>
      <c r="Q49" s="95">
        <f>O49/'סכום נכסי הקרן'!$C$42</f>
        <v>7.8644294991559046E-4</v>
      </c>
    </row>
    <row r="50" spans="2:17" s="136" customFormat="1">
      <c r="B50" s="135" t="s">
        <v>2881</v>
      </c>
      <c r="C50" s="97" t="s">
        <v>2457</v>
      </c>
      <c r="D50" s="84" t="s">
        <v>2478</v>
      </c>
      <c r="E50" s="84"/>
      <c r="F50" s="84" t="s">
        <v>489</v>
      </c>
      <c r="G50" s="107">
        <v>41767</v>
      </c>
      <c r="H50" s="84" t="s">
        <v>180</v>
      </c>
      <c r="I50" s="94">
        <v>6.9900000000000011</v>
      </c>
      <c r="J50" s="97" t="s">
        <v>184</v>
      </c>
      <c r="K50" s="98">
        <v>5.3499999999999999E-2</v>
      </c>
      <c r="L50" s="98">
        <v>1.6899999999999998E-2</v>
      </c>
      <c r="M50" s="94">
        <v>703026.79</v>
      </c>
      <c r="N50" s="96">
        <v>128.93</v>
      </c>
      <c r="O50" s="94">
        <v>906.41244999999992</v>
      </c>
      <c r="P50" s="95">
        <f t="shared" si="3"/>
        <v>2.8014402792810023E-4</v>
      </c>
      <c r="Q50" s="95">
        <f>O50/'סכום נכסי הקרן'!$C$42</f>
        <v>1.7461759059973833E-5</v>
      </c>
    </row>
    <row r="51" spans="2:17" s="136" customFormat="1">
      <c r="B51" s="135" t="s">
        <v>2881</v>
      </c>
      <c r="C51" s="97" t="s">
        <v>2457</v>
      </c>
      <c r="D51" s="84" t="s">
        <v>2479</v>
      </c>
      <c r="E51" s="84"/>
      <c r="F51" s="84" t="s">
        <v>489</v>
      </c>
      <c r="G51" s="107">
        <v>41269</v>
      </c>
      <c r="H51" s="84" t="s">
        <v>180</v>
      </c>
      <c r="I51" s="94">
        <v>7.1000000000000005</v>
      </c>
      <c r="J51" s="97" t="s">
        <v>184</v>
      </c>
      <c r="K51" s="98">
        <v>5.3499999999999999E-2</v>
      </c>
      <c r="L51" s="98">
        <v>1.1099999999999999E-2</v>
      </c>
      <c r="M51" s="94">
        <v>3491623.68</v>
      </c>
      <c r="N51" s="96">
        <v>135.49</v>
      </c>
      <c r="O51" s="94">
        <v>4730.8009099999999</v>
      </c>
      <c r="P51" s="95">
        <f t="shared" si="3"/>
        <v>1.4621441069717458E-3</v>
      </c>
      <c r="Q51" s="95">
        <f>O51/'סכום נכסי הקרן'!$C$42</f>
        <v>9.1137434896359774E-5</v>
      </c>
    </row>
    <row r="52" spans="2:17" s="136" customFormat="1">
      <c r="B52" s="135" t="s">
        <v>2881</v>
      </c>
      <c r="C52" s="97" t="s">
        <v>2457</v>
      </c>
      <c r="D52" s="84" t="s">
        <v>2480</v>
      </c>
      <c r="E52" s="84"/>
      <c r="F52" s="84" t="s">
        <v>489</v>
      </c>
      <c r="G52" s="107">
        <v>41767</v>
      </c>
      <c r="H52" s="84" t="s">
        <v>180</v>
      </c>
      <c r="I52" s="94">
        <v>6.9900000000000011</v>
      </c>
      <c r="J52" s="97" t="s">
        <v>184</v>
      </c>
      <c r="K52" s="98">
        <v>5.3499999999999999E-2</v>
      </c>
      <c r="L52" s="98">
        <v>1.6899999999999998E-2</v>
      </c>
      <c r="M52" s="94">
        <v>550194.93999999994</v>
      </c>
      <c r="N52" s="96">
        <v>128.93</v>
      </c>
      <c r="O52" s="94">
        <v>709.36635000000001</v>
      </c>
      <c r="P52" s="95">
        <f t="shared" si="3"/>
        <v>2.1924317849523643E-4</v>
      </c>
      <c r="Q52" s="95">
        <f>O52/'סכום נכסי הקרן'!$C$42</f>
        <v>1.366572611502972E-5</v>
      </c>
    </row>
    <row r="53" spans="2:17" s="136" customFormat="1">
      <c r="B53" s="135" t="s">
        <v>2881</v>
      </c>
      <c r="C53" s="97" t="s">
        <v>2457</v>
      </c>
      <c r="D53" s="84" t="s">
        <v>2481</v>
      </c>
      <c r="E53" s="84"/>
      <c r="F53" s="84" t="s">
        <v>489</v>
      </c>
      <c r="G53" s="107">
        <v>41767</v>
      </c>
      <c r="H53" s="84" t="s">
        <v>180</v>
      </c>
      <c r="I53" s="94">
        <v>6.9899999999999993</v>
      </c>
      <c r="J53" s="97" t="s">
        <v>184</v>
      </c>
      <c r="K53" s="98">
        <v>5.3499999999999999E-2</v>
      </c>
      <c r="L53" s="98">
        <v>1.6899999999999998E-2</v>
      </c>
      <c r="M53" s="94">
        <v>703026.73</v>
      </c>
      <c r="N53" s="96">
        <v>128.93</v>
      </c>
      <c r="O53" s="94">
        <v>906.41237000000001</v>
      </c>
      <c r="P53" s="95">
        <f t="shared" si="3"/>
        <v>2.801440032025769E-4</v>
      </c>
      <c r="Q53" s="95">
        <f>O53/'סכום נכסי הקרן'!$C$42</f>
        <v>1.7461757518798263E-5</v>
      </c>
    </row>
    <row r="54" spans="2:17" s="136" customFormat="1">
      <c r="B54" s="135" t="s">
        <v>2881</v>
      </c>
      <c r="C54" s="97" t="s">
        <v>2457</v>
      </c>
      <c r="D54" s="84" t="s">
        <v>2482</v>
      </c>
      <c r="E54" s="84"/>
      <c r="F54" s="84" t="s">
        <v>489</v>
      </c>
      <c r="G54" s="107">
        <v>41269</v>
      </c>
      <c r="H54" s="84" t="s">
        <v>180</v>
      </c>
      <c r="I54" s="94">
        <v>7.1000000000000005</v>
      </c>
      <c r="J54" s="97" t="s">
        <v>184</v>
      </c>
      <c r="K54" s="98">
        <v>5.3499999999999999E-2</v>
      </c>
      <c r="L54" s="98">
        <v>1.11E-2</v>
      </c>
      <c r="M54" s="94">
        <v>3709849.89</v>
      </c>
      <c r="N54" s="96">
        <v>135.49</v>
      </c>
      <c r="O54" s="94">
        <v>5026.4755999999998</v>
      </c>
      <c r="P54" s="95">
        <f t="shared" si="3"/>
        <v>1.5535280002677749E-3</v>
      </c>
      <c r="Q54" s="95">
        <f>O54/'סכום נכסי הקרן'!$C$42</f>
        <v>9.6833517509647412E-5</v>
      </c>
    </row>
    <row r="55" spans="2:17" s="136" customFormat="1">
      <c r="B55" s="135" t="s">
        <v>2881</v>
      </c>
      <c r="C55" s="97" t="s">
        <v>2457</v>
      </c>
      <c r="D55" s="84" t="s">
        <v>2483</v>
      </c>
      <c r="E55" s="84"/>
      <c r="F55" s="84" t="s">
        <v>489</v>
      </c>
      <c r="G55" s="107">
        <v>41281</v>
      </c>
      <c r="H55" s="84" t="s">
        <v>180</v>
      </c>
      <c r="I55" s="94">
        <v>7.1000000000000023</v>
      </c>
      <c r="J55" s="97" t="s">
        <v>184</v>
      </c>
      <c r="K55" s="98">
        <v>5.3499999999999999E-2</v>
      </c>
      <c r="L55" s="98">
        <v>1.1200000000000002E-2</v>
      </c>
      <c r="M55" s="94">
        <v>4673876.13</v>
      </c>
      <c r="N55" s="96">
        <v>135.4</v>
      </c>
      <c r="O55" s="94">
        <v>6328.4282199999998</v>
      </c>
      <c r="P55" s="95">
        <f t="shared" si="3"/>
        <v>1.9559212497629063E-3</v>
      </c>
      <c r="Q55" s="95">
        <f>O55/'סכום נכסי הקרן'!$C$42</f>
        <v>1.2191523715939591E-4</v>
      </c>
    </row>
    <row r="56" spans="2:17" s="136" customFormat="1">
      <c r="B56" s="135" t="s">
        <v>2881</v>
      </c>
      <c r="C56" s="97" t="s">
        <v>2457</v>
      </c>
      <c r="D56" s="84" t="s">
        <v>2484</v>
      </c>
      <c r="E56" s="84"/>
      <c r="F56" s="84" t="s">
        <v>489</v>
      </c>
      <c r="G56" s="107">
        <v>41767</v>
      </c>
      <c r="H56" s="84" t="s">
        <v>180</v>
      </c>
      <c r="I56" s="94">
        <v>6.9900000000000011</v>
      </c>
      <c r="J56" s="97" t="s">
        <v>184</v>
      </c>
      <c r="K56" s="98">
        <v>5.3499999999999999E-2</v>
      </c>
      <c r="L56" s="98">
        <v>1.6899999999999998E-2</v>
      </c>
      <c r="M56" s="94">
        <v>825292.31</v>
      </c>
      <c r="N56" s="96">
        <v>128.93</v>
      </c>
      <c r="O56" s="94">
        <v>1064.0493899999999</v>
      </c>
      <c r="P56" s="95">
        <f t="shared" si="3"/>
        <v>3.2886472601853387E-4</v>
      </c>
      <c r="Q56" s="95">
        <f>O56/'סכום נכסי הקרן'!$C$42</f>
        <v>2.0498586571810803E-5</v>
      </c>
    </row>
    <row r="57" spans="2:17" s="136" customFormat="1">
      <c r="B57" s="135" t="s">
        <v>2881</v>
      </c>
      <c r="C57" s="97" t="s">
        <v>2457</v>
      </c>
      <c r="D57" s="84" t="s">
        <v>2485</v>
      </c>
      <c r="E57" s="84"/>
      <c r="F57" s="84" t="s">
        <v>489</v>
      </c>
      <c r="G57" s="107">
        <v>41281</v>
      </c>
      <c r="H57" s="84" t="s">
        <v>180</v>
      </c>
      <c r="I57" s="94">
        <v>7.1</v>
      </c>
      <c r="J57" s="97" t="s">
        <v>184</v>
      </c>
      <c r="K57" s="98">
        <v>5.3499999999999999E-2</v>
      </c>
      <c r="L57" s="98">
        <v>1.1199999999999998E-2</v>
      </c>
      <c r="M57" s="94">
        <v>3366775.18</v>
      </c>
      <c r="N57" s="96">
        <v>135.4</v>
      </c>
      <c r="O57" s="94">
        <v>4558.6135700000004</v>
      </c>
      <c r="P57" s="95">
        <f t="shared" si="3"/>
        <v>1.4089263306869815E-3</v>
      </c>
      <c r="Q57" s="95">
        <f>O57/'סכום נכסי הקרן'!$C$42</f>
        <v>8.7820298371748068E-5</v>
      </c>
    </row>
    <row r="58" spans="2:17" s="136" customFormat="1">
      <c r="B58" s="135" t="s">
        <v>2881</v>
      </c>
      <c r="C58" s="97" t="s">
        <v>2457</v>
      </c>
      <c r="D58" s="84" t="s">
        <v>2486</v>
      </c>
      <c r="E58" s="84"/>
      <c r="F58" s="84" t="s">
        <v>489</v>
      </c>
      <c r="G58" s="107">
        <v>41767</v>
      </c>
      <c r="H58" s="84" t="s">
        <v>180</v>
      </c>
      <c r="I58" s="94">
        <v>6.99</v>
      </c>
      <c r="J58" s="97" t="s">
        <v>184</v>
      </c>
      <c r="K58" s="98">
        <v>5.3499999999999999E-2</v>
      </c>
      <c r="L58" s="98">
        <v>1.6899999999999998E-2</v>
      </c>
      <c r="M58" s="94">
        <v>672460.46</v>
      </c>
      <c r="N58" s="96">
        <v>128.93</v>
      </c>
      <c r="O58" s="94">
        <v>867.00328000000002</v>
      </c>
      <c r="P58" s="95">
        <f t="shared" si="3"/>
        <v>2.679638734949796E-4</v>
      </c>
      <c r="Q58" s="95">
        <f>O58/'סכום נכסי הקרן'!$C$42</f>
        <v>1.6702553434219744E-5</v>
      </c>
    </row>
    <row r="59" spans="2:17" s="136" customFormat="1">
      <c r="B59" s="135" t="s">
        <v>2881</v>
      </c>
      <c r="C59" s="97" t="s">
        <v>2457</v>
      </c>
      <c r="D59" s="84" t="s">
        <v>2487</v>
      </c>
      <c r="E59" s="84"/>
      <c r="F59" s="84" t="s">
        <v>489</v>
      </c>
      <c r="G59" s="107">
        <v>41281</v>
      </c>
      <c r="H59" s="84" t="s">
        <v>180</v>
      </c>
      <c r="I59" s="94">
        <v>7.1</v>
      </c>
      <c r="J59" s="97" t="s">
        <v>184</v>
      </c>
      <c r="K59" s="98">
        <v>5.3499999999999999E-2</v>
      </c>
      <c r="L59" s="98">
        <v>1.1199999999999998E-2</v>
      </c>
      <c r="M59" s="94">
        <v>4043431.12</v>
      </c>
      <c r="N59" s="96">
        <v>135.4</v>
      </c>
      <c r="O59" s="94">
        <v>5474.8056999999999</v>
      </c>
      <c r="P59" s="95">
        <f t="shared" si="3"/>
        <v>1.6920929549475215E-3</v>
      </c>
      <c r="Q59" s="95">
        <f>O59/'סכום נכסי הקרן'!$C$42</f>
        <v>1.0547045998052144E-4</v>
      </c>
    </row>
    <row r="60" spans="2:17" s="136" customFormat="1">
      <c r="B60" s="135" t="s">
        <v>2882</v>
      </c>
      <c r="C60" s="97" t="s">
        <v>2454</v>
      </c>
      <c r="D60" s="84">
        <v>4069</v>
      </c>
      <c r="E60" s="84"/>
      <c r="F60" s="84" t="s">
        <v>564</v>
      </c>
      <c r="G60" s="107">
        <v>42052</v>
      </c>
      <c r="H60" s="84" t="s">
        <v>180</v>
      </c>
      <c r="I60" s="94">
        <v>6.33</v>
      </c>
      <c r="J60" s="97" t="s">
        <v>184</v>
      </c>
      <c r="K60" s="98">
        <v>2.9779E-2</v>
      </c>
      <c r="L60" s="98">
        <v>1.21E-2</v>
      </c>
      <c r="M60" s="94">
        <v>18156680.399999999</v>
      </c>
      <c r="N60" s="96">
        <v>112.3</v>
      </c>
      <c r="O60" s="94">
        <v>20389.952440000001</v>
      </c>
      <c r="P60" s="95">
        <f t="shared" si="3"/>
        <v>6.3019030749235589E-3</v>
      </c>
      <c r="Q60" s="95">
        <f>O60/'סכום נכסי הקרן'!$C$42</f>
        <v>3.9280620731942242E-4</v>
      </c>
    </row>
    <row r="61" spans="2:17" s="136" customFormat="1">
      <c r="B61" s="135" t="s">
        <v>2883</v>
      </c>
      <c r="C61" s="97" t="s">
        <v>2454</v>
      </c>
      <c r="D61" s="84">
        <v>2963</v>
      </c>
      <c r="E61" s="84"/>
      <c r="F61" s="84" t="s">
        <v>564</v>
      </c>
      <c r="G61" s="107">
        <v>41423</v>
      </c>
      <c r="H61" s="84" t="s">
        <v>180</v>
      </c>
      <c r="I61" s="94">
        <v>5.46</v>
      </c>
      <c r="J61" s="97" t="s">
        <v>184</v>
      </c>
      <c r="K61" s="98">
        <v>0.05</v>
      </c>
      <c r="L61" s="98">
        <v>1.1300000000000001E-2</v>
      </c>
      <c r="M61" s="94">
        <v>10386691.199999999</v>
      </c>
      <c r="N61" s="96">
        <v>122.53</v>
      </c>
      <c r="O61" s="94">
        <v>12726.81242</v>
      </c>
      <c r="P61" s="95">
        <f t="shared" si="3"/>
        <v>3.9334637272735755E-3</v>
      </c>
      <c r="Q61" s="95">
        <f>O61/'סכום נכסי הקרן'!$C$42</f>
        <v>2.4517815491118038E-4</v>
      </c>
    </row>
    <row r="62" spans="2:17" s="136" customFormat="1">
      <c r="B62" s="135" t="s">
        <v>2883</v>
      </c>
      <c r="C62" s="97" t="s">
        <v>2454</v>
      </c>
      <c r="D62" s="84">
        <v>2968</v>
      </c>
      <c r="E62" s="84"/>
      <c r="F62" s="84" t="s">
        <v>564</v>
      </c>
      <c r="G62" s="107">
        <v>41423</v>
      </c>
      <c r="H62" s="84" t="s">
        <v>180</v>
      </c>
      <c r="I62" s="94">
        <v>5.46</v>
      </c>
      <c r="J62" s="97" t="s">
        <v>184</v>
      </c>
      <c r="K62" s="98">
        <v>0.05</v>
      </c>
      <c r="L62" s="98">
        <v>1.1299999999999999E-2</v>
      </c>
      <c r="M62" s="94">
        <v>3340566.43</v>
      </c>
      <c r="N62" s="96">
        <v>122.53</v>
      </c>
      <c r="O62" s="94">
        <v>4093.1959300000003</v>
      </c>
      <c r="P62" s="95">
        <f t="shared" si="3"/>
        <v>1.2650801463827052E-3</v>
      </c>
      <c r="Q62" s="95">
        <f>O62/'סכום נכסי הקרן'!$C$42</f>
        <v>7.8854169660760431E-5</v>
      </c>
    </row>
    <row r="63" spans="2:17" s="136" customFormat="1">
      <c r="B63" s="135" t="s">
        <v>2883</v>
      </c>
      <c r="C63" s="97" t="s">
        <v>2454</v>
      </c>
      <c r="D63" s="84">
        <v>4605</v>
      </c>
      <c r="E63" s="84"/>
      <c r="F63" s="84" t="s">
        <v>564</v>
      </c>
      <c r="G63" s="107">
        <v>42352</v>
      </c>
      <c r="H63" s="84" t="s">
        <v>180</v>
      </c>
      <c r="I63" s="94">
        <v>7.4899999999999993</v>
      </c>
      <c r="J63" s="97" t="s">
        <v>184</v>
      </c>
      <c r="K63" s="98">
        <v>0.05</v>
      </c>
      <c r="L63" s="98">
        <v>1.8800000000000001E-2</v>
      </c>
      <c r="M63" s="94">
        <v>9846272.6300000008</v>
      </c>
      <c r="N63" s="96">
        <v>124.58</v>
      </c>
      <c r="O63" s="94">
        <v>12266.4863</v>
      </c>
      <c r="P63" s="95">
        <f t="shared" si="3"/>
        <v>3.7911911741799879E-3</v>
      </c>
      <c r="Q63" s="95">
        <f>O63/'סכום נכסי הקרן'!$C$42</f>
        <v>2.363101127782059E-4</v>
      </c>
    </row>
    <row r="64" spans="2:17" s="136" customFormat="1">
      <c r="B64" s="135" t="s">
        <v>2883</v>
      </c>
      <c r="C64" s="97" t="s">
        <v>2454</v>
      </c>
      <c r="D64" s="84">
        <v>4606</v>
      </c>
      <c r="E64" s="84"/>
      <c r="F64" s="84" t="s">
        <v>564</v>
      </c>
      <c r="G64" s="107">
        <v>42352</v>
      </c>
      <c r="H64" s="84" t="s">
        <v>180</v>
      </c>
      <c r="I64" s="94">
        <v>9.6</v>
      </c>
      <c r="J64" s="97" t="s">
        <v>184</v>
      </c>
      <c r="K64" s="98">
        <v>4.0999999999999995E-2</v>
      </c>
      <c r="L64" s="98">
        <v>1.9799999999999998E-2</v>
      </c>
      <c r="M64" s="94">
        <v>25452396.59</v>
      </c>
      <c r="N64" s="96">
        <v>121.38</v>
      </c>
      <c r="O64" s="94">
        <v>30894.118699999999</v>
      </c>
      <c r="P64" s="95">
        <f t="shared" si="3"/>
        <v>9.5484156819633757E-3</v>
      </c>
      <c r="Q64" s="95">
        <f>O64/'סכום נכסי הקרן'!$C$42</f>
        <v>5.9516576268301704E-4</v>
      </c>
    </row>
    <row r="65" spans="2:17" s="136" customFormat="1">
      <c r="B65" s="135" t="s">
        <v>2883</v>
      </c>
      <c r="C65" s="97" t="s">
        <v>2454</v>
      </c>
      <c r="D65" s="84">
        <v>5150</v>
      </c>
      <c r="E65" s="84"/>
      <c r="F65" s="84" t="s">
        <v>564</v>
      </c>
      <c r="G65" s="107">
        <v>42631</v>
      </c>
      <c r="H65" s="84" t="s">
        <v>180</v>
      </c>
      <c r="I65" s="94">
        <v>9.41</v>
      </c>
      <c r="J65" s="97" t="s">
        <v>184</v>
      </c>
      <c r="K65" s="98">
        <v>4.0999999999999995E-2</v>
      </c>
      <c r="L65" s="98">
        <v>2.5800000000000003E-2</v>
      </c>
      <c r="M65" s="94">
        <v>7553017.6500000004</v>
      </c>
      <c r="N65" s="96">
        <v>114.87</v>
      </c>
      <c r="O65" s="94">
        <v>8676.1513699999996</v>
      </c>
      <c r="P65" s="95">
        <f t="shared" si="3"/>
        <v>2.6815297955204665E-3</v>
      </c>
      <c r="Q65" s="95">
        <f>O65/'סכום נכסי הקרן'!$C$42</f>
        <v>1.6714340672483249E-4</v>
      </c>
    </row>
    <row r="66" spans="2:17" s="136" customFormat="1">
      <c r="B66" s="135" t="s">
        <v>2884</v>
      </c>
      <c r="C66" s="97" t="s">
        <v>2457</v>
      </c>
      <c r="D66" s="84" t="s">
        <v>2488</v>
      </c>
      <c r="E66" s="84"/>
      <c r="F66" s="84" t="s">
        <v>564</v>
      </c>
      <c r="G66" s="107">
        <v>42033</v>
      </c>
      <c r="H66" s="84" t="s">
        <v>180</v>
      </c>
      <c r="I66" s="94">
        <v>6.370000000000001</v>
      </c>
      <c r="J66" s="97" t="s">
        <v>184</v>
      </c>
      <c r="K66" s="98">
        <v>5.5E-2</v>
      </c>
      <c r="L66" s="98">
        <v>1.8699999999999998E-2</v>
      </c>
      <c r="M66" s="94">
        <v>2350217.59</v>
      </c>
      <c r="N66" s="96">
        <v>125.04</v>
      </c>
      <c r="O66" s="94">
        <v>2938.71198</v>
      </c>
      <c r="P66" s="95">
        <f t="shared" si="3"/>
        <v>9.0826489750638669E-4</v>
      </c>
      <c r="Q66" s="95">
        <f>O66/'סכום נכסי הקרן'!$C$42</f>
        <v>5.6613388906362268E-5</v>
      </c>
    </row>
    <row r="67" spans="2:17" s="136" customFormat="1">
      <c r="B67" s="135" t="s">
        <v>2884</v>
      </c>
      <c r="C67" s="97" t="s">
        <v>2457</v>
      </c>
      <c r="D67" s="84" t="s">
        <v>2489</v>
      </c>
      <c r="E67" s="84"/>
      <c r="F67" s="84" t="s">
        <v>564</v>
      </c>
      <c r="G67" s="107">
        <v>42054</v>
      </c>
      <c r="H67" s="84" t="s">
        <v>180</v>
      </c>
      <c r="I67" s="94">
        <v>6.1999999999999993</v>
      </c>
      <c r="J67" s="97" t="s">
        <v>184</v>
      </c>
      <c r="K67" s="98">
        <v>5.5E-2</v>
      </c>
      <c r="L67" s="98">
        <v>3.0400000000000003E-2</v>
      </c>
      <c r="M67" s="94">
        <v>4590940.0599999996</v>
      </c>
      <c r="N67" s="96">
        <v>116.36</v>
      </c>
      <c r="O67" s="94">
        <v>5342.0176600000004</v>
      </c>
      <c r="P67" s="95">
        <f t="shared" si="3"/>
        <v>1.6510522825844295E-3</v>
      </c>
      <c r="Q67" s="95">
        <f>O67/'סכום נכסי הקרן'!$C$42</f>
        <v>1.029123389391278E-4</v>
      </c>
    </row>
    <row r="68" spans="2:17" s="136" customFormat="1">
      <c r="B68" s="135" t="s">
        <v>2884</v>
      </c>
      <c r="C68" s="97" t="s">
        <v>2457</v>
      </c>
      <c r="D68" s="84" t="s">
        <v>2490</v>
      </c>
      <c r="E68" s="84"/>
      <c r="F68" s="84" t="s">
        <v>564</v>
      </c>
      <c r="G68" s="107">
        <v>42565</v>
      </c>
      <c r="H68" s="84" t="s">
        <v>180</v>
      </c>
      <c r="I68" s="94">
        <v>6.19</v>
      </c>
      <c r="J68" s="97" t="s">
        <v>184</v>
      </c>
      <c r="K68" s="98">
        <v>5.5E-2</v>
      </c>
      <c r="L68" s="98">
        <v>3.0900000000000004E-2</v>
      </c>
      <c r="M68" s="94">
        <v>5603650.6500000004</v>
      </c>
      <c r="N68" s="96">
        <v>116.48</v>
      </c>
      <c r="O68" s="94">
        <v>6527.1319699999995</v>
      </c>
      <c r="P68" s="95">
        <f t="shared" si="3"/>
        <v>2.017334427493881E-3</v>
      </c>
      <c r="Q68" s="95">
        <f>O68/'סכום נכסי הקרן'!$C$42</f>
        <v>1.2574320422539689E-4</v>
      </c>
    </row>
    <row r="69" spans="2:17" s="136" customFormat="1">
      <c r="B69" s="135" t="s">
        <v>2884</v>
      </c>
      <c r="C69" s="97" t="s">
        <v>2457</v>
      </c>
      <c r="D69" s="84" t="s">
        <v>2491</v>
      </c>
      <c r="E69" s="84"/>
      <c r="F69" s="84" t="s">
        <v>564</v>
      </c>
      <c r="G69" s="107">
        <v>41367</v>
      </c>
      <c r="H69" s="84" t="s">
        <v>180</v>
      </c>
      <c r="I69" s="94">
        <v>6.4799999999999995</v>
      </c>
      <c r="J69" s="97" t="s">
        <v>184</v>
      </c>
      <c r="K69" s="98">
        <v>5.5E-2</v>
      </c>
      <c r="L69" s="98">
        <v>1.1300000000000001E-2</v>
      </c>
      <c r="M69" s="94">
        <v>28412994.5</v>
      </c>
      <c r="N69" s="96">
        <v>136.97</v>
      </c>
      <c r="O69" s="94">
        <v>38917.276829999995</v>
      </c>
      <c r="P69" s="95">
        <f t="shared" si="3"/>
        <v>1.2028125482112616E-2</v>
      </c>
      <c r="Q69" s="95">
        <f>O69/'סכום נכסי הקרן'!$C$42</f>
        <v>7.4972945404243091E-4</v>
      </c>
    </row>
    <row r="70" spans="2:17" s="136" customFormat="1">
      <c r="B70" s="135" t="s">
        <v>2884</v>
      </c>
      <c r="C70" s="97" t="s">
        <v>2457</v>
      </c>
      <c r="D70" s="84" t="s">
        <v>2492</v>
      </c>
      <c r="E70" s="84"/>
      <c r="F70" s="84" t="s">
        <v>564</v>
      </c>
      <c r="G70" s="107">
        <v>41207</v>
      </c>
      <c r="H70" s="84" t="s">
        <v>180</v>
      </c>
      <c r="I70" s="94">
        <v>6.4799999999999995</v>
      </c>
      <c r="J70" s="97" t="s">
        <v>184</v>
      </c>
      <c r="K70" s="98">
        <v>5.5E-2</v>
      </c>
      <c r="L70" s="98">
        <v>1.1299999999999999E-2</v>
      </c>
      <c r="M70" s="94">
        <v>403871.5</v>
      </c>
      <c r="N70" s="96">
        <v>131.36000000000001</v>
      </c>
      <c r="O70" s="94">
        <v>530.52556000000004</v>
      </c>
      <c r="P70" s="95">
        <f t="shared" si="3"/>
        <v>1.6396902679040987E-4</v>
      </c>
      <c r="Q70" s="95">
        <f>O70/'סכום נכסי הקרן'!$C$42</f>
        <v>1.0220412907918125E-5</v>
      </c>
    </row>
    <row r="71" spans="2:17" s="136" customFormat="1">
      <c r="B71" s="135" t="s">
        <v>2884</v>
      </c>
      <c r="C71" s="97" t="s">
        <v>2457</v>
      </c>
      <c r="D71" s="84" t="s">
        <v>2493</v>
      </c>
      <c r="E71" s="84"/>
      <c r="F71" s="84" t="s">
        <v>564</v>
      </c>
      <c r="G71" s="107">
        <v>41239</v>
      </c>
      <c r="H71" s="84" t="s">
        <v>180</v>
      </c>
      <c r="I71" s="94">
        <v>6.1899999999999995</v>
      </c>
      <c r="J71" s="97" t="s">
        <v>184</v>
      </c>
      <c r="K71" s="98">
        <v>5.5E-2</v>
      </c>
      <c r="L71" s="98">
        <v>3.0900000000000004E-2</v>
      </c>
      <c r="M71" s="94">
        <v>3561650.48</v>
      </c>
      <c r="N71" s="96">
        <v>116.5</v>
      </c>
      <c r="O71" s="94">
        <v>4149.3227400000005</v>
      </c>
      <c r="P71" s="95">
        <f t="shared" si="3"/>
        <v>1.282427205801577E-3</v>
      </c>
      <c r="Q71" s="95">
        <f>O71/'סכום נכסי הקרן'!$C$42</f>
        <v>7.9935435516083727E-5</v>
      </c>
    </row>
    <row r="72" spans="2:17" s="136" customFormat="1">
      <c r="B72" s="135" t="s">
        <v>2884</v>
      </c>
      <c r="C72" s="97" t="s">
        <v>2457</v>
      </c>
      <c r="D72" s="84" t="s">
        <v>2494</v>
      </c>
      <c r="E72" s="84"/>
      <c r="F72" s="84" t="s">
        <v>564</v>
      </c>
      <c r="G72" s="107">
        <v>41269</v>
      </c>
      <c r="H72" s="84" t="s">
        <v>180</v>
      </c>
      <c r="I72" s="94">
        <v>6.4799999999999995</v>
      </c>
      <c r="J72" s="97" t="s">
        <v>184</v>
      </c>
      <c r="K72" s="98">
        <v>5.5E-2</v>
      </c>
      <c r="L72" s="98">
        <v>1.1399999999999999E-2</v>
      </c>
      <c r="M72" s="94">
        <v>969677.85</v>
      </c>
      <c r="N72" s="96">
        <v>132.13999999999999</v>
      </c>
      <c r="O72" s="94">
        <v>1281.3323</v>
      </c>
      <c r="P72" s="95">
        <f t="shared" si="3"/>
        <v>3.960201469390419E-4</v>
      </c>
      <c r="Q72" s="95">
        <f>O72/'סכום נכסי הקרן'!$C$42</f>
        <v>2.4684475481732529E-5</v>
      </c>
    </row>
    <row r="73" spans="2:17" s="136" customFormat="1">
      <c r="B73" s="135" t="s">
        <v>2884</v>
      </c>
      <c r="C73" s="97" t="s">
        <v>2457</v>
      </c>
      <c r="D73" s="84" t="s">
        <v>2495</v>
      </c>
      <c r="E73" s="84"/>
      <c r="F73" s="84" t="s">
        <v>564</v>
      </c>
      <c r="G73" s="107">
        <v>41298</v>
      </c>
      <c r="H73" s="84" t="s">
        <v>180</v>
      </c>
      <c r="I73" s="94">
        <v>6.32</v>
      </c>
      <c r="J73" s="97" t="s">
        <v>184</v>
      </c>
      <c r="K73" s="98">
        <v>5.5E-2</v>
      </c>
      <c r="L73" s="98">
        <v>2.2700000000000005E-2</v>
      </c>
      <c r="M73" s="94">
        <v>1962132.11</v>
      </c>
      <c r="N73" s="96">
        <v>122.82</v>
      </c>
      <c r="O73" s="94">
        <v>2409.8905399999999</v>
      </c>
      <c r="P73" s="95">
        <f t="shared" si="3"/>
        <v>7.4482256145248739E-4</v>
      </c>
      <c r="Q73" s="95">
        <f>O73/'סכום נכסי הקרן'!$C$42</f>
        <v>4.6425805349860581E-5</v>
      </c>
    </row>
    <row r="74" spans="2:17" s="136" customFormat="1">
      <c r="B74" s="135" t="s">
        <v>2884</v>
      </c>
      <c r="C74" s="97" t="s">
        <v>2457</v>
      </c>
      <c r="D74" s="84" t="s">
        <v>2496</v>
      </c>
      <c r="E74" s="84"/>
      <c r="F74" s="84" t="s">
        <v>564</v>
      </c>
      <c r="G74" s="107">
        <v>41330</v>
      </c>
      <c r="H74" s="84" t="s">
        <v>180</v>
      </c>
      <c r="I74" s="94">
        <v>6.19</v>
      </c>
      <c r="J74" s="97" t="s">
        <v>184</v>
      </c>
      <c r="K74" s="98">
        <v>5.5E-2</v>
      </c>
      <c r="L74" s="98">
        <v>3.0899999999999997E-2</v>
      </c>
      <c r="M74" s="94">
        <v>3041639.28</v>
      </c>
      <c r="N74" s="96">
        <v>117.03</v>
      </c>
      <c r="O74" s="94">
        <v>3559.63042</v>
      </c>
      <c r="P74" s="95">
        <f t="shared" si="3"/>
        <v>1.1001715651568944E-3</v>
      </c>
      <c r="Q74" s="95">
        <f>O74/'סכום נכסי הקרן'!$C$42</f>
        <v>6.8575193044395478E-5</v>
      </c>
    </row>
    <row r="75" spans="2:17" s="136" customFormat="1">
      <c r="B75" s="135" t="s">
        <v>2884</v>
      </c>
      <c r="C75" s="97" t="s">
        <v>2457</v>
      </c>
      <c r="D75" s="84" t="s">
        <v>2497</v>
      </c>
      <c r="E75" s="84"/>
      <c r="F75" s="84" t="s">
        <v>564</v>
      </c>
      <c r="G75" s="107">
        <v>41389</v>
      </c>
      <c r="H75" s="84" t="s">
        <v>180</v>
      </c>
      <c r="I75" s="94">
        <v>6.4799999999999995</v>
      </c>
      <c r="J75" s="97" t="s">
        <v>184</v>
      </c>
      <c r="K75" s="98">
        <v>5.5E-2</v>
      </c>
      <c r="L75" s="98">
        <v>1.15E-2</v>
      </c>
      <c r="M75" s="94">
        <v>1331371.18</v>
      </c>
      <c r="N75" s="96">
        <v>131.72</v>
      </c>
      <c r="O75" s="94">
        <v>1753.6821100000002</v>
      </c>
      <c r="P75" s="95">
        <f t="shared" si="3"/>
        <v>5.4200885038687395E-4</v>
      </c>
      <c r="Q75" s="95">
        <f>O75/'סכום נכסי הקרן'!$C$42</f>
        <v>3.3784150330907892E-5</v>
      </c>
    </row>
    <row r="76" spans="2:17" s="136" customFormat="1">
      <c r="B76" s="135" t="s">
        <v>2884</v>
      </c>
      <c r="C76" s="97" t="s">
        <v>2457</v>
      </c>
      <c r="D76" s="84" t="s">
        <v>2498</v>
      </c>
      <c r="E76" s="84"/>
      <c r="F76" s="84" t="s">
        <v>564</v>
      </c>
      <c r="G76" s="107">
        <v>41422</v>
      </c>
      <c r="H76" s="84" t="s">
        <v>180</v>
      </c>
      <c r="I76" s="94">
        <v>6.4799999999999995</v>
      </c>
      <c r="J76" s="97" t="s">
        <v>184</v>
      </c>
      <c r="K76" s="98">
        <v>5.5E-2</v>
      </c>
      <c r="L76" s="98">
        <v>1.1800000000000001E-2</v>
      </c>
      <c r="M76" s="94">
        <v>487620.81</v>
      </c>
      <c r="N76" s="96">
        <v>131</v>
      </c>
      <c r="O76" s="94">
        <v>638.78323</v>
      </c>
      <c r="P76" s="95">
        <f t="shared" si="3"/>
        <v>1.9742812118823179E-4</v>
      </c>
      <c r="Q76" s="95">
        <f>O76/'סכום נכסי הקרן'!$C$42</f>
        <v>1.2305963862049611E-5</v>
      </c>
    </row>
    <row r="77" spans="2:17" s="136" customFormat="1">
      <c r="B77" s="135" t="s">
        <v>2884</v>
      </c>
      <c r="C77" s="97" t="s">
        <v>2457</v>
      </c>
      <c r="D77" s="84" t="s">
        <v>2499</v>
      </c>
      <c r="E77" s="84"/>
      <c r="F77" s="84" t="s">
        <v>564</v>
      </c>
      <c r="G77" s="107">
        <v>41450</v>
      </c>
      <c r="H77" s="84" t="s">
        <v>180</v>
      </c>
      <c r="I77" s="94">
        <v>6.4700000000000006</v>
      </c>
      <c r="J77" s="97" t="s">
        <v>184</v>
      </c>
      <c r="K77" s="98">
        <v>5.5E-2</v>
      </c>
      <c r="L77" s="98">
        <v>1.1800000000000001E-2</v>
      </c>
      <c r="M77" s="94">
        <v>803317.82</v>
      </c>
      <c r="N77" s="96">
        <v>130.81</v>
      </c>
      <c r="O77" s="94">
        <v>1050.82</v>
      </c>
      <c r="P77" s="95">
        <f t="shared" si="3"/>
        <v>3.247759311198851E-4</v>
      </c>
      <c r="Q77" s="95">
        <f>O77/'סכום נכסי הקרן'!$C$42</f>
        <v>2.0243726413291988E-5</v>
      </c>
    </row>
    <row r="78" spans="2:17" s="136" customFormat="1">
      <c r="B78" s="135" t="s">
        <v>2884</v>
      </c>
      <c r="C78" s="97" t="s">
        <v>2457</v>
      </c>
      <c r="D78" s="84" t="s">
        <v>2500</v>
      </c>
      <c r="E78" s="84"/>
      <c r="F78" s="84" t="s">
        <v>564</v>
      </c>
      <c r="G78" s="107">
        <v>41480</v>
      </c>
      <c r="H78" s="84" t="s">
        <v>180</v>
      </c>
      <c r="I78" s="94">
        <v>6.4600000000000009</v>
      </c>
      <c r="J78" s="97" t="s">
        <v>184</v>
      </c>
      <c r="K78" s="98">
        <v>5.5E-2</v>
      </c>
      <c r="L78" s="98">
        <v>1.2500000000000001E-2</v>
      </c>
      <c r="M78" s="94">
        <v>705471.25</v>
      </c>
      <c r="N78" s="96">
        <v>129.99</v>
      </c>
      <c r="O78" s="94">
        <v>917.04205000000002</v>
      </c>
      <c r="P78" s="95">
        <f t="shared" si="3"/>
        <v>2.8342930822104474E-4</v>
      </c>
      <c r="Q78" s="95">
        <f>O78/'סכום נכסי הקרן'!$C$42</f>
        <v>1.7666535058035089E-5</v>
      </c>
    </row>
    <row r="79" spans="2:17" s="136" customFormat="1">
      <c r="B79" s="135" t="s">
        <v>2884</v>
      </c>
      <c r="C79" s="97" t="s">
        <v>2457</v>
      </c>
      <c r="D79" s="84" t="s">
        <v>2501</v>
      </c>
      <c r="E79" s="84"/>
      <c r="F79" s="84" t="s">
        <v>564</v>
      </c>
      <c r="G79" s="107">
        <v>41512</v>
      </c>
      <c r="H79" s="84" t="s">
        <v>180</v>
      </c>
      <c r="I79" s="94">
        <v>6.3199999999999994</v>
      </c>
      <c r="J79" s="97" t="s">
        <v>184</v>
      </c>
      <c r="K79" s="98">
        <v>5.5E-2</v>
      </c>
      <c r="L79" s="98">
        <v>2.2700000000000005E-2</v>
      </c>
      <c r="M79" s="94">
        <v>2199434.44</v>
      </c>
      <c r="N79" s="96">
        <v>121.97</v>
      </c>
      <c r="O79" s="94">
        <v>2682.6500899999996</v>
      </c>
      <c r="P79" s="95">
        <f t="shared" si="3"/>
        <v>8.2912409437257907E-4</v>
      </c>
      <c r="Q79" s="95">
        <f>O79/'סכום נכסי הקרן'!$C$42</f>
        <v>5.1680434788596646E-5</v>
      </c>
    </row>
    <row r="80" spans="2:17" s="136" customFormat="1">
      <c r="B80" s="135" t="s">
        <v>2884</v>
      </c>
      <c r="C80" s="97" t="s">
        <v>2457</v>
      </c>
      <c r="D80" s="84" t="s">
        <v>2502</v>
      </c>
      <c r="E80" s="84"/>
      <c r="F80" s="84" t="s">
        <v>564</v>
      </c>
      <c r="G80" s="107">
        <v>41445</v>
      </c>
      <c r="H80" s="84" t="s">
        <v>180</v>
      </c>
      <c r="I80" s="94">
        <v>6.33</v>
      </c>
      <c r="J80" s="97" t="s">
        <v>184</v>
      </c>
      <c r="K80" s="98">
        <v>5.5888E-2</v>
      </c>
      <c r="L80" s="98">
        <v>2.0799999999999999E-2</v>
      </c>
      <c r="M80" s="94">
        <v>1106890.02</v>
      </c>
      <c r="N80" s="96">
        <v>126.75</v>
      </c>
      <c r="O80" s="94">
        <v>1402.98316</v>
      </c>
      <c r="P80" s="95">
        <f t="shared" si="3"/>
        <v>4.3361866174465542E-4</v>
      </c>
      <c r="Q80" s="95">
        <f>O80/'סכום נכסי הקרן'!$C$42</f>
        <v>2.7028042151363566E-5</v>
      </c>
    </row>
    <row r="81" spans="2:17" s="136" customFormat="1">
      <c r="B81" s="135" t="s">
        <v>2884</v>
      </c>
      <c r="C81" s="97" t="s">
        <v>2457</v>
      </c>
      <c r="D81" s="84" t="s">
        <v>2503</v>
      </c>
      <c r="E81" s="84"/>
      <c r="F81" s="84" t="s">
        <v>564</v>
      </c>
      <c r="G81" s="107">
        <v>41547</v>
      </c>
      <c r="H81" s="84" t="s">
        <v>180</v>
      </c>
      <c r="I81" s="94">
        <v>6.3200000000000012</v>
      </c>
      <c r="J81" s="97" t="s">
        <v>184</v>
      </c>
      <c r="K81" s="98">
        <v>5.5E-2</v>
      </c>
      <c r="L81" s="98">
        <v>2.2700000000000001E-2</v>
      </c>
      <c r="M81" s="94">
        <v>1609345.51</v>
      </c>
      <c r="N81" s="96">
        <v>121.97</v>
      </c>
      <c r="O81" s="94">
        <v>1962.9186499999998</v>
      </c>
      <c r="P81" s="95">
        <f t="shared" si="3"/>
        <v>6.0667738743679968E-4</v>
      </c>
      <c r="Q81" s="95">
        <f>O81/'סכום נכסי הקרן'!$C$42</f>
        <v>3.7815028379882804E-5</v>
      </c>
    </row>
    <row r="82" spans="2:17" s="136" customFormat="1">
      <c r="B82" s="135" t="s">
        <v>2884</v>
      </c>
      <c r="C82" s="97" t="s">
        <v>2457</v>
      </c>
      <c r="D82" s="84" t="s">
        <v>2504</v>
      </c>
      <c r="E82" s="84"/>
      <c r="F82" s="84" t="s">
        <v>564</v>
      </c>
      <c r="G82" s="107">
        <v>41571</v>
      </c>
      <c r="H82" s="84" t="s">
        <v>180</v>
      </c>
      <c r="I82" s="94">
        <v>6.45</v>
      </c>
      <c r="J82" s="97" t="s">
        <v>184</v>
      </c>
      <c r="K82" s="98">
        <v>5.5E-2</v>
      </c>
      <c r="L82" s="98">
        <v>1.3500000000000002E-2</v>
      </c>
      <c r="M82" s="94">
        <v>784709.19</v>
      </c>
      <c r="N82" s="96">
        <v>129.16</v>
      </c>
      <c r="O82" s="94">
        <v>1013.53036</v>
      </c>
      <c r="P82" s="95">
        <f t="shared" si="3"/>
        <v>3.132508577941725E-4</v>
      </c>
      <c r="Q82" s="95">
        <f>O82/'סכום נכסי הקרן'!$C$42</f>
        <v>1.952535288575145E-5</v>
      </c>
    </row>
    <row r="83" spans="2:17" s="136" customFormat="1">
      <c r="B83" s="135" t="s">
        <v>2884</v>
      </c>
      <c r="C83" s="97" t="s">
        <v>2457</v>
      </c>
      <c r="D83" s="84" t="s">
        <v>2505</v>
      </c>
      <c r="E83" s="84"/>
      <c r="F83" s="84" t="s">
        <v>564</v>
      </c>
      <c r="G83" s="107">
        <v>41597</v>
      </c>
      <c r="H83" s="84" t="s">
        <v>180</v>
      </c>
      <c r="I83" s="94">
        <v>6.4399999999999995</v>
      </c>
      <c r="J83" s="97" t="s">
        <v>184</v>
      </c>
      <c r="K83" s="98">
        <v>5.5E-2</v>
      </c>
      <c r="L83" s="98">
        <v>1.3900000000000001E-2</v>
      </c>
      <c r="M83" s="94">
        <v>202658.61</v>
      </c>
      <c r="N83" s="96">
        <v>128.88999999999999</v>
      </c>
      <c r="O83" s="94">
        <v>261.20667000000003</v>
      </c>
      <c r="P83" s="95">
        <f t="shared" si="3"/>
        <v>8.0730895361693324E-5</v>
      </c>
      <c r="Q83" s="95">
        <f>O83/'סכום נכסי הקרן'!$C$42</f>
        <v>5.0320667334148996E-6</v>
      </c>
    </row>
    <row r="84" spans="2:17" s="136" customFormat="1">
      <c r="B84" s="135" t="s">
        <v>2884</v>
      </c>
      <c r="C84" s="97" t="s">
        <v>2457</v>
      </c>
      <c r="D84" s="84" t="s">
        <v>2506</v>
      </c>
      <c r="E84" s="84"/>
      <c r="F84" s="84" t="s">
        <v>564</v>
      </c>
      <c r="G84" s="107">
        <v>41630</v>
      </c>
      <c r="H84" s="84" t="s">
        <v>180</v>
      </c>
      <c r="I84" s="94">
        <v>6.3199999999999994</v>
      </c>
      <c r="J84" s="97" t="s">
        <v>184</v>
      </c>
      <c r="K84" s="98">
        <v>5.5E-2</v>
      </c>
      <c r="L84" s="98">
        <v>2.2700000000000001E-2</v>
      </c>
      <c r="M84" s="94">
        <v>2305600.84</v>
      </c>
      <c r="N84" s="96">
        <v>121.97</v>
      </c>
      <c r="O84" s="94">
        <v>2812.1412400000004</v>
      </c>
      <c r="P84" s="95">
        <f t="shared" si="3"/>
        <v>8.6914580010052E-4</v>
      </c>
      <c r="Q84" s="95">
        <f>O84/'סכום נכסי הקרן'!$C$42</f>
        <v>5.4175042250904715E-5</v>
      </c>
    </row>
    <row r="85" spans="2:17" s="136" customFormat="1">
      <c r="B85" s="135" t="s">
        <v>2884</v>
      </c>
      <c r="C85" s="97" t="s">
        <v>2457</v>
      </c>
      <c r="D85" s="84" t="s">
        <v>2507</v>
      </c>
      <c r="E85" s="84"/>
      <c r="F85" s="84" t="s">
        <v>564</v>
      </c>
      <c r="G85" s="107">
        <v>41666</v>
      </c>
      <c r="H85" s="84" t="s">
        <v>180</v>
      </c>
      <c r="I85" s="94">
        <v>6.4300000000000006</v>
      </c>
      <c r="J85" s="97" t="s">
        <v>184</v>
      </c>
      <c r="K85" s="98">
        <v>5.5E-2</v>
      </c>
      <c r="L85" s="98">
        <v>1.49E-2</v>
      </c>
      <c r="M85" s="94">
        <v>445948.83</v>
      </c>
      <c r="N85" s="96">
        <v>128.01</v>
      </c>
      <c r="O85" s="94">
        <v>570.85907999999995</v>
      </c>
      <c r="P85" s="95">
        <f t="shared" si="3"/>
        <v>1.7643486919285983E-4</v>
      </c>
      <c r="Q85" s="95">
        <f>O85/'סכום נכסי הקרן'!$C$42</f>
        <v>1.0997425854155387E-5</v>
      </c>
    </row>
    <row r="86" spans="2:17" s="136" customFormat="1">
      <c r="B86" s="135" t="s">
        <v>2884</v>
      </c>
      <c r="C86" s="97" t="s">
        <v>2457</v>
      </c>
      <c r="D86" s="84" t="s">
        <v>2508</v>
      </c>
      <c r="E86" s="84"/>
      <c r="F86" s="84" t="s">
        <v>564</v>
      </c>
      <c r="G86" s="107">
        <v>41696</v>
      </c>
      <c r="H86" s="84" t="s">
        <v>180</v>
      </c>
      <c r="I86" s="94">
        <v>6.43</v>
      </c>
      <c r="J86" s="97" t="s">
        <v>184</v>
      </c>
      <c r="K86" s="98">
        <v>5.5E-2</v>
      </c>
      <c r="L86" s="98">
        <v>1.5000000000000003E-2</v>
      </c>
      <c r="M86" s="94">
        <v>429225.58</v>
      </c>
      <c r="N86" s="96">
        <v>127.94</v>
      </c>
      <c r="O86" s="94">
        <v>549.15118999999993</v>
      </c>
      <c r="P86" s="95">
        <f t="shared" si="3"/>
        <v>1.6972563241834276E-4</v>
      </c>
      <c r="Q86" s="95">
        <f>O86/'סכום נכסי הקרן'!$C$42</f>
        <v>1.0579229982198404E-5</v>
      </c>
    </row>
    <row r="87" spans="2:17" s="136" customFormat="1">
      <c r="B87" s="135" t="s">
        <v>2884</v>
      </c>
      <c r="C87" s="97" t="s">
        <v>2457</v>
      </c>
      <c r="D87" s="84" t="s">
        <v>2509</v>
      </c>
      <c r="E87" s="84"/>
      <c r="F87" s="84" t="s">
        <v>564</v>
      </c>
      <c r="G87" s="107">
        <v>41725</v>
      </c>
      <c r="H87" s="84" t="s">
        <v>180</v>
      </c>
      <c r="I87" s="94">
        <v>6.42</v>
      </c>
      <c r="J87" s="97" t="s">
        <v>184</v>
      </c>
      <c r="K87" s="98">
        <v>5.5E-2</v>
      </c>
      <c r="L87" s="98">
        <v>1.5700000000000002E-2</v>
      </c>
      <c r="M87" s="94">
        <v>854815.87</v>
      </c>
      <c r="N87" s="96">
        <v>127.39</v>
      </c>
      <c r="O87" s="94">
        <v>1088.9498999999998</v>
      </c>
      <c r="P87" s="95">
        <f t="shared" si="3"/>
        <v>3.3656070279915282E-4</v>
      </c>
      <c r="Q87" s="95">
        <f>O87/'סכום נכסי הקרן'!$C$42</f>
        <v>2.0978287293144086E-5</v>
      </c>
    </row>
    <row r="88" spans="2:17" s="136" customFormat="1">
      <c r="B88" s="135" t="s">
        <v>2884</v>
      </c>
      <c r="C88" s="97" t="s">
        <v>2457</v>
      </c>
      <c r="D88" s="84" t="s">
        <v>2510</v>
      </c>
      <c r="E88" s="84"/>
      <c r="F88" s="84" t="s">
        <v>564</v>
      </c>
      <c r="G88" s="107">
        <v>41787</v>
      </c>
      <c r="H88" s="84" t="s">
        <v>180</v>
      </c>
      <c r="I88" s="94">
        <v>6.3999999999999995</v>
      </c>
      <c r="J88" s="97" t="s">
        <v>184</v>
      </c>
      <c r="K88" s="98">
        <v>5.5E-2</v>
      </c>
      <c r="L88" s="98">
        <v>1.6799999999999999E-2</v>
      </c>
      <c r="M88" s="94">
        <v>538163.87</v>
      </c>
      <c r="N88" s="96">
        <v>126.52</v>
      </c>
      <c r="O88" s="94">
        <v>680.88490999999999</v>
      </c>
      <c r="P88" s="95">
        <f t="shared" si="3"/>
        <v>2.1044044710866674E-4</v>
      </c>
      <c r="Q88" s="95">
        <f>O88/'סכום נכסי הקרן'!$C$42</f>
        <v>1.3117039870747549E-5</v>
      </c>
    </row>
    <row r="89" spans="2:17" s="136" customFormat="1">
      <c r="B89" s="135" t="s">
        <v>2884</v>
      </c>
      <c r="C89" s="97" t="s">
        <v>2457</v>
      </c>
      <c r="D89" s="84" t="s">
        <v>2511</v>
      </c>
      <c r="E89" s="84"/>
      <c r="F89" s="84" t="s">
        <v>564</v>
      </c>
      <c r="G89" s="107">
        <v>41815</v>
      </c>
      <c r="H89" s="84" t="s">
        <v>180</v>
      </c>
      <c r="I89" s="94">
        <v>6.39</v>
      </c>
      <c r="J89" s="97" t="s">
        <v>184</v>
      </c>
      <c r="K89" s="98">
        <v>5.5E-2</v>
      </c>
      <c r="L89" s="98">
        <v>1.7199999999999997E-2</v>
      </c>
      <c r="M89" s="94">
        <v>302584.71999999997</v>
      </c>
      <c r="N89" s="96">
        <v>126.19</v>
      </c>
      <c r="O89" s="94">
        <v>381.83165000000002</v>
      </c>
      <c r="P89" s="95">
        <f t="shared" si="3"/>
        <v>1.1801234241810405E-4</v>
      </c>
      <c r="Q89" s="95">
        <f>O89/'סכום נכסי הקרן'!$C$42</f>
        <v>7.3558701381167686E-6</v>
      </c>
    </row>
    <row r="90" spans="2:17" s="136" customFormat="1">
      <c r="B90" s="135" t="s">
        <v>2884</v>
      </c>
      <c r="C90" s="97" t="s">
        <v>2457</v>
      </c>
      <c r="D90" s="84" t="s">
        <v>2512</v>
      </c>
      <c r="E90" s="84"/>
      <c r="F90" s="84" t="s">
        <v>564</v>
      </c>
      <c r="G90" s="107">
        <v>41836</v>
      </c>
      <c r="H90" s="84" t="s">
        <v>180</v>
      </c>
      <c r="I90" s="94">
        <v>6.4099999999999993</v>
      </c>
      <c r="J90" s="97" t="s">
        <v>184</v>
      </c>
      <c r="K90" s="98">
        <v>5.5E-2</v>
      </c>
      <c r="L90" s="98">
        <v>1.6299999999999999E-2</v>
      </c>
      <c r="M90" s="94">
        <v>899548.89</v>
      </c>
      <c r="N90" s="96">
        <v>126.93</v>
      </c>
      <c r="O90" s="94">
        <v>1141.79736</v>
      </c>
      <c r="P90" s="95">
        <f t="shared" si="3"/>
        <v>3.5289421665387667E-4</v>
      </c>
      <c r="Q90" s="95">
        <f>O90/'סכום נכסי הקרן'!$C$42</f>
        <v>2.199637747212564E-5</v>
      </c>
    </row>
    <row r="91" spans="2:17" s="136" customFormat="1">
      <c r="B91" s="135" t="s">
        <v>2884</v>
      </c>
      <c r="C91" s="97" t="s">
        <v>2457</v>
      </c>
      <c r="D91" s="84" t="s">
        <v>2513</v>
      </c>
      <c r="E91" s="84"/>
      <c r="F91" s="84" t="s">
        <v>564</v>
      </c>
      <c r="G91" s="107">
        <v>40903</v>
      </c>
      <c r="H91" s="84" t="s">
        <v>180</v>
      </c>
      <c r="I91" s="94">
        <v>6.47</v>
      </c>
      <c r="J91" s="97" t="s">
        <v>184</v>
      </c>
      <c r="K91" s="98">
        <v>5.6619999999999997E-2</v>
      </c>
      <c r="L91" s="98">
        <v>1.1199999999999998E-2</v>
      </c>
      <c r="M91" s="94">
        <v>1135684.93</v>
      </c>
      <c r="N91" s="96">
        <v>135.36000000000001</v>
      </c>
      <c r="O91" s="94">
        <v>1537.2631799999999</v>
      </c>
      <c r="P91" s="95">
        <f t="shared" si="3"/>
        <v>4.7512045893760639E-4</v>
      </c>
      <c r="Q91" s="95">
        <f>O91/'סכום נכסי הקרן'!$C$42</f>
        <v>2.9614905731854397E-5</v>
      </c>
    </row>
    <row r="92" spans="2:17" s="136" customFormat="1">
      <c r="B92" s="135" t="s">
        <v>2884</v>
      </c>
      <c r="C92" s="97" t="s">
        <v>2457</v>
      </c>
      <c r="D92" s="84" t="s">
        <v>2514</v>
      </c>
      <c r="E92" s="84"/>
      <c r="F92" s="84" t="s">
        <v>564</v>
      </c>
      <c r="G92" s="107">
        <v>41911</v>
      </c>
      <c r="H92" s="84" t="s">
        <v>180</v>
      </c>
      <c r="I92" s="94">
        <v>6.3999999999999995</v>
      </c>
      <c r="J92" s="97" t="s">
        <v>184</v>
      </c>
      <c r="K92" s="98">
        <v>5.5E-2</v>
      </c>
      <c r="L92" s="98">
        <v>1.6400000000000005E-2</v>
      </c>
      <c r="M92" s="94">
        <v>353071.7</v>
      </c>
      <c r="N92" s="96">
        <v>126.81</v>
      </c>
      <c r="O92" s="94">
        <v>447.73020000000002</v>
      </c>
      <c r="P92" s="95">
        <f t="shared" si="3"/>
        <v>1.3837954416121923E-4</v>
      </c>
      <c r="Q92" s="95">
        <f>O92/'סכום נכסי הקרן'!$C$42</f>
        <v>8.6253855805642318E-6</v>
      </c>
    </row>
    <row r="93" spans="2:17" s="136" customFormat="1">
      <c r="B93" s="135" t="s">
        <v>2884</v>
      </c>
      <c r="C93" s="97" t="s">
        <v>2457</v>
      </c>
      <c r="D93" s="84" t="s">
        <v>2515</v>
      </c>
      <c r="E93" s="84"/>
      <c r="F93" s="84" t="s">
        <v>564</v>
      </c>
      <c r="G93" s="107">
        <v>40933</v>
      </c>
      <c r="H93" s="84" t="s">
        <v>180</v>
      </c>
      <c r="I93" s="94">
        <v>6.2</v>
      </c>
      <c r="J93" s="97" t="s">
        <v>184</v>
      </c>
      <c r="K93" s="98">
        <v>5.5309999999999998E-2</v>
      </c>
      <c r="L93" s="98">
        <v>3.0900000000000004E-2</v>
      </c>
      <c r="M93" s="94">
        <v>4187900.24</v>
      </c>
      <c r="N93" s="96">
        <v>118.95</v>
      </c>
      <c r="O93" s="94">
        <v>4981.5074699999996</v>
      </c>
      <c r="P93" s="95">
        <f t="shared" si="3"/>
        <v>1.539629743390793E-3</v>
      </c>
      <c r="Q93" s="95">
        <f>O93/'סכום נכסי הקרן'!$C$42</f>
        <v>9.596722021702132E-5</v>
      </c>
    </row>
    <row r="94" spans="2:17" s="136" customFormat="1">
      <c r="B94" s="135" t="s">
        <v>2884</v>
      </c>
      <c r="C94" s="97" t="s">
        <v>2457</v>
      </c>
      <c r="D94" s="84" t="s">
        <v>2516</v>
      </c>
      <c r="E94" s="84"/>
      <c r="F94" s="84" t="s">
        <v>564</v>
      </c>
      <c r="G94" s="107">
        <v>40993</v>
      </c>
      <c r="H94" s="84" t="s">
        <v>180</v>
      </c>
      <c r="I94" s="94">
        <v>6.2</v>
      </c>
      <c r="J94" s="97" t="s">
        <v>184</v>
      </c>
      <c r="K94" s="98">
        <v>5.5452000000000001E-2</v>
      </c>
      <c r="L94" s="98">
        <v>3.0899999999999997E-2</v>
      </c>
      <c r="M94" s="94">
        <v>2437249.11</v>
      </c>
      <c r="N94" s="96">
        <v>119.04</v>
      </c>
      <c r="O94" s="94">
        <v>2901.3015099999998</v>
      </c>
      <c r="P94" s="95">
        <f t="shared" ref="P94:P157" si="4">O94/$O$10</f>
        <v>8.9670247936828257E-4</v>
      </c>
      <c r="Q94" s="95">
        <f>O94/'סכום נכסי הקרן'!$C$42</f>
        <v>5.5892687625769333E-5</v>
      </c>
    </row>
    <row r="95" spans="2:17" s="136" customFormat="1">
      <c r="B95" s="135" t="s">
        <v>2884</v>
      </c>
      <c r="C95" s="97" t="s">
        <v>2457</v>
      </c>
      <c r="D95" s="84" t="s">
        <v>2517</v>
      </c>
      <c r="E95" s="84"/>
      <c r="F95" s="84" t="s">
        <v>564</v>
      </c>
      <c r="G95" s="107">
        <v>41053</v>
      </c>
      <c r="H95" s="84" t="s">
        <v>180</v>
      </c>
      <c r="I95" s="94">
        <v>6.36</v>
      </c>
      <c r="J95" s="97" t="s">
        <v>184</v>
      </c>
      <c r="K95" s="98">
        <v>5.5E-2</v>
      </c>
      <c r="L95" s="98">
        <v>1.9400000000000001E-2</v>
      </c>
      <c r="M95" s="94">
        <v>1716741.01</v>
      </c>
      <c r="N95" s="96">
        <v>125.85</v>
      </c>
      <c r="O95" s="94">
        <v>2160.5185299999998</v>
      </c>
      <c r="P95" s="95">
        <f t="shared" si="4"/>
        <v>6.6774939312395595E-4</v>
      </c>
      <c r="Q95" s="95">
        <f>O95/'סכום נכסי הקרן'!$C$42</f>
        <v>4.1621729727420282E-5</v>
      </c>
    </row>
    <row r="96" spans="2:17" s="136" customFormat="1">
      <c r="B96" s="135" t="s">
        <v>2884</v>
      </c>
      <c r="C96" s="97" t="s">
        <v>2457</v>
      </c>
      <c r="D96" s="84" t="s">
        <v>2518</v>
      </c>
      <c r="E96" s="84"/>
      <c r="F96" s="84" t="s">
        <v>564</v>
      </c>
      <c r="G96" s="107">
        <v>41085</v>
      </c>
      <c r="H96" s="84" t="s">
        <v>180</v>
      </c>
      <c r="I96" s="94">
        <v>6.3100000000000005</v>
      </c>
      <c r="J96" s="97" t="s">
        <v>184</v>
      </c>
      <c r="K96" s="98">
        <v>5.5E-2</v>
      </c>
      <c r="L96" s="98">
        <v>2.3000000000000003E-2</v>
      </c>
      <c r="M96" s="94">
        <v>3158922.3</v>
      </c>
      <c r="N96" s="96">
        <v>123.04</v>
      </c>
      <c r="O96" s="94">
        <v>3886.7379599999999</v>
      </c>
      <c r="P96" s="95">
        <f t="shared" si="4"/>
        <v>1.2012703793018813E-3</v>
      </c>
      <c r="Q96" s="95">
        <f>O96/'סכום נכסי הקרן'!$C$42</f>
        <v>7.4876819914349393E-5</v>
      </c>
    </row>
    <row r="97" spans="2:17" s="136" customFormat="1">
      <c r="B97" s="135" t="s">
        <v>2884</v>
      </c>
      <c r="C97" s="97" t="s">
        <v>2457</v>
      </c>
      <c r="D97" s="84" t="s">
        <v>2519</v>
      </c>
      <c r="E97" s="84"/>
      <c r="F97" s="84" t="s">
        <v>564</v>
      </c>
      <c r="G97" s="107">
        <v>41115</v>
      </c>
      <c r="H97" s="84" t="s">
        <v>180</v>
      </c>
      <c r="I97" s="94">
        <v>6.3199999999999994</v>
      </c>
      <c r="J97" s="97" t="s">
        <v>184</v>
      </c>
      <c r="K97" s="98">
        <v>5.5E-2</v>
      </c>
      <c r="L97" s="98">
        <v>2.2700000000000005E-2</v>
      </c>
      <c r="M97" s="94">
        <v>1400825.14</v>
      </c>
      <c r="N97" s="96">
        <v>123.65</v>
      </c>
      <c r="O97" s="94">
        <v>1732.12023</v>
      </c>
      <c r="P97" s="95">
        <f t="shared" si="4"/>
        <v>5.3534474078323552E-4</v>
      </c>
      <c r="Q97" s="95">
        <f>O97/'סכום נכסי הקרן'!$C$42</f>
        <v>3.3368767297014137E-5</v>
      </c>
    </row>
    <row r="98" spans="2:17" s="136" customFormat="1">
      <c r="B98" s="135" t="s">
        <v>2884</v>
      </c>
      <c r="C98" s="97" t="s">
        <v>2457</v>
      </c>
      <c r="D98" s="84" t="s">
        <v>2520</v>
      </c>
      <c r="E98" s="84"/>
      <c r="F98" s="84" t="s">
        <v>564</v>
      </c>
      <c r="G98" s="107">
        <v>41179</v>
      </c>
      <c r="H98" s="84" t="s">
        <v>180</v>
      </c>
      <c r="I98" s="94">
        <v>6.37</v>
      </c>
      <c r="J98" s="97" t="s">
        <v>184</v>
      </c>
      <c r="K98" s="98">
        <v>5.5E-2</v>
      </c>
      <c r="L98" s="98">
        <v>1.8699999999999998E-2</v>
      </c>
      <c r="M98" s="94">
        <v>1766440.62</v>
      </c>
      <c r="N98" s="96">
        <v>125.32</v>
      </c>
      <c r="O98" s="94">
        <v>2213.7032400000003</v>
      </c>
      <c r="P98" s="95">
        <f t="shared" si="4"/>
        <v>6.8418714051322459E-4</v>
      </c>
      <c r="Q98" s="95">
        <f>O98/'סכום נכסי הקרן'!$C$42</f>
        <v>4.2646316924666508E-5</v>
      </c>
    </row>
    <row r="99" spans="2:17" s="136" customFormat="1">
      <c r="B99" s="135" t="s">
        <v>2885</v>
      </c>
      <c r="C99" s="97" t="s">
        <v>2457</v>
      </c>
      <c r="D99" s="84" t="s">
        <v>2521</v>
      </c>
      <c r="E99" s="84"/>
      <c r="F99" s="84" t="s">
        <v>2522</v>
      </c>
      <c r="G99" s="107">
        <v>42093</v>
      </c>
      <c r="H99" s="84" t="s">
        <v>2417</v>
      </c>
      <c r="I99" s="94">
        <v>2.1300000000000003</v>
      </c>
      <c r="J99" s="97" t="s">
        <v>184</v>
      </c>
      <c r="K99" s="98">
        <v>4.4000000000000004E-2</v>
      </c>
      <c r="L99" s="98">
        <v>2.9499999999999998E-2</v>
      </c>
      <c r="M99" s="94">
        <v>1993998.57</v>
      </c>
      <c r="N99" s="96">
        <v>103.24</v>
      </c>
      <c r="O99" s="94">
        <v>2058.6041999999998</v>
      </c>
      <c r="P99" s="95">
        <f t="shared" si="4"/>
        <v>6.3625082874546178E-4</v>
      </c>
      <c r="Q99" s="95">
        <f>O99/'סכום נכסי הקרן'!$C$42</f>
        <v>3.9658381281336309E-5</v>
      </c>
    </row>
    <row r="100" spans="2:17" s="136" customFormat="1">
      <c r="B100" s="135" t="s">
        <v>2885</v>
      </c>
      <c r="C100" s="97" t="s">
        <v>2457</v>
      </c>
      <c r="D100" s="84" t="s">
        <v>2523</v>
      </c>
      <c r="E100" s="84"/>
      <c r="F100" s="84" t="s">
        <v>2522</v>
      </c>
      <c r="G100" s="107">
        <v>42093</v>
      </c>
      <c r="H100" s="84" t="s">
        <v>2417</v>
      </c>
      <c r="I100" s="94">
        <v>2.12</v>
      </c>
      <c r="J100" s="97" t="s">
        <v>184</v>
      </c>
      <c r="K100" s="98">
        <v>4.4500000000000005E-2</v>
      </c>
      <c r="L100" s="98">
        <v>2.9799999999999997E-2</v>
      </c>
      <c r="M100" s="94">
        <v>1172940.3799999999</v>
      </c>
      <c r="N100" s="96">
        <v>104.34</v>
      </c>
      <c r="O100" s="94">
        <v>1223.8460500000001</v>
      </c>
      <c r="P100" s="95">
        <f t="shared" si="4"/>
        <v>3.7825292670118908E-4</v>
      </c>
      <c r="Q100" s="95">
        <f>O100/'סכום נכסי הקרן'!$C$42</f>
        <v>2.3577020429938592E-5</v>
      </c>
    </row>
    <row r="101" spans="2:17" s="136" customFormat="1">
      <c r="B101" s="135" t="s">
        <v>2885</v>
      </c>
      <c r="C101" s="97" t="s">
        <v>2457</v>
      </c>
      <c r="D101" s="84">
        <v>4985</v>
      </c>
      <c r="E101" s="84"/>
      <c r="F101" s="84" t="s">
        <v>2522</v>
      </c>
      <c r="G101" s="107">
        <v>42551</v>
      </c>
      <c r="H101" s="84" t="s">
        <v>2417</v>
      </c>
      <c r="I101" s="94">
        <v>2.1199999999999997</v>
      </c>
      <c r="J101" s="97" t="s">
        <v>184</v>
      </c>
      <c r="K101" s="98">
        <v>4.4500000000000005E-2</v>
      </c>
      <c r="L101" s="98">
        <v>2.98E-2</v>
      </c>
      <c r="M101" s="94">
        <v>1342906.04</v>
      </c>
      <c r="N101" s="96">
        <v>104.34</v>
      </c>
      <c r="O101" s="94">
        <v>1401.18823</v>
      </c>
      <c r="P101" s="95">
        <f t="shared" si="4"/>
        <v>4.3306390444840579E-4</v>
      </c>
      <c r="Q101" s="95">
        <f>O101/'סכום נכסי הקרן'!$C$42</f>
        <v>2.6993463373027588E-5</v>
      </c>
    </row>
    <row r="102" spans="2:17" s="136" customFormat="1">
      <c r="B102" s="135" t="s">
        <v>2885</v>
      </c>
      <c r="C102" s="97" t="s">
        <v>2457</v>
      </c>
      <c r="D102" s="84">
        <v>4987</v>
      </c>
      <c r="E102" s="84"/>
      <c r="F102" s="84" t="s">
        <v>2522</v>
      </c>
      <c r="G102" s="107">
        <v>42551</v>
      </c>
      <c r="H102" s="84" t="s">
        <v>2417</v>
      </c>
      <c r="I102" s="94">
        <v>2.77</v>
      </c>
      <c r="J102" s="97" t="s">
        <v>184</v>
      </c>
      <c r="K102" s="98">
        <v>3.4000000000000002E-2</v>
      </c>
      <c r="L102" s="98">
        <v>1.9199999999999998E-2</v>
      </c>
      <c r="M102" s="94">
        <v>4985731.63</v>
      </c>
      <c r="N102" s="96">
        <v>105.79</v>
      </c>
      <c r="O102" s="94">
        <v>5274.4051399999998</v>
      </c>
      <c r="P102" s="95">
        <f t="shared" si="4"/>
        <v>1.630155345774736E-3</v>
      </c>
      <c r="Q102" s="95">
        <f>O102/'סכום נכסי הקרן'!$C$42</f>
        <v>1.0160980438802176E-4</v>
      </c>
    </row>
    <row r="103" spans="2:17" s="136" customFormat="1">
      <c r="B103" s="135" t="s">
        <v>2885</v>
      </c>
      <c r="C103" s="97" t="s">
        <v>2457</v>
      </c>
      <c r="D103" s="84" t="s">
        <v>2524</v>
      </c>
      <c r="E103" s="84"/>
      <c r="F103" s="84" t="s">
        <v>2522</v>
      </c>
      <c r="G103" s="107">
        <v>42093</v>
      </c>
      <c r="H103" s="84" t="s">
        <v>2417</v>
      </c>
      <c r="I103" s="94">
        <v>2.77</v>
      </c>
      <c r="J103" s="97" t="s">
        <v>184</v>
      </c>
      <c r="K103" s="98">
        <v>3.4000000000000002E-2</v>
      </c>
      <c r="L103" s="98">
        <v>1.9200000000000002E-2</v>
      </c>
      <c r="M103" s="94">
        <v>4533364.37</v>
      </c>
      <c r="N103" s="96">
        <v>105.79</v>
      </c>
      <c r="O103" s="94">
        <v>4795.8458499999997</v>
      </c>
      <c r="P103" s="95">
        <f t="shared" si="4"/>
        <v>1.4822474842895899E-3</v>
      </c>
      <c r="Q103" s="95">
        <f>O103/'סכום נכסי הקרן'!$C$42</f>
        <v>9.239050580282233E-5</v>
      </c>
    </row>
    <row r="104" spans="2:17" s="136" customFormat="1">
      <c r="B104" s="135" t="s">
        <v>2885</v>
      </c>
      <c r="C104" s="97" t="s">
        <v>2457</v>
      </c>
      <c r="D104" s="84" t="s">
        <v>2525</v>
      </c>
      <c r="E104" s="84"/>
      <c r="F104" s="84" t="s">
        <v>2522</v>
      </c>
      <c r="G104" s="107">
        <v>42093</v>
      </c>
      <c r="H104" s="84" t="s">
        <v>2417</v>
      </c>
      <c r="I104" s="94">
        <v>2.13</v>
      </c>
      <c r="J104" s="97" t="s">
        <v>184</v>
      </c>
      <c r="K104" s="98">
        <v>4.4000000000000004E-2</v>
      </c>
      <c r="L104" s="98">
        <v>2.9500000000000002E-2</v>
      </c>
      <c r="M104" s="94">
        <v>886221.57</v>
      </c>
      <c r="N104" s="96">
        <v>103.24</v>
      </c>
      <c r="O104" s="94">
        <v>914.93518999999992</v>
      </c>
      <c r="P104" s="95">
        <f t="shared" si="4"/>
        <v>2.8277814301840373E-4</v>
      </c>
      <c r="Q104" s="95">
        <f>O104/'סכום נכסי הקרן'!$C$42</f>
        <v>1.7625947043502527E-5</v>
      </c>
    </row>
    <row r="105" spans="2:17" s="136" customFormat="1">
      <c r="B105" s="135" t="s">
        <v>2885</v>
      </c>
      <c r="C105" s="97" t="s">
        <v>2457</v>
      </c>
      <c r="D105" s="84">
        <v>4983</v>
      </c>
      <c r="E105" s="84"/>
      <c r="F105" s="84" t="s">
        <v>2522</v>
      </c>
      <c r="G105" s="107">
        <v>42551</v>
      </c>
      <c r="H105" s="84" t="s">
        <v>2417</v>
      </c>
      <c r="I105" s="94">
        <v>2.13</v>
      </c>
      <c r="J105" s="97" t="s">
        <v>184</v>
      </c>
      <c r="K105" s="98">
        <v>4.4000000000000004E-2</v>
      </c>
      <c r="L105" s="98">
        <v>2.9499999999999998E-2</v>
      </c>
      <c r="M105" s="94">
        <v>1058754.8999999999</v>
      </c>
      <c r="N105" s="96">
        <v>103.24</v>
      </c>
      <c r="O105" s="94">
        <v>1093.0586000000001</v>
      </c>
      <c r="P105" s="95">
        <f t="shared" si="4"/>
        <v>3.3783057477360356E-4</v>
      </c>
      <c r="Q105" s="95">
        <f>O105/'סכום נכסי הקרן'!$C$42</f>
        <v>2.1057440143978954E-5</v>
      </c>
    </row>
    <row r="106" spans="2:17" s="136" customFormat="1">
      <c r="B106" s="135" t="s">
        <v>2885</v>
      </c>
      <c r="C106" s="97" t="s">
        <v>2457</v>
      </c>
      <c r="D106" s="84" t="s">
        <v>2526</v>
      </c>
      <c r="E106" s="84"/>
      <c r="F106" s="84" t="s">
        <v>2522</v>
      </c>
      <c r="G106" s="107">
        <v>42093</v>
      </c>
      <c r="H106" s="84" t="s">
        <v>2417</v>
      </c>
      <c r="I106" s="94">
        <v>2.6900000000000004</v>
      </c>
      <c r="J106" s="97" t="s">
        <v>184</v>
      </c>
      <c r="K106" s="98">
        <v>3.5000000000000003E-2</v>
      </c>
      <c r="L106" s="98">
        <v>1.3000000000000001E-2</v>
      </c>
      <c r="M106" s="94">
        <v>1824573.92</v>
      </c>
      <c r="N106" s="96">
        <v>116.87</v>
      </c>
      <c r="O106" s="94">
        <v>2132.3795499999997</v>
      </c>
      <c r="P106" s="95">
        <f t="shared" si="4"/>
        <v>6.5905250552164172E-4</v>
      </c>
      <c r="Q106" s="95">
        <f>O106/'סכום נכסי הקרן'!$C$42</f>
        <v>4.1079640870461812E-5</v>
      </c>
    </row>
    <row r="107" spans="2:17" s="136" customFormat="1">
      <c r="B107" s="135" t="s">
        <v>2885</v>
      </c>
      <c r="C107" s="97" t="s">
        <v>2457</v>
      </c>
      <c r="D107" s="84">
        <v>4989</v>
      </c>
      <c r="E107" s="84"/>
      <c r="F107" s="84" t="s">
        <v>2522</v>
      </c>
      <c r="G107" s="107">
        <v>42551</v>
      </c>
      <c r="H107" s="84" t="s">
        <v>2417</v>
      </c>
      <c r="I107" s="94">
        <v>2.6900000000000004</v>
      </c>
      <c r="J107" s="97" t="s">
        <v>184</v>
      </c>
      <c r="K107" s="98">
        <v>3.5000000000000003E-2</v>
      </c>
      <c r="L107" s="98">
        <v>1.3000000000000001E-2</v>
      </c>
      <c r="M107" s="94">
        <v>1790541.38</v>
      </c>
      <c r="N107" s="96">
        <v>116.87</v>
      </c>
      <c r="O107" s="94">
        <v>2092.6057099999998</v>
      </c>
      <c r="P107" s="95">
        <f t="shared" si="4"/>
        <v>6.4675964288083429E-4</v>
      </c>
      <c r="Q107" s="95">
        <f>O107/'סכום נכסי הקרן'!$C$42</f>
        <v>4.0313409988516239E-5</v>
      </c>
    </row>
    <row r="108" spans="2:17" s="136" customFormat="1">
      <c r="B108" s="135" t="s">
        <v>2885</v>
      </c>
      <c r="C108" s="97" t="s">
        <v>2457</v>
      </c>
      <c r="D108" s="84">
        <v>4986</v>
      </c>
      <c r="E108" s="84"/>
      <c r="F108" s="84" t="s">
        <v>2522</v>
      </c>
      <c r="G108" s="107">
        <v>42551</v>
      </c>
      <c r="H108" s="84" t="s">
        <v>2417</v>
      </c>
      <c r="I108" s="94">
        <v>2.13</v>
      </c>
      <c r="J108" s="97" t="s">
        <v>184</v>
      </c>
      <c r="K108" s="98">
        <v>4.4000000000000004E-2</v>
      </c>
      <c r="L108" s="98">
        <v>2.9499999999999992E-2</v>
      </c>
      <c r="M108" s="94">
        <v>2382198.5</v>
      </c>
      <c r="N108" s="96">
        <v>103.24</v>
      </c>
      <c r="O108" s="94">
        <v>2459.3818099999999</v>
      </c>
      <c r="P108" s="95">
        <f t="shared" si="4"/>
        <v>7.6011878087784627E-4</v>
      </c>
      <c r="Q108" s="95">
        <f>O108/'סכום נכסי הקרן'!$C$42</f>
        <v>4.7379239553364858E-5</v>
      </c>
    </row>
    <row r="109" spans="2:17" s="136" customFormat="1">
      <c r="B109" s="135" t="s">
        <v>2885</v>
      </c>
      <c r="C109" s="97" t="s">
        <v>2454</v>
      </c>
      <c r="D109" s="84" t="s">
        <v>2527</v>
      </c>
      <c r="E109" s="84"/>
      <c r="F109" s="84" t="s">
        <v>2522</v>
      </c>
      <c r="G109" s="107">
        <v>42871</v>
      </c>
      <c r="H109" s="84" t="s">
        <v>2417</v>
      </c>
      <c r="I109" s="94">
        <v>0.23</v>
      </c>
      <c r="J109" s="97" t="s">
        <v>184</v>
      </c>
      <c r="K109" s="98">
        <v>0.03</v>
      </c>
      <c r="L109" s="98">
        <v>2.5000000000000001E-2</v>
      </c>
      <c r="M109" s="94">
        <v>9037788.7400000002</v>
      </c>
      <c r="N109" s="96">
        <v>100.49</v>
      </c>
      <c r="O109" s="94">
        <v>9082.0740999999998</v>
      </c>
      <c r="P109" s="95">
        <f t="shared" si="4"/>
        <v>2.8069879449642114E-3</v>
      </c>
      <c r="Q109" s="95">
        <f>O109/'סכום נכסי הקרן'!$C$42</f>
        <v>1.7496338416250648E-4</v>
      </c>
    </row>
    <row r="110" spans="2:17" s="136" customFormat="1">
      <c r="B110" s="135" t="s">
        <v>2885</v>
      </c>
      <c r="C110" s="97" t="s">
        <v>2454</v>
      </c>
      <c r="D110" s="84" t="s">
        <v>2528</v>
      </c>
      <c r="E110" s="84"/>
      <c r="F110" s="84" t="s">
        <v>2522</v>
      </c>
      <c r="G110" s="107">
        <v>42871</v>
      </c>
      <c r="H110" s="84" t="s">
        <v>2417</v>
      </c>
      <c r="I110" s="94">
        <v>3.2899999999999996</v>
      </c>
      <c r="J110" s="97" t="s">
        <v>184</v>
      </c>
      <c r="K110" s="98">
        <v>4.7E-2</v>
      </c>
      <c r="L110" s="98">
        <v>3.6900000000000002E-2</v>
      </c>
      <c r="M110" s="94">
        <v>10846390.050000001</v>
      </c>
      <c r="N110" s="96">
        <v>104.7</v>
      </c>
      <c r="O110" s="94">
        <v>11356.17015</v>
      </c>
      <c r="P110" s="95">
        <f t="shared" si="4"/>
        <v>3.5098406334311259E-3</v>
      </c>
      <c r="Q110" s="95">
        <f>O110/'סכום נכסי הקרן'!$C$42</f>
        <v>2.1877315012979679E-4</v>
      </c>
    </row>
    <row r="111" spans="2:17" s="136" customFormat="1">
      <c r="B111" s="135" t="s">
        <v>2886</v>
      </c>
      <c r="C111" s="97" t="s">
        <v>2454</v>
      </c>
      <c r="D111" s="84">
        <v>4099</v>
      </c>
      <c r="E111" s="84"/>
      <c r="F111" s="84" t="s">
        <v>564</v>
      </c>
      <c r="G111" s="107">
        <v>42052</v>
      </c>
      <c r="H111" s="84" t="s">
        <v>180</v>
      </c>
      <c r="I111" s="94">
        <v>6.33</v>
      </c>
      <c r="J111" s="97" t="s">
        <v>184</v>
      </c>
      <c r="K111" s="98">
        <v>2.9779E-2</v>
      </c>
      <c r="L111" s="98">
        <v>1.21E-2</v>
      </c>
      <c r="M111" s="94">
        <v>13283199.960000001</v>
      </c>
      <c r="N111" s="96">
        <v>112.26</v>
      </c>
      <c r="O111" s="94">
        <v>14911.720529999999</v>
      </c>
      <c r="P111" s="95">
        <f t="shared" si="4"/>
        <v>4.6087511845323238E-3</v>
      </c>
      <c r="Q111" s="95">
        <f>O111/'סכום נכסי הקרן'!$C$42</f>
        <v>2.8726974244950551E-4</v>
      </c>
    </row>
    <row r="112" spans="2:17" s="136" customFormat="1">
      <c r="B112" s="135" t="s">
        <v>2886</v>
      </c>
      <c r="C112" s="97" t="s">
        <v>2454</v>
      </c>
      <c r="D112" s="84" t="s">
        <v>2529</v>
      </c>
      <c r="E112" s="84"/>
      <c r="F112" s="84" t="s">
        <v>564</v>
      </c>
      <c r="G112" s="107">
        <v>42054</v>
      </c>
      <c r="H112" s="84" t="s">
        <v>180</v>
      </c>
      <c r="I112" s="94">
        <v>6.33</v>
      </c>
      <c r="J112" s="97" t="s">
        <v>184</v>
      </c>
      <c r="K112" s="98">
        <v>2.9779E-2</v>
      </c>
      <c r="L112" s="98">
        <v>1.2200000000000003E-2</v>
      </c>
      <c r="M112" s="94">
        <v>375656.12</v>
      </c>
      <c r="N112" s="96">
        <v>112.22</v>
      </c>
      <c r="O112" s="94">
        <v>421.56129999999996</v>
      </c>
      <c r="P112" s="95">
        <f t="shared" si="4"/>
        <v>1.3029154729792848E-4</v>
      </c>
      <c r="Q112" s="95">
        <f>O112/'סכום נכסי הקרן'!$C$42</f>
        <v>8.1212497132065512E-6</v>
      </c>
    </row>
    <row r="113" spans="2:17" s="136" customFormat="1">
      <c r="B113" s="135" t="s">
        <v>2875</v>
      </c>
      <c r="C113" s="97" t="s">
        <v>2454</v>
      </c>
      <c r="D113" s="84" t="s">
        <v>2530</v>
      </c>
      <c r="E113" s="84"/>
      <c r="F113" s="84" t="s">
        <v>2522</v>
      </c>
      <c r="G113" s="107">
        <v>40742</v>
      </c>
      <c r="H113" s="84" t="s">
        <v>2417</v>
      </c>
      <c r="I113" s="94">
        <v>8.7399999999999984</v>
      </c>
      <c r="J113" s="97" t="s">
        <v>184</v>
      </c>
      <c r="K113" s="98">
        <v>0.06</v>
      </c>
      <c r="L113" s="98">
        <v>1.1899999999999999E-2</v>
      </c>
      <c r="M113" s="94">
        <v>33751484.770000003</v>
      </c>
      <c r="N113" s="96">
        <v>154.19</v>
      </c>
      <c r="O113" s="94">
        <v>52041.412520000005</v>
      </c>
      <c r="P113" s="95">
        <f t="shared" si="4"/>
        <v>1.6084389531962704E-2</v>
      </c>
      <c r="Q113" s="95">
        <f>O113/'סכום נכסי הקרן'!$C$42</f>
        <v>1.0025619204203846E-3</v>
      </c>
    </row>
    <row r="114" spans="2:17" s="136" customFormat="1">
      <c r="B114" s="135" t="s">
        <v>2887</v>
      </c>
      <c r="C114" s="97" t="s">
        <v>2457</v>
      </c>
      <c r="D114" s="84" t="s">
        <v>2531</v>
      </c>
      <c r="E114" s="84"/>
      <c r="F114" s="84" t="s">
        <v>2522</v>
      </c>
      <c r="G114" s="107">
        <v>42680</v>
      </c>
      <c r="H114" s="84" t="s">
        <v>2417</v>
      </c>
      <c r="I114" s="94">
        <v>4.58</v>
      </c>
      <c r="J114" s="97" t="s">
        <v>184</v>
      </c>
      <c r="K114" s="98">
        <v>2.3E-2</v>
      </c>
      <c r="L114" s="98">
        <v>1.8799999999999997E-2</v>
      </c>
      <c r="M114" s="94">
        <v>5503353.5599999996</v>
      </c>
      <c r="N114" s="96">
        <v>102.82</v>
      </c>
      <c r="O114" s="94">
        <v>5658.5481900000004</v>
      </c>
      <c r="P114" s="95">
        <f t="shared" si="4"/>
        <v>1.7488820703774107E-3</v>
      </c>
      <c r="Q114" s="95">
        <f>O114/'סכום נכסי הקרן'!$C$42</f>
        <v>1.0901020294131115E-4</v>
      </c>
    </row>
    <row r="115" spans="2:17" s="136" customFormat="1">
      <c r="B115" s="135" t="s">
        <v>2888</v>
      </c>
      <c r="C115" s="97" t="s">
        <v>2454</v>
      </c>
      <c r="D115" s="84">
        <v>4100</v>
      </c>
      <c r="E115" s="84"/>
      <c r="F115" s="84" t="s">
        <v>564</v>
      </c>
      <c r="G115" s="107">
        <v>42052</v>
      </c>
      <c r="H115" s="84" t="s">
        <v>180</v>
      </c>
      <c r="I115" s="94">
        <v>6.31</v>
      </c>
      <c r="J115" s="97" t="s">
        <v>184</v>
      </c>
      <c r="K115" s="98">
        <v>2.9779E-2</v>
      </c>
      <c r="L115" s="98">
        <v>1.21E-2</v>
      </c>
      <c r="M115" s="94">
        <v>15131560.25</v>
      </c>
      <c r="N115" s="96">
        <v>112.25</v>
      </c>
      <c r="O115" s="94">
        <v>16985.176670000001</v>
      </c>
      <c r="P115" s="95">
        <f t="shared" si="4"/>
        <v>5.2495922881511583E-3</v>
      </c>
      <c r="Q115" s="95">
        <f>O115/'סכום נכסי הקרן'!$C$42</f>
        <v>3.2721424181963597E-4</v>
      </c>
    </row>
    <row r="116" spans="2:17" s="136" customFormat="1">
      <c r="B116" s="146" t="s">
        <v>2889</v>
      </c>
      <c r="C116" s="97" t="s">
        <v>2454</v>
      </c>
      <c r="D116" s="84" t="s">
        <v>2532</v>
      </c>
      <c r="E116" s="84"/>
      <c r="F116" s="84" t="s">
        <v>2522</v>
      </c>
      <c r="G116" s="107">
        <v>42978</v>
      </c>
      <c r="H116" s="84" t="s">
        <v>2417</v>
      </c>
      <c r="I116" s="94">
        <v>3.7399999999999998</v>
      </c>
      <c r="J116" s="97" t="s">
        <v>184</v>
      </c>
      <c r="K116" s="98">
        <v>2.3E-2</v>
      </c>
      <c r="L116" s="98">
        <v>1.67E-2</v>
      </c>
      <c r="M116" s="94">
        <v>5208050.4800000004</v>
      </c>
      <c r="N116" s="96">
        <v>103.18</v>
      </c>
      <c r="O116" s="94">
        <v>5373.6664099999998</v>
      </c>
      <c r="P116" s="95">
        <f t="shared" si="4"/>
        <v>1.6608339314396379E-3</v>
      </c>
      <c r="Q116" s="95">
        <f>O116/'סכום נכסי הקרן'!$C$42</f>
        <v>1.0352204244336512E-4</v>
      </c>
    </row>
    <row r="117" spans="2:17" s="136" customFormat="1">
      <c r="B117" s="146" t="s">
        <v>2889</v>
      </c>
      <c r="C117" s="97" t="s">
        <v>2454</v>
      </c>
      <c r="D117" s="84" t="s">
        <v>2533</v>
      </c>
      <c r="E117" s="84"/>
      <c r="F117" s="84" t="s">
        <v>2522</v>
      </c>
      <c r="G117" s="107">
        <v>42978</v>
      </c>
      <c r="H117" s="84" t="s">
        <v>2417</v>
      </c>
      <c r="I117" s="94">
        <v>3.68</v>
      </c>
      <c r="J117" s="97" t="s">
        <v>184</v>
      </c>
      <c r="K117" s="98">
        <v>2.76E-2</v>
      </c>
      <c r="L117" s="98">
        <v>2.4500000000000001E-2</v>
      </c>
      <c r="M117" s="94">
        <v>12152117.779999999</v>
      </c>
      <c r="N117" s="96">
        <v>102.11</v>
      </c>
      <c r="O117" s="94">
        <v>12408.52774</v>
      </c>
      <c r="P117" s="95">
        <f t="shared" si="4"/>
        <v>3.8350917860198929E-3</v>
      </c>
      <c r="Q117" s="95">
        <f>O117/'סכום נכסי הקרן'!$C$42</f>
        <v>2.3904649774490812E-4</v>
      </c>
    </row>
    <row r="118" spans="2:17" s="136" customFormat="1">
      <c r="B118" s="135" t="s">
        <v>2890</v>
      </c>
      <c r="C118" s="97" t="s">
        <v>2457</v>
      </c>
      <c r="D118" s="84" t="s">
        <v>2534</v>
      </c>
      <c r="E118" s="84"/>
      <c r="F118" s="84" t="s">
        <v>564</v>
      </c>
      <c r="G118" s="107">
        <v>41816</v>
      </c>
      <c r="H118" s="84" t="s">
        <v>180</v>
      </c>
      <c r="I118" s="94">
        <v>8.7899999999999991</v>
      </c>
      <c r="J118" s="97" t="s">
        <v>184</v>
      </c>
      <c r="K118" s="98">
        <v>4.4999999999999998E-2</v>
      </c>
      <c r="L118" s="98">
        <v>1.66E-2</v>
      </c>
      <c r="M118" s="94">
        <v>4695468.28</v>
      </c>
      <c r="N118" s="96">
        <v>125.74</v>
      </c>
      <c r="O118" s="94">
        <v>5904.0818799999997</v>
      </c>
      <c r="P118" s="95">
        <f t="shared" si="4"/>
        <v>1.8247689328191716E-3</v>
      </c>
      <c r="Q118" s="95">
        <f>O118/'סכום נכסי הקרן'!$C$42</f>
        <v>1.137403345010512E-4</v>
      </c>
    </row>
    <row r="119" spans="2:17" s="136" customFormat="1">
      <c r="B119" s="135" t="s">
        <v>2890</v>
      </c>
      <c r="C119" s="97" t="s">
        <v>2457</v>
      </c>
      <c r="D119" s="84" t="s">
        <v>2535</v>
      </c>
      <c r="E119" s="84"/>
      <c r="F119" s="84" t="s">
        <v>564</v>
      </c>
      <c r="G119" s="107">
        <v>42625</v>
      </c>
      <c r="H119" s="84" t="s">
        <v>180</v>
      </c>
      <c r="I119" s="94">
        <v>8.5500000000000007</v>
      </c>
      <c r="J119" s="97" t="s">
        <v>184</v>
      </c>
      <c r="K119" s="98">
        <v>4.4999999999999998E-2</v>
      </c>
      <c r="L119" s="98">
        <v>2.75E-2</v>
      </c>
      <c r="M119" s="94">
        <v>1307493.24</v>
      </c>
      <c r="N119" s="96">
        <v>115.94</v>
      </c>
      <c r="O119" s="94">
        <v>1515.90768</v>
      </c>
      <c r="P119" s="95">
        <f t="shared" si="4"/>
        <v>4.6852013500293569E-4</v>
      </c>
      <c r="Q119" s="95">
        <f>O119/'סכום נכסי הקרן'!$C$42</f>
        <v>2.9203498545638818E-5</v>
      </c>
    </row>
    <row r="120" spans="2:17" s="136" customFormat="1">
      <c r="B120" s="135" t="s">
        <v>2890</v>
      </c>
      <c r="C120" s="97" t="s">
        <v>2457</v>
      </c>
      <c r="D120" s="84" t="s">
        <v>2536</v>
      </c>
      <c r="E120" s="84"/>
      <c r="F120" s="84" t="s">
        <v>564</v>
      </c>
      <c r="G120" s="107">
        <v>42716</v>
      </c>
      <c r="H120" s="84" t="s">
        <v>180</v>
      </c>
      <c r="I120" s="94">
        <v>8.5900000000000016</v>
      </c>
      <c r="J120" s="97" t="s">
        <v>184</v>
      </c>
      <c r="K120" s="98">
        <v>4.4999999999999998E-2</v>
      </c>
      <c r="L120" s="98">
        <v>2.5500000000000002E-2</v>
      </c>
      <c r="M120" s="94">
        <v>989195.46</v>
      </c>
      <c r="N120" s="96">
        <v>117.9</v>
      </c>
      <c r="O120" s="94">
        <v>1166.2614599999999</v>
      </c>
      <c r="P120" s="95">
        <f t="shared" si="4"/>
        <v>3.6045531261370801E-4</v>
      </c>
      <c r="Q120" s="95">
        <f>O120/'סכום נכסי הקרן'!$C$42</f>
        <v>2.2467670888074529E-5</v>
      </c>
    </row>
    <row r="121" spans="2:17" s="136" customFormat="1">
      <c r="B121" s="135" t="s">
        <v>2890</v>
      </c>
      <c r="C121" s="97" t="s">
        <v>2457</v>
      </c>
      <c r="D121" s="84" t="s">
        <v>2537</v>
      </c>
      <c r="E121" s="84"/>
      <c r="F121" s="84" t="s">
        <v>564</v>
      </c>
      <c r="G121" s="107">
        <v>42803</v>
      </c>
      <c r="H121" s="84" t="s">
        <v>180</v>
      </c>
      <c r="I121" s="94">
        <v>8.49</v>
      </c>
      <c r="J121" s="97" t="s">
        <v>184</v>
      </c>
      <c r="K121" s="98">
        <v>4.4999999999999998E-2</v>
      </c>
      <c r="L121" s="98">
        <v>3.0300000000000004E-2</v>
      </c>
      <c r="M121" s="94">
        <v>6339499.8600000003</v>
      </c>
      <c r="N121" s="96">
        <v>113.85</v>
      </c>
      <c r="O121" s="94">
        <v>7217.5208499999999</v>
      </c>
      <c r="P121" s="95">
        <f t="shared" si="4"/>
        <v>2.2307122575093113E-3</v>
      </c>
      <c r="Q121" s="95">
        <f>O121/'סכום נכסי הקרן'!$C$42</f>
        <v>1.39043335175987E-4</v>
      </c>
    </row>
    <row r="122" spans="2:17" s="136" customFormat="1">
      <c r="B122" s="135" t="s">
        <v>2890</v>
      </c>
      <c r="C122" s="97" t="s">
        <v>2457</v>
      </c>
      <c r="D122" s="84" t="s">
        <v>2538</v>
      </c>
      <c r="E122" s="84"/>
      <c r="F122" s="84" t="s">
        <v>564</v>
      </c>
      <c r="G122" s="107">
        <v>42898</v>
      </c>
      <c r="H122" s="84" t="s">
        <v>180</v>
      </c>
      <c r="I122" s="94">
        <v>8.379999999999999</v>
      </c>
      <c r="J122" s="97" t="s">
        <v>184</v>
      </c>
      <c r="K122" s="98">
        <v>4.4999999999999998E-2</v>
      </c>
      <c r="L122" s="98">
        <v>3.5499999999999997E-2</v>
      </c>
      <c r="M122" s="94">
        <v>1192298.82</v>
      </c>
      <c r="N122" s="96">
        <v>108.59</v>
      </c>
      <c r="O122" s="94">
        <v>1294.7173</v>
      </c>
      <c r="P122" s="95">
        <f t="shared" si="4"/>
        <v>4.001570360713763E-4</v>
      </c>
      <c r="Q122" s="95">
        <f>O122/'סכום נכסי הקרן'!$C$42</f>
        <v>2.4942333419383045E-5</v>
      </c>
    </row>
    <row r="123" spans="2:17" s="136" customFormat="1">
      <c r="B123" s="135" t="s">
        <v>2890</v>
      </c>
      <c r="C123" s="97" t="s">
        <v>2457</v>
      </c>
      <c r="D123" s="84" t="s">
        <v>2539</v>
      </c>
      <c r="E123" s="84"/>
      <c r="F123" s="84" t="s">
        <v>564</v>
      </c>
      <c r="G123" s="107">
        <v>42989</v>
      </c>
      <c r="H123" s="84" t="s">
        <v>180</v>
      </c>
      <c r="I123" s="94">
        <v>8.3400000000000016</v>
      </c>
      <c r="J123" s="97" t="s">
        <v>184</v>
      </c>
      <c r="K123" s="98">
        <v>4.4999999999999998E-2</v>
      </c>
      <c r="L123" s="98">
        <v>3.7500000000000006E-2</v>
      </c>
      <c r="M123" s="94">
        <v>1502446.58</v>
      </c>
      <c r="N123" s="96">
        <v>107.26</v>
      </c>
      <c r="O123" s="94">
        <v>1611.52414</v>
      </c>
      <c r="P123" s="95">
        <f t="shared" si="4"/>
        <v>4.9807222273145937E-4</v>
      </c>
      <c r="Q123" s="95">
        <f>O123/'סכום נכסי הקרן'!$C$42</f>
        <v>3.1045520449340192E-5</v>
      </c>
    </row>
    <row r="124" spans="2:17" s="136" customFormat="1">
      <c r="B124" s="135" t="s">
        <v>2890</v>
      </c>
      <c r="C124" s="97" t="s">
        <v>2457</v>
      </c>
      <c r="D124" s="84" t="s">
        <v>2540</v>
      </c>
      <c r="E124" s="84"/>
      <c r="F124" s="84" t="s">
        <v>564</v>
      </c>
      <c r="G124" s="107">
        <v>43080</v>
      </c>
      <c r="H124" s="84" t="s">
        <v>180</v>
      </c>
      <c r="I124" s="94">
        <v>8.2299999999999986</v>
      </c>
      <c r="J124" s="97" t="s">
        <v>184</v>
      </c>
      <c r="K124" s="98">
        <v>4.4999999999999998E-2</v>
      </c>
      <c r="L124" s="98">
        <v>4.2800000000000005E-2</v>
      </c>
      <c r="M124" s="94">
        <v>465509.85</v>
      </c>
      <c r="N124" s="96">
        <v>102.4</v>
      </c>
      <c r="O124" s="94">
        <v>476.68209000000002</v>
      </c>
      <c r="P124" s="95">
        <f t="shared" si="4"/>
        <v>1.4732767707877932E-4</v>
      </c>
      <c r="Q124" s="95">
        <f>O124/'סכום נכסי הקרן'!$C$42</f>
        <v>9.1831349004360688E-6</v>
      </c>
    </row>
    <row r="125" spans="2:17" s="136" customFormat="1">
      <c r="B125" s="135" t="s">
        <v>2890</v>
      </c>
      <c r="C125" s="97" t="s">
        <v>2457</v>
      </c>
      <c r="D125" s="84" t="s">
        <v>2541</v>
      </c>
      <c r="E125" s="84"/>
      <c r="F125" s="84" t="s">
        <v>564</v>
      </c>
      <c r="G125" s="107">
        <v>41893</v>
      </c>
      <c r="H125" s="84" t="s">
        <v>180</v>
      </c>
      <c r="I125" s="94">
        <v>8.7800000000000011</v>
      </c>
      <c r="J125" s="97" t="s">
        <v>184</v>
      </c>
      <c r="K125" s="98">
        <v>4.4999999999999998E-2</v>
      </c>
      <c r="L125" s="98">
        <v>1.7400000000000002E-2</v>
      </c>
      <c r="M125" s="94">
        <v>921200.33</v>
      </c>
      <c r="N125" s="96">
        <v>126.29</v>
      </c>
      <c r="O125" s="94">
        <v>1163.38391</v>
      </c>
      <c r="P125" s="95">
        <f t="shared" si="4"/>
        <v>3.5956595099079068E-4</v>
      </c>
      <c r="Q125" s="95">
        <f>O125/'סכום נכסי הקרן'!$C$42</f>
        <v>2.2412235766035965E-5</v>
      </c>
    </row>
    <row r="126" spans="2:17" s="136" customFormat="1">
      <c r="B126" s="135" t="s">
        <v>2890</v>
      </c>
      <c r="C126" s="97" t="s">
        <v>2457</v>
      </c>
      <c r="D126" s="84" t="s">
        <v>2542</v>
      </c>
      <c r="E126" s="84"/>
      <c r="F126" s="84" t="s">
        <v>564</v>
      </c>
      <c r="G126" s="107">
        <v>42151</v>
      </c>
      <c r="H126" s="84" t="s">
        <v>180</v>
      </c>
      <c r="I126" s="94">
        <v>8.75</v>
      </c>
      <c r="J126" s="97" t="s">
        <v>184</v>
      </c>
      <c r="K126" s="98">
        <v>4.4999999999999998E-2</v>
      </c>
      <c r="L126" s="98">
        <v>1.8500000000000003E-2</v>
      </c>
      <c r="M126" s="94">
        <v>3373603.94</v>
      </c>
      <c r="N126" s="96">
        <v>125.12</v>
      </c>
      <c r="O126" s="94">
        <v>4221.0532999999996</v>
      </c>
      <c r="P126" s="95">
        <f t="shared" si="4"/>
        <v>1.3045969012905766E-3</v>
      </c>
      <c r="Q126" s="95">
        <f>O126/'סכום נכסי הקרן'!$C$42</f>
        <v>8.1317302850272456E-5</v>
      </c>
    </row>
    <row r="127" spans="2:17" s="136" customFormat="1">
      <c r="B127" s="135" t="s">
        <v>2890</v>
      </c>
      <c r="C127" s="97" t="s">
        <v>2457</v>
      </c>
      <c r="D127" s="84" t="s">
        <v>2543</v>
      </c>
      <c r="E127" s="84"/>
      <c r="F127" s="84" t="s">
        <v>564</v>
      </c>
      <c r="G127" s="107">
        <v>42166</v>
      </c>
      <c r="H127" s="84" t="s">
        <v>180</v>
      </c>
      <c r="I127" s="94">
        <v>8.76</v>
      </c>
      <c r="J127" s="97" t="s">
        <v>184</v>
      </c>
      <c r="K127" s="98">
        <v>4.4999999999999998E-2</v>
      </c>
      <c r="L127" s="98">
        <v>1.7999999999999999E-2</v>
      </c>
      <c r="M127" s="94">
        <v>3174190.44</v>
      </c>
      <c r="N127" s="96">
        <v>125.61</v>
      </c>
      <c r="O127" s="94">
        <v>3987.1006600000001</v>
      </c>
      <c r="P127" s="95">
        <f t="shared" si="4"/>
        <v>1.2322893828821382E-3</v>
      </c>
      <c r="Q127" s="95">
        <f>O127/'סכום נכסי הקרן'!$C$42</f>
        <v>7.681027668230137E-5</v>
      </c>
    </row>
    <row r="128" spans="2:17" s="136" customFormat="1">
      <c r="B128" s="135" t="s">
        <v>2890</v>
      </c>
      <c r="C128" s="97" t="s">
        <v>2457</v>
      </c>
      <c r="D128" s="84" t="s">
        <v>2544</v>
      </c>
      <c r="E128" s="84"/>
      <c r="F128" s="84" t="s">
        <v>564</v>
      </c>
      <c r="G128" s="107">
        <v>42257</v>
      </c>
      <c r="H128" s="84" t="s">
        <v>180</v>
      </c>
      <c r="I128" s="94">
        <v>8.76</v>
      </c>
      <c r="J128" s="97" t="s">
        <v>184</v>
      </c>
      <c r="K128" s="98">
        <v>4.4999999999999998E-2</v>
      </c>
      <c r="L128" s="98">
        <v>1.8200000000000004E-2</v>
      </c>
      <c r="M128" s="94">
        <v>1686778.95</v>
      </c>
      <c r="N128" s="96">
        <v>125.47</v>
      </c>
      <c r="O128" s="94">
        <v>2116.40157</v>
      </c>
      <c r="P128" s="95">
        <f t="shared" si="4"/>
        <v>6.5411420654378177E-4</v>
      </c>
      <c r="Q128" s="95">
        <f>O128/'סכום נכסי הקרן'!$C$42</f>
        <v>4.0771829964924186E-5</v>
      </c>
    </row>
    <row r="129" spans="2:17" s="136" customFormat="1">
      <c r="B129" s="135" t="s">
        <v>2890</v>
      </c>
      <c r="C129" s="97" t="s">
        <v>2457</v>
      </c>
      <c r="D129" s="84" t="s">
        <v>2545</v>
      </c>
      <c r="E129" s="84"/>
      <c r="F129" s="84" t="s">
        <v>564</v>
      </c>
      <c r="G129" s="107">
        <v>42348</v>
      </c>
      <c r="H129" s="84" t="s">
        <v>180</v>
      </c>
      <c r="I129" s="94">
        <v>8.74</v>
      </c>
      <c r="J129" s="97" t="s">
        <v>184</v>
      </c>
      <c r="K129" s="98">
        <v>4.4999999999999998E-2</v>
      </c>
      <c r="L129" s="98">
        <v>1.8799999999999997E-2</v>
      </c>
      <c r="M129" s="94">
        <v>2920974.07</v>
      </c>
      <c r="N129" s="96">
        <v>124.79</v>
      </c>
      <c r="O129" s="94">
        <v>3645.08358</v>
      </c>
      <c r="P129" s="95">
        <f t="shared" si="4"/>
        <v>1.1265824914869381E-3</v>
      </c>
      <c r="Q129" s="95">
        <f>O129/'סכום נכסי הקרן'!$C$42</f>
        <v>7.0221422077142542E-5</v>
      </c>
    </row>
    <row r="130" spans="2:17" s="136" customFormat="1">
      <c r="B130" s="135" t="s">
        <v>2890</v>
      </c>
      <c r="C130" s="97" t="s">
        <v>2457</v>
      </c>
      <c r="D130" s="84" t="s">
        <v>2546</v>
      </c>
      <c r="E130" s="84"/>
      <c r="F130" s="84" t="s">
        <v>564</v>
      </c>
      <c r="G130" s="107">
        <v>42439</v>
      </c>
      <c r="H130" s="84" t="s">
        <v>180</v>
      </c>
      <c r="I130" s="94">
        <v>8.7299999999999986</v>
      </c>
      <c r="J130" s="97" t="s">
        <v>184</v>
      </c>
      <c r="K130" s="98">
        <v>4.4999999999999998E-2</v>
      </c>
      <c r="L130" s="98">
        <v>1.9599999999999999E-2</v>
      </c>
      <c r="M130" s="94">
        <v>3469198.08</v>
      </c>
      <c r="N130" s="96">
        <v>124.64</v>
      </c>
      <c r="O130" s="94">
        <v>4324.0086100000008</v>
      </c>
      <c r="P130" s="95">
        <f t="shared" si="4"/>
        <v>1.336417200360814E-3</v>
      </c>
      <c r="Q130" s="95">
        <f>O130/'סכום נכסי הקרן'!$C$42</f>
        <v>8.3300705458174562E-5</v>
      </c>
    </row>
    <row r="131" spans="2:17" s="136" customFormat="1">
      <c r="B131" s="135" t="s">
        <v>2890</v>
      </c>
      <c r="C131" s="97" t="s">
        <v>2457</v>
      </c>
      <c r="D131" s="84" t="s">
        <v>2547</v>
      </c>
      <c r="E131" s="84"/>
      <c r="F131" s="84" t="s">
        <v>564</v>
      </c>
      <c r="G131" s="107">
        <v>42549</v>
      </c>
      <c r="H131" s="84" t="s">
        <v>180</v>
      </c>
      <c r="I131" s="94">
        <v>8.6199999999999992</v>
      </c>
      <c r="J131" s="97" t="s">
        <v>184</v>
      </c>
      <c r="K131" s="98">
        <v>4.4999999999999998E-2</v>
      </c>
      <c r="L131" s="98">
        <v>2.4500000000000001E-2</v>
      </c>
      <c r="M131" s="94">
        <v>2440193.4300000002</v>
      </c>
      <c r="N131" s="96">
        <v>119.37</v>
      </c>
      <c r="O131" s="94">
        <v>2912.8588500000001</v>
      </c>
      <c r="P131" s="95">
        <f t="shared" si="4"/>
        <v>9.002744953746101E-4</v>
      </c>
      <c r="Q131" s="95">
        <f>O131/'סכום נכסי הקרן'!$C$42</f>
        <v>5.6115336251628565E-5</v>
      </c>
    </row>
    <row r="132" spans="2:17" s="136" customFormat="1">
      <c r="B132" s="135" t="s">
        <v>2890</v>
      </c>
      <c r="C132" s="97" t="s">
        <v>2457</v>
      </c>
      <c r="D132" s="84" t="s">
        <v>2548</v>
      </c>
      <c r="E132" s="84"/>
      <c r="F132" s="84" t="s">
        <v>564</v>
      </c>
      <c r="G132" s="107">
        <v>42604</v>
      </c>
      <c r="H132" s="84" t="s">
        <v>180</v>
      </c>
      <c r="I132" s="94">
        <v>8.5499999999999989</v>
      </c>
      <c r="J132" s="97" t="s">
        <v>184</v>
      </c>
      <c r="K132" s="98">
        <v>4.4999999999999998E-2</v>
      </c>
      <c r="L132" s="98">
        <v>2.75E-2</v>
      </c>
      <c r="M132" s="94">
        <v>3190977.6</v>
      </c>
      <c r="N132" s="96">
        <v>115.97</v>
      </c>
      <c r="O132" s="94">
        <v>3700.5767700000001</v>
      </c>
      <c r="P132" s="95">
        <f t="shared" si="4"/>
        <v>1.1437337185791735E-3</v>
      </c>
      <c r="Q132" s="95">
        <f>O132/'סכום נכסי הקרן'!$C$42</f>
        <v>7.1290481436653053E-5</v>
      </c>
    </row>
    <row r="133" spans="2:17" s="136" customFormat="1">
      <c r="B133" s="135" t="s">
        <v>2887</v>
      </c>
      <c r="C133" s="97" t="s">
        <v>2457</v>
      </c>
      <c r="D133" s="84" t="s">
        <v>2549</v>
      </c>
      <c r="E133" s="84"/>
      <c r="F133" s="84" t="s">
        <v>2522</v>
      </c>
      <c r="G133" s="107">
        <v>42680</v>
      </c>
      <c r="H133" s="84" t="s">
        <v>2417</v>
      </c>
      <c r="I133" s="94">
        <v>3.37</v>
      </c>
      <c r="J133" s="97" t="s">
        <v>184</v>
      </c>
      <c r="K133" s="98">
        <v>2.2000000000000002E-2</v>
      </c>
      <c r="L133" s="98">
        <v>1.44E-2</v>
      </c>
      <c r="M133" s="94">
        <v>12193653.66</v>
      </c>
      <c r="N133" s="96">
        <v>102.72</v>
      </c>
      <c r="O133" s="94">
        <v>12525.320519999999</v>
      </c>
      <c r="P133" s="95">
        <f t="shared" si="4"/>
        <v>3.8711888186920723E-3</v>
      </c>
      <c r="Q133" s="95">
        <f>O133/'סכום נכסי הקרן'!$C$42</f>
        <v>2.412964749868409E-4</v>
      </c>
    </row>
    <row r="134" spans="2:17" s="136" customFormat="1">
      <c r="B134" s="135" t="s">
        <v>2887</v>
      </c>
      <c r="C134" s="97" t="s">
        <v>2457</v>
      </c>
      <c r="D134" s="84" t="s">
        <v>2550</v>
      </c>
      <c r="E134" s="84"/>
      <c r="F134" s="84" t="s">
        <v>2522</v>
      </c>
      <c r="G134" s="107">
        <v>42680</v>
      </c>
      <c r="H134" s="84" t="s">
        <v>2417</v>
      </c>
      <c r="I134" s="94">
        <v>4.51</v>
      </c>
      <c r="J134" s="97" t="s">
        <v>184</v>
      </c>
      <c r="K134" s="98">
        <v>3.3700000000000001E-2</v>
      </c>
      <c r="L134" s="98">
        <v>2.9100000000000001E-2</v>
      </c>
      <c r="M134" s="94">
        <v>2778995.16</v>
      </c>
      <c r="N134" s="96">
        <v>102.42</v>
      </c>
      <c r="O134" s="94">
        <v>2846.2468100000001</v>
      </c>
      <c r="P134" s="95">
        <f t="shared" si="4"/>
        <v>8.7968677596044311E-4</v>
      </c>
      <c r="Q134" s="95">
        <f>O134/'סכום נכסי הקרן'!$C$42</f>
        <v>5.4832075642208053E-5</v>
      </c>
    </row>
    <row r="135" spans="2:17" s="136" customFormat="1">
      <c r="B135" s="135" t="s">
        <v>2887</v>
      </c>
      <c r="C135" s="97" t="s">
        <v>2457</v>
      </c>
      <c r="D135" s="84" t="s">
        <v>2551</v>
      </c>
      <c r="E135" s="84"/>
      <c r="F135" s="84" t="s">
        <v>2522</v>
      </c>
      <c r="G135" s="107">
        <v>42717</v>
      </c>
      <c r="H135" s="84" t="s">
        <v>2417</v>
      </c>
      <c r="I135" s="94">
        <v>4.03</v>
      </c>
      <c r="J135" s="97" t="s">
        <v>184</v>
      </c>
      <c r="K135" s="98">
        <v>3.85E-2</v>
      </c>
      <c r="L135" s="98">
        <v>3.7200000000000004E-2</v>
      </c>
      <c r="M135" s="94">
        <v>778793.64</v>
      </c>
      <c r="N135" s="96">
        <v>100.94</v>
      </c>
      <c r="O135" s="94">
        <v>786.11427000000003</v>
      </c>
      <c r="P135" s="95">
        <f t="shared" si="4"/>
        <v>2.4296358463474124E-4</v>
      </c>
      <c r="Q135" s="95">
        <f>O135/'סכום נכסי הקרן'!$C$42</f>
        <v>1.5144251357477734E-5</v>
      </c>
    </row>
    <row r="136" spans="2:17" s="136" customFormat="1">
      <c r="B136" s="135" t="s">
        <v>2887</v>
      </c>
      <c r="C136" s="97" t="s">
        <v>2457</v>
      </c>
      <c r="D136" s="84" t="s">
        <v>2552</v>
      </c>
      <c r="E136" s="84"/>
      <c r="F136" s="84" t="s">
        <v>2522</v>
      </c>
      <c r="G136" s="107">
        <v>42710</v>
      </c>
      <c r="H136" s="84" t="s">
        <v>2417</v>
      </c>
      <c r="I136" s="94">
        <v>4.04</v>
      </c>
      <c r="J136" s="97" t="s">
        <v>184</v>
      </c>
      <c r="K136" s="98">
        <v>3.8399999999999997E-2</v>
      </c>
      <c r="L136" s="98">
        <v>3.5799999999999998E-2</v>
      </c>
      <c r="M136" s="94">
        <v>2328377.6800000002</v>
      </c>
      <c r="N136" s="96">
        <v>101.44</v>
      </c>
      <c r="O136" s="94">
        <v>2361.9063099999998</v>
      </c>
      <c r="P136" s="95">
        <f t="shared" si="4"/>
        <v>7.2999212143676554E-4</v>
      </c>
      <c r="Q136" s="95">
        <f>O136/'סכום נכסי הקרן'!$C$42</f>
        <v>4.5501403811754641E-5</v>
      </c>
    </row>
    <row r="137" spans="2:17" s="136" customFormat="1">
      <c r="B137" s="135" t="s">
        <v>2887</v>
      </c>
      <c r="C137" s="97" t="s">
        <v>2457</v>
      </c>
      <c r="D137" s="84" t="s">
        <v>2553</v>
      </c>
      <c r="E137" s="84"/>
      <c r="F137" s="84" t="s">
        <v>2522</v>
      </c>
      <c r="G137" s="107">
        <v>42680</v>
      </c>
      <c r="H137" s="84" t="s">
        <v>2417</v>
      </c>
      <c r="I137" s="94">
        <v>5.47</v>
      </c>
      <c r="J137" s="97" t="s">
        <v>184</v>
      </c>
      <c r="K137" s="98">
        <v>3.6699999999999997E-2</v>
      </c>
      <c r="L137" s="98">
        <v>3.3099999999999997E-2</v>
      </c>
      <c r="M137" s="94">
        <v>8918608.6999999993</v>
      </c>
      <c r="N137" s="96">
        <v>102.39</v>
      </c>
      <c r="O137" s="94">
        <v>9131.7635800000007</v>
      </c>
      <c r="P137" s="95">
        <f t="shared" si="4"/>
        <v>2.822345424964462E-3</v>
      </c>
      <c r="Q137" s="95">
        <f>O137/'סכום נכסי הקרן'!$C$42</f>
        <v>1.7592063682113381E-4</v>
      </c>
    </row>
    <row r="138" spans="2:17" s="136" customFormat="1">
      <c r="B138" s="135" t="s">
        <v>2887</v>
      </c>
      <c r="C138" s="97" t="s">
        <v>2457</v>
      </c>
      <c r="D138" s="84" t="s">
        <v>2554</v>
      </c>
      <c r="E138" s="84"/>
      <c r="F138" s="84" t="s">
        <v>2522</v>
      </c>
      <c r="G138" s="107">
        <v>42680</v>
      </c>
      <c r="H138" s="84" t="s">
        <v>2417</v>
      </c>
      <c r="I138" s="94">
        <v>3.32</v>
      </c>
      <c r="J138" s="97" t="s">
        <v>184</v>
      </c>
      <c r="K138" s="98">
        <v>3.1800000000000002E-2</v>
      </c>
      <c r="L138" s="98">
        <v>2.76E-2</v>
      </c>
      <c r="M138" s="94">
        <v>12310412.48</v>
      </c>
      <c r="N138" s="96">
        <v>101.66</v>
      </c>
      <c r="O138" s="94">
        <v>12514.76528</v>
      </c>
      <c r="P138" s="95">
        <f t="shared" si="4"/>
        <v>3.8679265207731198E-3</v>
      </c>
      <c r="Q138" s="95">
        <f>O138/'סכום נכסי הקרן'!$C$42</f>
        <v>2.4109313151147248E-4</v>
      </c>
    </row>
    <row r="139" spans="2:17" s="136" customFormat="1">
      <c r="B139" s="135" t="s">
        <v>2891</v>
      </c>
      <c r="C139" s="97" t="s">
        <v>2454</v>
      </c>
      <c r="D139" s="84" t="s">
        <v>2555</v>
      </c>
      <c r="E139" s="84"/>
      <c r="F139" s="84" t="s">
        <v>2522</v>
      </c>
      <c r="G139" s="107">
        <v>42884</v>
      </c>
      <c r="H139" s="84" t="s">
        <v>2417</v>
      </c>
      <c r="I139" s="94">
        <v>1.75</v>
      </c>
      <c r="J139" s="97" t="s">
        <v>184</v>
      </c>
      <c r="K139" s="98">
        <v>2.2099999999999998E-2</v>
      </c>
      <c r="L139" s="98">
        <v>1.7600000000000001E-2</v>
      </c>
      <c r="M139" s="94">
        <v>12121334.310000001</v>
      </c>
      <c r="N139" s="96">
        <v>101</v>
      </c>
      <c r="O139" s="94">
        <v>12242.54744</v>
      </c>
      <c r="P139" s="95">
        <f t="shared" si="4"/>
        <v>3.7837924136439791E-3</v>
      </c>
      <c r="Q139" s="95">
        <f>O139/'סכום נכסי הקרן'!$C$42</f>
        <v>2.3584893795046557E-4</v>
      </c>
    </row>
    <row r="140" spans="2:17" s="136" customFormat="1">
      <c r="B140" s="135" t="s">
        <v>2891</v>
      </c>
      <c r="C140" s="97" t="s">
        <v>2454</v>
      </c>
      <c r="D140" s="84" t="s">
        <v>2556</v>
      </c>
      <c r="E140" s="84"/>
      <c r="F140" s="84" t="s">
        <v>2522</v>
      </c>
      <c r="G140" s="107">
        <v>43006</v>
      </c>
      <c r="H140" s="84" t="s">
        <v>2417</v>
      </c>
      <c r="I140" s="94">
        <v>1.9400000000000002</v>
      </c>
      <c r="J140" s="97" t="s">
        <v>184</v>
      </c>
      <c r="K140" s="98">
        <v>2.0799999999999999E-2</v>
      </c>
      <c r="L140" s="98">
        <v>2.0100000000000003E-2</v>
      </c>
      <c r="M140" s="94">
        <v>12987143.91</v>
      </c>
      <c r="N140" s="96">
        <v>100.18</v>
      </c>
      <c r="O140" s="94">
        <v>13010.521359999999</v>
      </c>
      <c r="P140" s="95">
        <f t="shared" si="4"/>
        <v>4.0211493776756762E-3</v>
      </c>
      <c r="Q140" s="95">
        <f>O140/'סכום נכסי הקרן'!$C$42</f>
        <v>2.5064372100467403E-4</v>
      </c>
    </row>
    <row r="141" spans="2:17" s="136" customFormat="1">
      <c r="B141" s="135" t="s">
        <v>2891</v>
      </c>
      <c r="C141" s="97" t="s">
        <v>2454</v>
      </c>
      <c r="D141" s="84" t="s">
        <v>2557</v>
      </c>
      <c r="E141" s="84"/>
      <c r="F141" s="84" t="s">
        <v>2522</v>
      </c>
      <c r="G141" s="107">
        <v>42828</v>
      </c>
      <c r="H141" s="84" t="s">
        <v>2417</v>
      </c>
      <c r="I141" s="94">
        <v>1.59</v>
      </c>
      <c r="J141" s="97" t="s">
        <v>184</v>
      </c>
      <c r="K141" s="98">
        <v>2.2700000000000001E-2</v>
      </c>
      <c r="L141" s="98">
        <v>1.6899999999999998E-2</v>
      </c>
      <c r="M141" s="94">
        <v>12121334.310000001</v>
      </c>
      <c r="N141" s="96">
        <v>101.49</v>
      </c>
      <c r="O141" s="94">
        <v>12301.941720000001</v>
      </c>
      <c r="P141" s="95">
        <f t="shared" si="4"/>
        <v>3.8021493468867757E-3</v>
      </c>
      <c r="Q141" s="95">
        <f>O141/'סכום נכסי הקרן'!$C$42</f>
        <v>2.369931506175584E-4</v>
      </c>
    </row>
    <row r="142" spans="2:17" s="136" customFormat="1">
      <c r="B142" s="135" t="s">
        <v>2891</v>
      </c>
      <c r="C142" s="97" t="s">
        <v>2454</v>
      </c>
      <c r="D142" s="84" t="s">
        <v>2558</v>
      </c>
      <c r="E142" s="84"/>
      <c r="F142" s="84" t="s">
        <v>2522</v>
      </c>
      <c r="G142" s="107">
        <v>42859</v>
      </c>
      <c r="H142" s="84" t="s">
        <v>2417</v>
      </c>
      <c r="I142" s="94">
        <v>1.6800000000000002</v>
      </c>
      <c r="J142" s="97" t="s">
        <v>184</v>
      </c>
      <c r="K142" s="98">
        <v>2.2799999999999997E-2</v>
      </c>
      <c r="L142" s="98">
        <v>1.7000000000000001E-2</v>
      </c>
      <c r="M142" s="94">
        <v>12121334.310000001</v>
      </c>
      <c r="N142" s="96">
        <v>101.34</v>
      </c>
      <c r="O142" s="94">
        <v>12283.760769999999</v>
      </c>
      <c r="P142" s="95">
        <f t="shared" si="4"/>
        <v>3.7965301780806104E-3</v>
      </c>
      <c r="Q142" s="95">
        <f>O142/'סכום נכסי הקרן'!$C$42</f>
        <v>2.3664290016768707E-4</v>
      </c>
    </row>
    <row r="143" spans="2:17" s="136" customFormat="1">
      <c r="B143" s="135" t="s">
        <v>2892</v>
      </c>
      <c r="C143" s="97" t="s">
        <v>2454</v>
      </c>
      <c r="D143" s="84">
        <v>9922</v>
      </c>
      <c r="E143" s="84"/>
      <c r="F143" s="84" t="s">
        <v>564</v>
      </c>
      <c r="G143" s="107">
        <v>40489</v>
      </c>
      <c r="H143" s="84" t="s">
        <v>180</v>
      </c>
      <c r="I143" s="94">
        <v>4.5599999999999996</v>
      </c>
      <c r="J143" s="97" t="s">
        <v>184</v>
      </c>
      <c r="K143" s="98">
        <v>5.7000000000000002E-2</v>
      </c>
      <c r="L143" s="98">
        <v>9.4999999999999998E-3</v>
      </c>
      <c r="M143" s="94">
        <v>9333614.9600000009</v>
      </c>
      <c r="N143" s="96">
        <v>129.66</v>
      </c>
      <c r="O143" s="94">
        <v>12101.96522</v>
      </c>
      <c r="P143" s="95">
        <f t="shared" si="4"/>
        <v>3.7403428015321039E-3</v>
      </c>
      <c r="Q143" s="95">
        <f>O143/'סכום נכסי הקרן'!$C$42</f>
        <v>2.3314066441146438E-4</v>
      </c>
    </row>
    <row r="144" spans="2:17" s="136" customFormat="1">
      <c r="B144" s="87" t="s">
        <v>2893</v>
      </c>
      <c r="C144" s="97" t="s">
        <v>2457</v>
      </c>
      <c r="D144" s="84" t="s">
        <v>2559</v>
      </c>
      <c r="E144" s="84"/>
      <c r="F144" s="84" t="s">
        <v>2522</v>
      </c>
      <c r="G144" s="107">
        <v>43009</v>
      </c>
      <c r="H144" s="84" t="s">
        <v>2417</v>
      </c>
      <c r="I144" s="94">
        <v>4.49</v>
      </c>
      <c r="J144" s="97" t="s">
        <v>184</v>
      </c>
      <c r="K144" s="98">
        <v>0</v>
      </c>
      <c r="L144" s="98">
        <v>0</v>
      </c>
      <c r="M144" s="94">
        <v>26.98</v>
      </c>
      <c r="N144" s="96">
        <v>100</v>
      </c>
      <c r="O144" s="94">
        <v>2.7010000000000003E-2</v>
      </c>
      <c r="P144" s="95">
        <f t="shared" si="4"/>
        <v>8.3479548348414547E-9</v>
      </c>
      <c r="Q144" s="95">
        <f>O144/'סכום נכסי הקרן'!$C$42</f>
        <v>5.2033940201272978E-10</v>
      </c>
    </row>
    <row r="145" spans="2:17" s="136" customFormat="1">
      <c r="B145" s="135" t="s">
        <v>2892</v>
      </c>
      <c r="C145" s="97" t="s">
        <v>2454</v>
      </c>
      <c r="D145" s="84">
        <v>22333</v>
      </c>
      <c r="E145" s="84"/>
      <c r="F145" s="84" t="s">
        <v>564</v>
      </c>
      <c r="G145" s="107">
        <v>41639</v>
      </c>
      <c r="H145" s="84" t="s">
        <v>350</v>
      </c>
      <c r="I145" s="94">
        <v>2.86</v>
      </c>
      <c r="J145" s="97" t="s">
        <v>184</v>
      </c>
      <c r="K145" s="98">
        <v>3.7000000000000005E-2</v>
      </c>
      <c r="L145" s="98">
        <v>7.0999999999999995E-3</v>
      </c>
      <c r="M145" s="94">
        <v>49640020.689999998</v>
      </c>
      <c r="N145" s="96">
        <v>110.69</v>
      </c>
      <c r="O145" s="94">
        <v>54946.53815</v>
      </c>
      <c r="P145" s="95">
        <f t="shared" si="4"/>
        <v>1.6982273928437354E-2</v>
      </c>
      <c r="Q145" s="95">
        <f>O145/'סכום נכסי הקרן'!$C$42</f>
        <v>1.0585282785501903E-3</v>
      </c>
    </row>
    <row r="146" spans="2:17" s="136" customFormat="1">
      <c r="B146" s="135" t="s">
        <v>2892</v>
      </c>
      <c r="C146" s="97" t="s">
        <v>2454</v>
      </c>
      <c r="D146" s="84">
        <v>22334</v>
      </c>
      <c r="E146" s="84"/>
      <c r="F146" s="84" t="s">
        <v>564</v>
      </c>
      <c r="G146" s="107">
        <v>42004</v>
      </c>
      <c r="H146" s="84" t="s">
        <v>350</v>
      </c>
      <c r="I146" s="94">
        <v>3.3100000000000005</v>
      </c>
      <c r="J146" s="97" t="s">
        <v>184</v>
      </c>
      <c r="K146" s="98">
        <v>3.7000000000000005E-2</v>
      </c>
      <c r="L146" s="98">
        <v>8.3000000000000001E-3</v>
      </c>
      <c r="M146" s="94">
        <v>19092315.649999999</v>
      </c>
      <c r="N146" s="96">
        <v>111.68</v>
      </c>
      <c r="O146" s="94">
        <v>21322.29783</v>
      </c>
      <c r="P146" s="95">
        <f t="shared" si="4"/>
        <v>6.5900621717837077E-3</v>
      </c>
      <c r="Q146" s="95">
        <f>O146/'סכום נכסי הקרן'!$C$42</f>
        <v>4.1076755654940853E-4</v>
      </c>
    </row>
    <row r="147" spans="2:17" s="136" customFormat="1">
      <c r="B147" s="135" t="s">
        <v>2892</v>
      </c>
      <c r="C147" s="97" t="s">
        <v>2454</v>
      </c>
      <c r="D147" s="84" t="s">
        <v>2560</v>
      </c>
      <c r="E147" s="84"/>
      <c r="F147" s="84" t="s">
        <v>564</v>
      </c>
      <c r="G147" s="107">
        <v>42759</v>
      </c>
      <c r="H147" s="84" t="s">
        <v>350</v>
      </c>
      <c r="I147" s="94">
        <v>5.1100000000000003</v>
      </c>
      <c r="J147" s="97" t="s">
        <v>184</v>
      </c>
      <c r="K147" s="98">
        <v>2.4E-2</v>
      </c>
      <c r="L147" s="98">
        <v>1.24E-2</v>
      </c>
      <c r="M147" s="94">
        <v>13547903.199999999</v>
      </c>
      <c r="N147" s="96">
        <v>107.15</v>
      </c>
      <c r="O147" s="94">
        <v>14516.578300000001</v>
      </c>
      <c r="P147" s="95">
        <f t="shared" si="4"/>
        <v>4.4866249539000204E-3</v>
      </c>
      <c r="Q147" s="95">
        <f>O147/'סכום נכסי הקרן'!$C$42</f>
        <v>2.796574480523128E-4</v>
      </c>
    </row>
    <row r="148" spans="2:17" s="136" customFormat="1">
      <c r="B148" s="135" t="s">
        <v>2892</v>
      </c>
      <c r="C148" s="97" t="s">
        <v>2454</v>
      </c>
      <c r="D148" s="84" t="s">
        <v>2561</v>
      </c>
      <c r="E148" s="84"/>
      <c r="F148" s="84" t="s">
        <v>564</v>
      </c>
      <c r="G148" s="107">
        <v>42759</v>
      </c>
      <c r="H148" s="84" t="s">
        <v>350</v>
      </c>
      <c r="I148" s="94">
        <v>4.879999999999999</v>
      </c>
      <c r="J148" s="97" t="s">
        <v>184</v>
      </c>
      <c r="K148" s="98">
        <v>3.8800000000000001E-2</v>
      </c>
      <c r="L148" s="98">
        <v>2.5700000000000004E-2</v>
      </c>
      <c r="M148" s="94">
        <v>13547903.199999999</v>
      </c>
      <c r="N148" s="96">
        <v>108.33</v>
      </c>
      <c r="O148" s="94">
        <v>14676.443810000001</v>
      </c>
      <c r="P148" s="95">
        <f t="shared" si="4"/>
        <v>4.5360344339862441E-3</v>
      </c>
      <c r="Q148" s="95">
        <f>O148/'סכום נכסי הקרן'!$C$42</f>
        <v>2.8273720828466602E-4</v>
      </c>
    </row>
    <row r="149" spans="2:17" s="136" customFormat="1">
      <c r="B149" s="87" t="s">
        <v>2894</v>
      </c>
      <c r="C149" s="97" t="s">
        <v>2457</v>
      </c>
      <c r="D149" s="84" t="s">
        <v>2562</v>
      </c>
      <c r="E149" s="84"/>
      <c r="F149" s="84" t="s">
        <v>2563</v>
      </c>
      <c r="G149" s="107">
        <v>43100</v>
      </c>
      <c r="H149" s="84" t="s">
        <v>2417</v>
      </c>
      <c r="I149" s="94">
        <v>5.3199999999999994</v>
      </c>
      <c r="J149" s="97" t="s">
        <v>184</v>
      </c>
      <c r="K149" s="98">
        <v>2.6089999999999999E-2</v>
      </c>
      <c r="L149" s="98">
        <v>2.5399999999999999E-2</v>
      </c>
      <c r="M149" s="94">
        <v>14320012</v>
      </c>
      <c r="N149" s="96">
        <v>100.4</v>
      </c>
      <c r="O149" s="94">
        <v>14377.29142</v>
      </c>
      <c r="P149" s="95">
        <f t="shared" si="4"/>
        <v>4.4435756912815094E-3</v>
      </c>
      <c r="Q149" s="95">
        <f>O149/'סכום נכסי הקרן'!$C$42</f>
        <v>2.7697412884285634E-4</v>
      </c>
    </row>
    <row r="150" spans="2:17" s="136" customFormat="1">
      <c r="B150" s="135" t="s">
        <v>2895</v>
      </c>
      <c r="C150" s="97" t="s">
        <v>2457</v>
      </c>
      <c r="D150" s="84" t="s">
        <v>2564</v>
      </c>
      <c r="E150" s="84"/>
      <c r="F150" s="84" t="s">
        <v>612</v>
      </c>
      <c r="G150" s="107">
        <v>43027</v>
      </c>
      <c r="H150" s="84" t="s">
        <v>350</v>
      </c>
      <c r="I150" s="94">
        <v>2.8899999999999997</v>
      </c>
      <c r="J150" s="97" t="s">
        <v>183</v>
      </c>
      <c r="K150" s="98">
        <v>4.6073000000000003E-2</v>
      </c>
      <c r="L150" s="98">
        <v>5.6699999999999993E-2</v>
      </c>
      <c r="M150" s="94">
        <v>5495622.7300000004</v>
      </c>
      <c r="N150" s="96">
        <v>101.02</v>
      </c>
      <c r="O150" s="94">
        <v>19247.66835</v>
      </c>
      <c r="P150" s="95">
        <f t="shared" si="4"/>
        <v>5.9488584250946813E-3</v>
      </c>
      <c r="Q150" s="95">
        <f>O150/'סכום נכסי הקרן'!$C$42</f>
        <v>3.7080045314247847E-4</v>
      </c>
    </row>
    <row r="151" spans="2:17" s="136" customFormat="1">
      <c r="B151" s="135" t="s">
        <v>2895</v>
      </c>
      <c r="C151" s="97" t="s">
        <v>2457</v>
      </c>
      <c r="D151" s="84" t="s">
        <v>2565</v>
      </c>
      <c r="E151" s="84"/>
      <c r="F151" s="84" t="s">
        <v>612</v>
      </c>
      <c r="G151" s="107">
        <v>43096</v>
      </c>
      <c r="H151" s="84" t="s">
        <v>350</v>
      </c>
      <c r="I151" s="94">
        <v>2.9099999999999997</v>
      </c>
      <c r="J151" s="97" t="s">
        <v>183</v>
      </c>
      <c r="K151" s="98">
        <v>4.7725999999999998E-2</v>
      </c>
      <c r="L151" s="98">
        <v>5.6899999999999992E-2</v>
      </c>
      <c r="M151" s="94">
        <v>1058491.54</v>
      </c>
      <c r="N151" s="96">
        <v>100.1</v>
      </c>
      <c r="O151" s="94">
        <v>3673.45982</v>
      </c>
      <c r="P151" s="95">
        <f t="shared" si="4"/>
        <v>1.1353527088102488E-3</v>
      </c>
      <c r="Q151" s="95">
        <f>O151/'סכום נכסי הקרן'!$C$42</f>
        <v>7.0768081675549418E-5</v>
      </c>
    </row>
    <row r="152" spans="2:17" s="136" customFormat="1">
      <c r="B152" s="135" t="s">
        <v>2895</v>
      </c>
      <c r="C152" s="97" t="s">
        <v>2457</v>
      </c>
      <c r="D152" s="84" t="s">
        <v>2566</v>
      </c>
      <c r="E152" s="84"/>
      <c r="F152" s="84" t="s">
        <v>612</v>
      </c>
      <c r="G152" s="107">
        <v>43027</v>
      </c>
      <c r="H152" s="84" t="s">
        <v>350</v>
      </c>
      <c r="I152" s="94">
        <v>2.89</v>
      </c>
      <c r="J152" s="97" t="s">
        <v>183</v>
      </c>
      <c r="K152" s="98">
        <v>4.6073000000000003E-2</v>
      </c>
      <c r="L152" s="98">
        <v>5.6499999999999995E-2</v>
      </c>
      <c r="M152" s="94">
        <v>132442.94</v>
      </c>
      <c r="N152" s="96">
        <v>101.06</v>
      </c>
      <c r="O152" s="94">
        <v>464.04700000000003</v>
      </c>
      <c r="P152" s="95">
        <f t="shared" si="4"/>
        <v>1.4342256191202045E-4</v>
      </c>
      <c r="Q152" s="95">
        <f>O152/'סכום נכסי הקרן'!$C$42</f>
        <v>8.9397237499371045E-6</v>
      </c>
    </row>
    <row r="153" spans="2:17" s="136" customFormat="1">
      <c r="B153" s="135" t="s">
        <v>2895</v>
      </c>
      <c r="C153" s="97" t="s">
        <v>2457</v>
      </c>
      <c r="D153" s="84" t="s">
        <v>2567</v>
      </c>
      <c r="E153" s="84"/>
      <c r="F153" s="84" t="s">
        <v>612</v>
      </c>
      <c r="G153" s="107">
        <v>43045</v>
      </c>
      <c r="H153" s="84" t="s">
        <v>350</v>
      </c>
      <c r="I153" s="94">
        <v>2.9</v>
      </c>
      <c r="J153" s="97" t="s">
        <v>183</v>
      </c>
      <c r="K153" s="98">
        <v>4.6049E-2</v>
      </c>
      <c r="L153" s="98">
        <v>5.67E-2</v>
      </c>
      <c r="M153" s="94">
        <v>743819.35</v>
      </c>
      <c r="N153" s="96">
        <v>100.78</v>
      </c>
      <c r="O153" s="94">
        <v>2598.9364</v>
      </c>
      <c r="P153" s="95">
        <f t="shared" si="4"/>
        <v>8.0325078436969434E-4</v>
      </c>
      <c r="Q153" s="95">
        <f>O153/'סכום נכסי הקרן'!$C$42</f>
        <v>5.0067716114221274E-5</v>
      </c>
    </row>
    <row r="154" spans="2:17" s="136" customFormat="1">
      <c r="B154" s="135" t="s">
        <v>2872</v>
      </c>
      <c r="C154" s="97" t="s">
        <v>2457</v>
      </c>
      <c r="D154" s="84">
        <v>2424</v>
      </c>
      <c r="E154" s="84"/>
      <c r="F154" s="84" t="s">
        <v>612</v>
      </c>
      <c r="G154" s="107">
        <v>41305</v>
      </c>
      <c r="H154" s="84" t="s">
        <v>180</v>
      </c>
      <c r="I154" s="94">
        <v>4.5999999999999996</v>
      </c>
      <c r="J154" s="97" t="s">
        <v>184</v>
      </c>
      <c r="K154" s="98">
        <v>7.1500000000000008E-2</v>
      </c>
      <c r="L154" s="98">
        <v>6.0999999999999995E-3</v>
      </c>
      <c r="M154" s="94">
        <v>38623918.810000002</v>
      </c>
      <c r="N154" s="96">
        <v>142.69999999999999</v>
      </c>
      <c r="O154" s="94">
        <v>55116.330130000002</v>
      </c>
      <c r="P154" s="95">
        <f t="shared" si="4"/>
        <v>1.7034751373100749E-2</v>
      </c>
      <c r="Q154" s="95">
        <f>O154/'סכום נכסי הקרן'!$C$42</f>
        <v>1.0617992691958681E-3</v>
      </c>
    </row>
    <row r="155" spans="2:17" s="136" customFormat="1">
      <c r="B155" s="87" t="s">
        <v>2896</v>
      </c>
      <c r="C155" s="97" t="s">
        <v>2457</v>
      </c>
      <c r="D155" s="84" t="s">
        <v>2568</v>
      </c>
      <c r="E155" s="84"/>
      <c r="F155" s="84" t="s">
        <v>2563</v>
      </c>
      <c r="G155" s="107">
        <v>41339</v>
      </c>
      <c r="H155" s="84" t="s">
        <v>2417</v>
      </c>
      <c r="I155" s="94">
        <v>3.37</v>
      </c>
      <c r="J155" s="97" t="s">
        <v>184</v>
      </c>
      <c r="K155" s="98">
        <v>4.7500000000000001E-2</v>
      </c>
      <c r="L155" s="98">
        <v>2.9000000000000002E-3</v>
      </c>
      <c r="M155" s="94">
        <v>8496219.0500000007</v>
      </c>
      <c r="N155" s="96">
        <v>116.66</v>
      </c>
      <c r="O155" s="94">
        <v>9911.6887699999988</v>
      </c>
      <c r="P155" s="95">
        <f t="shared" si="4"/>
        <v>3.0633961565703534E-3</v>
      </c>
      <c r="Q155" s="95">
        <f>O155/'סכום נכסי הקרן'!$C$42</f>
        <v>1.9094565744235794E-4</v>
      </c>
    </row>
    <row r="156" spans="2:17" s="136" customFormat="1">
      <c r="B156" s="87" t="s">
        <v>2896</v>
      </c>
      <c r="C156" s="97" t="s">
        <v>2457</v>
      </c>
      <c r="D156" s="84" t="s">
        <v>2569</v>
      </c>
      <c r="E156" s="84"/>
      <c r="F156" s="84" t="s">
        <v>2563</v>
      </c>
      <c r="G156" s="107">
        <v>41338</v>
      </c>
      <c r="H156" s="84" t="s">
        <v>2417</v>
      </c>
      <c r="I156" s="94">
        <v>3.3800000000000003</v>
      </c>
      <c r="J156" s="97" t="s">
        <v>184</v>
      </c>
      <c r="K156" s="98">
        <v>4.4999999999999998E-2</v>
      </c>
      <c r="L156" s="98">
        <v>3.0000000000000005E-3</v>
      </c>
      <c r="M156" s="94">
        <v>14451030.24</v>
      </c>
      <c r="N156" s="96">
        <v>115.74</v>
      </c>
      <c r="O156" s="94">
        <v>16725.62226</v>
      </c>
      <c r="P156" s="95">
        <f t="shared" si="4"/>
        <v>5.1693720552054368E-3</v>
      </c>
      <c r="Q156" s="95">
        <f>O156/'סכום נכסי הקרן'!$C$42</f>
        <v>3.2221400537057391E-4</v>
      </c>
    </row>
    <row r="157" spans="2:17" s="136" customFormat="1">
      <c r="B157" s="135" t="s">
        <v>2897</v>
      </c>
      <c r="C157" s="97" t="s">
        <v>2454</v>
      </c>
      <c r="D157" s="84" t="s">
        <v>2570</v>
      </c>
      <c r="E157" s="84"/>
      <c r="F157" s="84" t="s">
        <v>612</v>
      </c>
      <c r="G157" s="107">
        <v>42432</v>
      </c>
      <c r="H157" s="84" t="s">
        <v>180</v>
      </c>
      <c r="I157" s="94">
        <v>6.8</v>
      </c>
      <c r="J157" s="97" t="s">
        <v>184</v>
      </c>
      <c r="K157" s="98">
        <v>2.5399999999999999E-2</v>
      </c>
      <c r="L157" s="98">
        <v>1.32E-2</v>
      </c>
      <c r="M157" s="94">
        <v>21385908.629999999</v>
      </c>
      <c r="N157" s="96">
        <v>109.79</v>
      </c>
      <c r="O157" s="94">
        <v>23479.58987</v>
      </c>
      <c r="P157" s="95">
        <f t="shared" si="4"/>
        <v>7.2568143567330965E-3</v>
      </c>
      <c r="Q157" s="95">
        <f>O157/'סכום נכסי הקרן'!$C$42</f>
        <v>4.5232712893224534E-4</v>
      </c>
    </row>
    <row r="158" spans="2:17" s="136" customFormat="1">
      <c r="B158" s="87" t="s">
        <v>2898</v>
      </c>
      <c r="C158" s="97" t="s">
        <v>2454</v>
      </c>
      <c r="D158" s="84" t="s">
        <v>2571</v>
      </c>
      <c r="E158" s="84"/>
      <c r="F158" s="84" t="s">
        <v>612</v>
      </c>
      <c r="G158" s="107">
        <v>43072</v>
      </c>
      <c r="H158" s="84" t="s">
        <v>180</v>
      </c>
      <c r="I158" s="94">
        <v>0.43000000000000005</v>
      </c>
      <c r="J158" s="97" t="s">
        <v>184</v>
      </c>
      <c r="K158" s="98">
        <v>3.5000000000000003E-2</v>
      </c>
      <c r="L158" s="98">
        <v>-5.8400000000000001E-2</v>
      </c>
      <c r="M158" s="94">
        <v>27352557.73</v>
      </c>
      <c r="N158" s="96">
        <v>104.17</v>
      </c>
      <c r="O158" s="94">
        <v>28493.158339999998</v>
      </c>
      <c r="P158" s="95">
        <f t="shared" ref="P158:P178" si="5">O158/$O$10</f>
        <v>8.8063531626918212E-3</v>
      </c>
      <c r="Q158" s="95">
        <f>O158/'סכום נכסי הקרן'!$C$42</f>
        <v>5.4891199452386606E-4</v>
      </c>
    </row>
    <row r="159" spans="2:17" s="136" customFormat="1">
      <c r="B159" s="135" t="s">
        <v>2899</v>
      </c>
      <c r="C159" s="97" t="s">
        <v>2457</v>
      </c>
      <c r="D159" s="84" t="s">
        <v>2572</v>
      </c>
      <c r="E159" s="84"/>
      <c r="F159" s="84" t="s">
        <v>612</v>
      </c>
      <c r="G159" s="107">
        <v>42326</v>
      </c>
      <c r="H159" s="84" t="s">
        <v>180</v>
      </c>
      <c r="I159" s="94">
        <v>11.200000000000001</v>
      </c>
      <c r="J159" s="97" t="s">
        <v>184</v>
      </c>
      <c r="K159" s="98">
        <v>3.4000000000000002E-2</v>
      </c>
      <c r="L159" s="98">
        <v>2.0299999999999999E-2</v>
      </c>
      <c r="M159" s="94">
        <v>585228.62</v>
      </c>
      <c r="N159" s="96">
        <v>117.02</v>
      </c>
      <c r="O159" s="94">
        <v>684.83454000000006</v>
      </c>
      <c r="P159" s="95">
        <f t="shared" si="5"/>
        <v>2.1166115547054513E-4</v>
      </c>
      <c r="Q159" s="95">
        <f>O159/'סכום נכסי הקרן'!$C$42</f>
        <v>1.3193128286607288E-5</v>
      </c>
    </row>
    <row r="160" spans="2:17" s="136" customFormat="1">
      <c r="B160" s="135" t="s">
        <v>2899</v>
      </c>
      <c r="C160" s="97" t="s">
        <v>2457</v>
      </c>
      <c r="D160" s="84" t="s">
        <v>2573</v>
      </c>
      <c r="E160" s="84"/>
      <c r="F160" s="84" t="s">
        <v>612</v>
      </c>
      <c r="G160" s="107">
        <v>42606</v>
      </c>
      <c r="H160" s="84" t="s">
        <v>180</v>
      </c>
      <c r="I160" s="94">
        <v>11.12</v>
      </c>
      <c r="J160" s="97" t="s">
        <v>184</v>
      </c>
      <c r="K160" s="98">
        <v>3.4000000000000002E-2</v>
      </c>
      <c r="L160" s="98">
        <v>2.2399999999999996E-2</v>
      </c>
      <c r="M160" s="94">
        <v>2461634.16</v>
      </c>
      <c r="N160" s="96">
        <v>114.47</v>
      </c>
      <c r="O160" s="94">
        <v>2817.8326400000001</v>
      </c>
      <c r="P160" s="95">
        <f t="shared" si="5"/>
        <v>8.7090483564835469E-4</v>
      </c>
      <c r="Q160" s="95">
        <f>O160/'סכום נכסי הקרן'!$C$42</f>
        <v>5.4284685333933786E-5</v>
      </c>
    </row>
    <row r="161" spans="2:17" s="136" customFormat="1">
      <c r="B161" s="135" t="s">
        <v>2899</v>
      </c>
      <c r="C161" s="97" t="s">
        <v>2457</v>
      </c>
      <c r="D161" s="84" t="s">
        <v>2574</v>
      </c>
      <c r="E161" s="84"/>
      <c r="F161" s="84" t="s">
        <v>612</v>
      </c>
      <c r="G161" s="107">
        <v>42648</v>
      </c>
      <c r="H161" s="84" t="s">
        <v>180</v>
      </c>
      <c r="I161" s="94">
        <v>11.129999999999999</v>
      </c>
      <c r="J161" s="97" t="s">
        <v>184</v>
      </c>
      <c r="K161" s="98">
        <v>3.4000000000000002E-2</v>
      </c>
      <c r="L161" s="98">
        <v>2.2000000000000002E-2</v>
      </c>
      <c r="M161" s="94">
        <v>2258070.84</v>
      </c>
      <c r="N161" s="96">
        <v>114.96</v>
      </c>
      <c r="O161" s="94">
        <v>2595.8782500000002</v>
      </c>
      <c r="P161" s="95">
        <f t="shared" si="5"/>
        <v>8.0230560487772214E-4</v>
      </c>
      <c r="Q161" s="95">
        <f>O161/'סכום נכסי הקרן'!$C$42</f>
        <v>5.0008801788332152E-5</v>
      </c>
    </row>
    <row r="162" spans="2:17" s="136" customFormat="1">
      <c r="B162" s="135" t="s">
        <v>2899</v>
      </c>
      <c r="C162" s="97" t="s">
        <v>2457</v>
      </c>
      <c r="D162" s="84" t="s">
        <v>2575</v>
      </c>
      <c r="E162" s="84"/>
      <c r="F162" s="84" t="s">
        <v>612</v>
      </c>
      <c r="G162" s="107">
        <v>42718</v>
      </c>
      <c r="H162" s="84" t="s">
        <v>180</v>
      </c>
      <c r="I162" s="94">
        <v>11.089999999999998</v>
      </c>
      <c r="J162" s="97" t="s">
        <v>184</v>
      </c>
      <c r="K162" s="98">
        <v>3.4000000000000002E-2</v>
      </c>
      <c r="L162" s="98">
        <v>2.3E-2</v>
      </c>
      <c r="M162" s="94">
        <v>1577657.39</v>
      </c>
      <c r="N162" s="96">
        <v>113.63</v>
      </c>
      <c r="O162" s="94">
        <v>1792.6921</v>
      </c>
      <c r="P162" s="95">
        <f t="shared" si="5"/>
        <v>5.5406563063965493E-4</v>
      </c>
      <c r="Q162" s="95">
        <f>O162/'סכום נכסי הקרן'!$C$42</f>
        <v>3.4535665875858745E-5</v>
      </c>
    </row>
    <row r="163" spans="2:17" s="136" customFormat="1">
      <c r="B163" s="135" t="s">
        <v>2899</v>
      </c>
      <c r="C163" s="97" t="s">
        <v>2457</v>
      </c>
      <c r="D163" s="84" t="s">
        <v>2576</v>
      </c>
      <c r="E163" s="84"/>
      <c r="F163" s="84" t="s">
        <v>612</v>
      </c>
      <c r="G163" s="107">
        <v>42900</v>
      </c>
      <c r="H163" s="84" t="s">
        <v>180</v>
      </c>
      <c r="I163" s="94">
        <v>10.82</v>
      </c>
      <c r="J163" s="97" t="s">
        <v>184</v>
      </c>
      <c r="K163" s="98">
        <v>3.4000000000000002E-2</v>
      </c>
      <c r="L163" s="98">
        <v>2.9700000000000001E-2</v>
      </c>
      <c r="M163" s="94">
        <v>1868795.17</v>
      </c>
      <c r="N163" s="96">
        <v>105.77</v>
      </c>
      <c r="O163" s="94">
        <v>1976.6246599999999</v>
      </c>
      <c r="P163" s="95">
        <f t="shared" si="5"/>
        <v>6.1091349082243048E-4</v>
      </c>
      <c r="Q163" s="95">
        <f>O163/'סכום נכסי הקרן'!$C$42</f>
        <v>3.807907047715717E-5</v>
      </c>
    </row>
    <row r="164" spans="2:17" s="136" customFormat="1">
      <c r="B164" s="135" t="s">
        <v>2899</v>
      </c>
      <c r="C164" s="97" t="s">
        <v>2457</v>
      </c>
      <c r="D164" s="84" t="s">
        <v>2577</v>
      </c>
      <c r="E164" s="84"/>
      <c r="F164" s="84" t="s">
        <v>612</v>
      </c>
      <c r="G164" s="107">
        <v>43075</v>
      </c>
      <c r="H164" s="84" t="s">
        <v>180</v>
      </c>
      <c r="I164" s="94">
        <v>10.729999999999999</v>
      </c>
      <c r="J164" s="97" t="s">
        <v>184</v>
      </c>
      <c r="K164" s="98">
        <v>3.4000000000000002E-2</v>
      </c>
      <c r="L164" s="98">
        <v>3.3399999999999999E-2</v>
      </c>
      <c r="M164" s="94">
        <v>1159597.77</v>
      </c>
      <c r="N164" s="96">
        <v>101.24</v>
      </c>
      <c r="O164" s="94">
        <v>1173.9768000000001</v>
      </c>
      <c r="P164" s="95">
        <f t="shared" si="5"/>
        <v>3.6283988535918923E-4</v>
      </c>
      <c r="Q164" s="95">
        <f>O164/'סכום נכסי הקרן'!$C$42</f>
        <v>2.2616304557157276E-5</v>
      </c>
    </row>
    <row r="165" spans="2:17" s="136" customFormat="1">
      <c r="B165" s="135" t="s">
        <v>2900</v>
      </c>
      <c r="C165" s="97" t="s">
        <v>2457</v>
      </c>
      <c r="D165" s="84" t="s">
        <v>2578</v>
      </c>
      <c r="E165" s="84"/>
      <c r="F165" s="84" t="s">
        <v>612</v>
      </c>
      <c r="G165" s="107">
        <v>42326</v>
      </c>
      <c r="H165" s="84" t="s">
        <v>180</v>
      </c>
      <c r="I165" s="94">
        <v>11.229999999999999</v>
      </c>
      <c r="J165" s="97" t="s">
        <v>184</v>
      </c>
      <c r="K165" s="98">
        <v>3.4000000000000002E-2</v>
      </c>
      <c r="L165" s="98">
        <v>1.9699999999999999E-2</v>
      </c>
      <c r="M165" s="94">
        <v>1302605.6000000001</v>
      </c>
      <c r="N165" s="96">
        <v>117.87</v>
      </c>
      <c r="O165" s="94">
        <v>1535.3812399999999</v>
      </c>
      <c r="P165" s="95">
        <f t="shared" si="5"/>
        <v>4.7453880954397877E-4</v>
      </c>
      <c r="Q165" s="95">
        <f>O165/'סכום נכסי הקרן'!$C$42</f>
        <v>2.9578650732438482E-5</v>
      </c>
    </row>
    <row r="166" spans="2:17" s="136" customFormat="1">
      <c r="B166" s="135" t="s">
        <v>2900</v>
      </c>
      <c r="C166" s="97" t="s">
        <v>2457</v>
      </c>
      <c r="D166" s="84" t="s">
        <v>2579</v>
      </c>
      <c r="E166" s="84"/>
      <c r="F166" s="84" t="s">
        <v>612</v>
      </c>
      <c r="G166" s="107">
        <v>42606</v>
      </c>
      <c r="H166" s="84" t="s">
        <v>180</v>
      </c>
      <c r="I166" s="94">
        <v>11.129999999999999</v>
      </c>
      <c r="J166" s="97" t="s">
        <v>184</v>
      </c>
      <c r="K166" s="98">
        <v>3.4000000000000002E-2</v>
      </c>
      <c r="L166" s="98">
        <v>2.1999999999999999E-2</v>
      </c>
      <c r="M166" s="94">
        <v>5479120.9199999999</v>
      </c>
      <c r="N166" s="96">
        <v>114.86</v>
      </c>
      <c r="O166" s="94">
        <v>6293.3183300000001</v>
      </c>
      <c r="P166" s="95">
        <f t="shared" si="5"/>
        <v>1.9450698696823344E-3</v>
      </c>
      <c r="Q166" s="95">
        <f>O166/'סכום נכסי הקרן'!$C$42</f>
        <v>1.2123885584997967E-4</v>
      </c>
    </row>
    <row r="167" spans="2:17" s="136" customFormat="1">
      <c r="B167" s="135" t="s">
        <v>2900</v>
      </c>
      <c r="C167" s="97" t="s">
        <v>2457</v>
      </c>
      <c r="D167" s="84" t="s">
        <v>2580</v>
      </c>
      <c r="E167" s="84"/>
      <c r="F167" s="84" t="s">
        <v>612</v>
      </c>
      <c r="G167" s="107">
        <v>42648</v>
      </c>
      <c r="H167" s="84" t="s">
        <v>180</v>
      </c>
      <c r="I167" s="94">
        <v>11.14</v>
      </c>
      <c r="J167" s="97" t="s">
        <v>184</v>
      </c>
      <c r="K167" s="98">
        <v>3.4000000000000002E-2</v>
      </c>
      <c r="L167" s="98">
        <v>2.1799999999999993E-2</v>
      </c>
      <c r="M167" s="94">
        <v>5026028.97</v>
      </c>
      <c r="N167" s="96">
        <v>115.11</v>
      </c>
      <c r="O167" s="94">
        <v>5785.46198</v>
      </c>
      <c r="P167" s="95">
        <f t="shared" si="5"/>
        <v>1.7881071939182679E-3</v>
      </c>
      <c r="Q167" s="95">
        <f>O167/'סכום נכסי הקרן'!$C$42</f>
        <v>1.1145515835026225E-4</v>
      </c>
    </row>
    <row r="168" spans="2:17" s="136" customFormat="1">
      <c r="B168" s="135" t="s">
        <v>2900</v>
      </c>
      <c r="C168" s="97" t="s">
        <v>2457</v>
      </c>
      <c r="D168" s="84" t="s">
        <v>2581</v>
      </c>
      <c r="E168" s="84"/>
      <c r="F168" s="84" t="s">
        <v>612</v>
      </c>
      <c r="G168" s="107">
        <v>42718</v>
      </c>
      <c r="H168" s="84" t="s">
        <v>180</v>
      </c>
      <c r="I168" s="94">
        <v>11.11</v>
      </c>
      <c r="J168" s="97" t="s">
        <v>184</v>
      </c>
      <c r="K168" s="98">
        <v>3.4000000000000002E-2</v>
      </c>
      <c r="L168" s="98">
        <v>2.2399999999999996E-2</v>
      </c>
      <c r="M168" s="94">
        <v>3511560.05</v>
      </c>
      <c r="N168" s="96">
        <v>114.4</v>
      </c>
      <c r="O168" s="94">
        <v>4017.2247200000002</v>
      </c>
      <c r="P168" s="95">
        <f t="shared" si="5"/>
        <v>1.2415997972591117E-3</v>
      </c>
      <c r="Q168" s="95">
        <f>O168/'סכום נכסי הקרן'!$C$42</f>
        <v>7.7390607499280104E-5</v>
      </c>
    </row>
    <row r="169" spans="2:17" s="136" customFormat="1">
      <c r="B169" s="135" t="s">
        <v>2900</v>
      </c>
      <c r="C169" s="97" t="s">
        <v>2457</v>
      </c>
      <c r="D169" s="84" t="s">
        <v>2582</v>
      </c>
      <c r="E169" s="84"/>
      <c r="F169" s="84" t="s">
        <v>612</v>
      </c>
      <c r="G169" s="107">
        <v>42900</v>
      </c>
      <c r="H169" s="84" t="s">
        <v>180</v>
      </c>
      <c r="I169" s="94">
        <v>10.840000000000002</v>
      </c>
      <c r="J169" s="97" t="s">
        <v>184</v>
      </c>
      <c r="K169" s="98">
        <v>3.4000000000000002E-2</v>
      </c>
      <c r="L169" s="98">
        <v>2.9200000000000004E-2</v>
      </c>
      <c r="M169" s="94">
        <v>4159576.26</v>
      </c>
      <c r="N169" s="96">
        <v>106.39</v>
      </c>
      <c r="O169" s="94">
        <v>4425.3732199999995</v>
      </c>
      <c r="P169" s="95">
        <f t="shared" si="5"/>
        <v>1.3677458633053275E-3</v>
      </c>
      <c r="Q169" s="95">
        <f>O169/'סכום נכסי הקרן'!$C$42</f>
        <v>8.5253463716325353E-5</v>
      </c>
    </row>
    <row r="170" spans="2:17" s="136" customFormat="1">
      <c r="B170" s="135" t="s">
        <v>2900</v>
      </c>
      <c r="C170" s="97" t="s">
        <v>2457</v>
      </c>
      <c r="D170" s="84" t="s">
        <v>2583</v>
      </c>
      <c r="E170" s="84"/>
      <c r="F170" s="84" t="s">
        <v>612</v>
      </c>
      <c r="G170" s="107">
        <v>43075</v>
      </c>
      <c r="H170" s="84" t="s">
        <v>180</v>
      </c>
      <c r="I170" s="94">
        <v>10.74</v>
      </c>
      <c r="J170" s="97" t="s">
        <v>184</v>
      </c>
      <c r="K170" s="98">
        <v>3.4000000000000002E-2</v>
      </c>
      <c r="L170" s="98">
        <v>3.3099999999999997E-2</v>
      </c>
      <c r="M170" s="94">
        <v>2581040.65</v>
      </c>
      <c r="N170" s="96">
        <v>101.61</v>
      </c>
      <c r="O170" s="94">
        <v>2622.5954500000003</v>
      </c>
      <c r="P170" s="95">
        <f t="shared" si="5"/>
        <v>8.1056306429695311E-4</v>
      </c>
      <c r="Q170" s="95">
        <f>O170/'סכום נכסי הקרן'!$C$42</f>
        <v>5.0523500487756609E-5</v>
      </c>
    </row>
    <row r="171" spans="2:17" s="136" customFormat="1">
      <c r="B171" s="135" t="s">
        <v>2901</v>
      </c>
      <c r="C171" s="97" t="s">
        <v>2457</v>
      </c>
      <c r="D171" s="84">
        <v>4180</v>
      </c>
      <c r="E171" s="84"/>
      <c r="F171" s="84" t="s">
        <v>2563</v>
      </c>
      <c r="G171" s="107">
        <v>42082</v>
      </c>
      <c r="H171" s="84" t="s">
        <v>2417</v>
      </c>
      <c r="I171" s="94">
        <v>1.82</v>
      </c>
      <c r="J171" s="97" t="s">
        <v>183</v>
      </c>
      <c r="K171" s="98">
        <v>5.6142999999999998E-2</v>
      </c>
      <c r="L171" s="98">
        <v>5.0400000000000007E-2</v>
      </c>
      <c r="M171" s="94">
        <v>2258826.92</v>
      </c>
      <c r="N171" s="96">
        <v>101.69</v>
      </c>
      <c r="O171" s="94">
        <v>7963.7027199999993</v>
      </c>
      <c r="P171" s="95">
        <f t="shared" si="5"/>
        <v>2.4613339735158842E-3</v>
      </c>
      <c r="Q171" s="95">
        <f>O171/'סכום נכסי הקרן'!$C$42</f>
        <v>1.5341830104153827E-4</v>
      </c>
    </row>
    <row r="172" spans="2:17" s="136" customFormat="1">
      <c r="B172" s="135" t="s">
        <v>2901</v>
      </c>
      <c r="C172" s="97" t="s">
        <v>2457</v>
      </c>
      <c r="D172" s="84">
        <v>4179</v>
      </c>
      <c r="E172" s="84"/>
      <c r="F172" s="84" t="s">
        <v>2563</v>
      </c>
      <c r="G172" s="107">
        <v>42082</v>
      </c>
      <c r="H172" s="84" t="s">
        <v>2417</v>
      </c>
      <c r="I172" s="94">
        <v>1.8599999999999999</v>
      </c>
      <c r="J172" s="97" t="s">
        <v>185</v>
      </c>
      <c r="K172" s="98">
        <v>0</v>
      </c>
      <c r="L172" s="98">
        <v>3.1199999999999995E-2</v>
      </c>
      <c r="M172" s="94">
        <v>2139460.25</v>
      </c>
      <c r="N172" s="96">
        <v>101.62</v>
      </c>
      <c r="O172" s="94">
        <v>9028.2483800000009</v>
      </c>
      <c r="P172" s="95">
        <f t="shared" si="5"/>
        <v>2.7903520812280836E-3</v>
      </c>
      <c r="Q172" s="95">
        <f>O172/'סכום נכסי הקרן'!$C$42</f>
        <v>1.7392644810335417E-4</v>
      </c>
    </row>
    <row r="173" spans="2:17" s="136" customFormat="1">
      <c r="B173" s="135" t="s">
        <v>2902</v>
      </c>
      <c r="C173" s="97" t="s">
        <v>2457</v>
      </c>
      <c r="D173" s="84" t="s">
        <v>2584</v>
      </c>
      <c r="E173" s="84"/>
      <c r="F173" s="84" t="s">
        <v>654</v>
      </c>
      <c r="G173" s="107">
        <v>42825</v>
      </c>
      <c r="H173" s="84" t="s">
        <v>180</v>
      </c>
      <c r="I173" s="94">
        <v>7.51</v>
      </c>
      <c r="J173" s="97" t="s">
        <v>184</v>
      </c>
      <c r="K173" s="98">
        <v>2.8999999999999998E-2</v>
      </c>
      <c r="L173" s="98">
        <v>2.07E-2</v>
      </c>
      <c r="M173" s="94">
        <v>63606424.909999996</v>
      </c>
      <c r="N173" s="96">
        <v>107.67</v>
      </c>
      <c r="O173" s="94">
        <v>68485.038670000009</v>
      </c>
      <c r="P173" s="95">
        <f t="shared" si="5"/>
        <v>2.1166605319493912E-2</v>
      </c>
      <c r="Q173" s="95">
        <f>O173/'סכום נכסי הקרן'!$C$42</f>
        <v>1.3193433568443715E-3</v>
      </c>
    </row>
    <row r="174" spans="2:17" s="136" customFormat="1">
      <c r="B174" s="135" t="s">
        <v>2903</v>
      </c>
      <c r="C174" s="97" t="s">
        <v>2454</v>
      </c>
      <c r="D174" s="84" t="s">
        <v>2585</v>
      </c>
      <c r="E174" s="84"/>
      <c r="F174" s="84" t="s">
        <v>844</v>
      </c>
      <c r="G174" s="107">
        <v>42372</v>
      </c>
      <c r="H174" s="84" t="s">
        <v>180</v>
      </c>
      <c r="I174" s="94">
        <v>11.08</v>
      </c>
      <c r="J174" s="97" t="s">
        <v>184</v>
      </c>
      <c r="K174" s="98">
        <v>6.7000000000000004E-2</v>
      </c>
      <c r="L174" s="98">
        <v>0.03</v>
      </c>
      <c r="M174" s="94">
        <v>19106572.109999999</v>
      </c>
      <c r="N174" s="96">
        <v>147.34</v>
      </c>
      <c r="O174" s="94">
        <v>28151.62399</v>
      </c>
      <c r="P174" s="95">
        <f t="shared" si="5"/>
        <v>8.7007954681954536E-3</v>
      </c>
      <c r="Q174" s="95">
        <f>O174/'סכום נכסי הקרן'!$C$42</f>
        <v>5.4233243956474698E-4</v>
      </c>
    </row>
    <row r="175" spans="2:17" s="136" customFormat="1">
      <c r="B175" s="135" t="s">
        <v>2904</v>
      </c>
      <c r="C175" s="97" t="s">
        <v>2457</v>
      </c>
      <c r="D175" s="84" t="s">
        <v>2586</v>
      </c>
      <c r="E175" s="84"/>
      <c r="F175" s="84" t="s">
        <v>2587</v>
      </c>
      <c r="G175" s="107">
        <v>41529</v>
      </c>
      <c r="H175" s="84" t="s">
        <v>2417</v>
      </c>
      <c r="I175" s="94">
        <v>0</v>
      </c>
      <c r="J175" s="97" t="s">
        <v>184</v>
      </c>
      <c r="K175" s="98">
        <v>0</v>
      </c>
      <c r="L175" s="98">
        <v>0</v>
      </c>
      <c r="M175" s="94">
        <v>30918998.09</v>
      </c>
      <c r="N175" s="96">
        <v>0</v>
      </c>
      <c r="O175" s="94">
        <v>6.9999999999999999E-4</v>
      </c>
      <c r="P175" s="95">
        <f t="shared" si="5"/>
        <v>2.1634832967008582E-10</v>
      </c>
      <c r="Q175" s="95">
        <f>O175/'סכום נכסי הקרן'!$C$42</f>
        <v>1.348528624246245E-11</v>
      </c>
    </row>
    <row r="176" spans="2:17" s="136" customFormat="1">
      <c r="B176" s="135" t="s">
        <v>2905</v>
      </c>
      <c r="C176" s="97" t="s">
        <v>2457</v>
      </c>
      <c r="D176" s="84" t="s">
        <v>2588</v>
      </c>
      <c r="E176" s="84"/>
      <c r="F176" s="84" t="s">
        <v>1679</v>
      </c>
      <c r="G176" s="107">
        <v>43011</v>
      </c>
      <c r="H176" s="84"/>
      <c r="I176" s="94">
        <v>0.01</v>
      </c>
      <c r="J176" s="97" t="s">
        <v>184</v>
      </c>
      <c r="K176" s="98">
        <v>3.1E-2</v>
      </c>
      <c r="L176" s="98">
        <v>2.3E-2</v>
      </c>
      <c r="M176" s="94">
        <v>1484952.04</v>
      </c>
      <c r="N176" s="96">
        <v>100.06</v>
      </c>
      <c r="O176" s="94">
        <v>1485.84304</v>
      </c>
      <c r="P176" s="95">
        <f t="shared" si="5"/>
        <v>4.5922808550846072E-4</v>
      </c>
      <c r="Q176" s="95">
        <f>O176/'סכום נכסי הקרן'!$C$42</f>
        <v>2.862431243681512E-5</v>
      </c>
    </row>
    <row r="177" spans="2:17" s="136" customFormat="1">
      <c r="B177" s="135" t="s">
        <v>2905</v>
      </c>
      <c r="C177" s="97" t="s">
        <v>2457</v>
      </c>
      <c r="D177" s="84" t="s">
        <v>2589</v>
      </c>
      <c r="E177" s="84"/>
      <c r="F177" s="84" t="s">
        <v>1679</v>
      </c>
      <c r="G177" s="107">
        <v>43011</v>
      </c>
      <c r="H177" s="84"/>
      <c r="I177" s="94">
        <v>10.399999999999999</v>
      </c>
      <c r="J177" s="97" t="s">
        <v>184</v>
      </c>
      <c r="K177" s="98">
        <v>4.0800000000000003E-2</v>
      </c>
      <c r="L177" s="98">
        <v>3.5799999999999998E-2</v>
      </c>
      <c r="M177" s="94">
        <v>2247776.83</v>
      </c>
      <c r="N177" s="96">
        <v>105.97</v>
      </c>
      <c r="O177" s="94">
        <v>2381.9689900000003</v>
      </c>
      <c r="P177" s="95">
        <f t="shared" si="5"/>
        <v>7.3619287473205923E-4</v>
      </c>
      <c r="Q177" s="95">
        <f>O177/'סכום נכסי הקרן'!$C$42</f>
        <v>4.5887905215455975E-5</v>
      </c>
    </row>
    <row r="178" spans="2:17" s="136" customFormat="1">
      <c r="B178" s="135" t="s">
        <v>2905</v>
      </c>
      <c r="C178" s="97" t="s">
        <v>2457</v>
      </c>
      <c r="D178" s="84" t="s">
        <v>2590</v>
      </c>
      <c r="E178" s="84"/>
      <c r="F178" s="84" t="s">
        <v>1679</v>
      </c>
      <c r="G178" s="107">
        <v>42935</v>
      </c>
      <c r="H178" s="84"/>
      <c r="I178" s="94">
        <v>11.989999999999998</v>
      </c>
      <c r="J178" s="97" t="s">
        <v>184</v>
      </c>
      <c r="K178" s="98">
        <v>4.0800000000000003E-2</v>
      </c>
      <c r="L178" s="98">
        <v>3.1799999999999995E-2</v>
      </c>
      <c r="M178" s="94">
        <v>10491453.66</v>
      </c>
      <c r="N178" s="96">
        <v>109.38</v>
      </c>
      <c r="O178" s="94">
        <v>11475.55215</v>
      </c>
      <c r="P178" s="95">
        <f t="shared" si="5"/>
        <v>3.5467379138492314E-3</v>
      </c>
      <c r="Q178" s="95">
        <f>O178/'סכום נכסי הקרן'!$C$42</f>
        <v>2.2107300790436484E-4</v>
      </c>
    </row>
    <row r="179" spans="2:17" s="136" customFormat="1">
      <c r="B179" s="83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94"/>
      <c r="N179" s="96"/>
      <c r="O179" s="84"/>
      <c r="P179" s="95"/>
      <c r="Q179" s="84"/>
    </row>
    <row r="180" spans="2:17" s="136" customFormat="1">
      <c r="B180" s="102" t="s">
        <v>41</v>
      </c>
      <c r="C180" s="82"/>
      <c r="D180" s="82"/>
      <c r="E180" s="82"/>
      <c r="F180" s="82"/>
      <c r="G180" s="82"/>
      <c r="H180" s="82"/>
      <c r="I180" s="91">
        <v>0.94575189316445296</v>
      </c>
      <c r="J180" s="82"/>
      <c r="K180" s="82"/>
      <c r="L180" s="104">
        <v>1.4838790833793017E-2</v>
      </c>
      <c r="M180" s="91"/>
      <c r="N180" s="93"/>
      <c r="O180" s="91">
        <f>SUM(O181:O183)</f>
        <v>22126.005709999998</v>
      </c>
      <c r="P180" s="92">
        <f t="shared" ref="P180:P183" si="6">O180/$O$10</f>
        <v>6.8384633966132582E-3</v>
      </c>
      <c r="Q180" s="92">
        <f>O180/'סכום נכסי הקרן'!$C$42</f>
        <v>4.2625074343101231E-4</v>
      </c>
    </row>
    <row r="181" spans="2:17" s="136" customFormat="1">
      <c r="B181" s="135" t="s">
        <v>2906</v>
      </c>
      <c r="C181" s="97" t="s">
        <v>2454</v>
      </c>
      <c r="D181" s="84">
        <v>4351</v>
      </c>
      <c r="E181" s="84" t="s">
        <v>659</v>
      </c>
      <c r="F181" s="84" t="s">
        <v>2563</v>
      </c>
      <c r="G181" s="107">
        <v>42183</v>
      </c>
      <c r="H181" s="84" t="s">
        <v>2417</v>
      </c>
      <c r="I181" s="94">
        <v>1.17</v>
      </c>
      <c r="J181" s="97" t="s">
        <v>184</v>
      </c>
      <c r="K181" s="98">
        <v>3.61E-2</v>
      </c>
      <c r="L181" s="98">
        <v>1.3199999999999998E-2</v>
      </c>
      <c r="M181" s="94">
        <v>13127920.99</v>
      </c>
      <c r="N181" s="96">
        <v>102.75</v>
      </c>
      <c r="O181" s="94">
        <v>13488.939259999999</v>
      </c>
      <c r="P181" s="95">
        <f t="shared" si="6"/>
        <v>4.1690135398889192E-3</v>
      </c>
      <c r="Q181" s="95">
        <f>O181/'סכום נכסי הקרן'!$C$42</f>
        <v>2.5986029575469948E-4</v>
      </c>
    </row>
    <row r="182" spans="2:17" s="136" customFormat="1">
      <c r="B182" s="135" t="s">
        <v>2907</v>
      </c>
      <c r="C182" s="97" t="s">
        <v>2454</v>
      </c>
      <c r="D182" s="84">
        <v>10510</v>
      </c>
      <c r="E182" s="84" t="s">
        <v>843</v>
      </c>
      <c r="F182" s="84" t="s">
        <v>2563</v>
      </c>
      <c r="G182" s="107">
        <v>37713</v>
      </c>
      <c r="H182" s="84" t="s">
        <v>2417</v>
      </c>
      <c r="I182" s="94">
        <v>0.21999999999999997</v>
      </c>
      <c r="J182" s="97" t="s">
        <v>184</v>
      </c>
      <c r="K182" s="98">
        <v>4.2500000000000003E-2</v>
      </c>
      <c r="L182" s="98">
        <v>2.5300000000000003E-2</v>
      </c>
      <c r="M182" s="94">
        <v>1870426.33</v>
      </c>
      <c r="N182" s="96">
        <v>100.5</v>
      </c>
      <c r="O182" s="94">
        <v>1879.77846</v>
      </c>
      <c r="P182" s="95">
        <f t="shared" si="6"/>
        <v>5.8098132852972323E-4</v>
      </c>
      <c r="Q182" s="95">
        <f>O182/'סכום נכסי הקרן'!$C$42</f>
        <v>3.6213358007878931E-5</v>
      </c>
    </row>
    <row r="183" spans="2:17" s="136" customFormat="1">
      <c r="B183" s="135" t="s">
        <v>2907</v>
      </c>
      <c r="C183" s="97" t="s">
        <v>2454</v>
      </c>
      <c r="D183" s="84">
        <v>3880</v>
      </c>
      <c r="E183" s="84" t="s">
        <v>843</v>
      </c>
      <c r="F183" s="84" t="s">
        <v>871</v>
      </c>
      <c r="G183" s="107">
        <v>41959</v>
      </c>
      <c r="H183" s="84" t="s">
        <v>2417</v>
      </c>
      <c r="I183" s="94">
        <v>0.70000000000000007</v>
      </c>
      <c r="J183" s="97" t="s">
        <v>184</v>
      </c>
      <c r="K183" s="98">
        <v>4.4999999999999998E-2</v>
      </c>
      <c r="L183" s="98">
        <v>1.5199999999999998E-2</v>
      </c>
      <c r="M183" s="94">
        <v>6604718.9800000004</v>
      </c>
      <c r="N183" s="96">
        <v>102.31</v>
      </c>
      <c r="O183" s="94">
        <v>6757.2879899999998</v>
      </c>
      <c r="P183" s="95">
        <f t="shared" si="6"/>
        <v>2.0884685281946165E-3</v>
      </c>
      <c r="Q183" s="95">
        <f>O183/'סכום נכסי הקרן'!$C$42</f>
        <v>1.3017708966843393E-4</v>
      </c>
    </row>
    <row r="184" spans="2:17" s="136" customFormat="1">
      <c r="B184" s="135"/>
      <c r="C184" s="97"/>
      <c r="D184" s="84"/>
      <c r="E184" s="84"/>
      <c r="F184" s="84"/>
      <c r="G184" s="107"/>
      <c r="H184" s="84"/>
      <c r="I184" s="94"/>
      <c r="J184" s="97"/>
      <c r="K184" s="98"/>
      <c r="L184" s="98"/>
      <c r="M184" s="94"/>
      <c r="N184" s="96"/>
      <c r="O184" s="94"/>
      <c r="P184" s="95"/>
      <c r="Q184" s="95"/>
    </row>
    <row r="185" spans="2:17" s="137" customFormat="1">
      <c r="B185" s="102" t="s">
        <v>2925</v>
      </c>
      <c r="C185" s="123"/>
      <c r="D185" s="82"/>
      <c r="E185" s="82"/>
      <c r="F185" s="82"/>
      <c r="G185" s="147"/>
      <c r="H185" s="82"/>
      <c r="I185" s="126">
        <f>I186</f>
        <v>4</v>
      </c>
      <c r="J185" s="123"/>
      <c r="K185" s="104"/>
      <c r="L185" s="148">
        <f>L186</f>
        <v>2.53E-2</v>
      </c>
      <c r="M185" s="91"/>
      <c r="N185" s="93"/>
      <c r="O185" s="91">
        <f>O186</f>
        <v>159.22047000000001</v>
      </c>
      <c r="P185" s="92">
        <f t="shared" ref="P185" si="7">O185/$O$10</f>
        <v>4.9210118191122875E-5</v>
      </c>
      <c r="Q185" s="92">
        <f>O185/'סכום נכסי הקרן'!$C$42</f>
        <v>3.0673337337277221E-6</v>
      </c>
    </row>
    <row r="186" spans="2:17" s="136" customFormat="1">
      <c r="B186" s="87" t="s">
        <v>2926</v>
      </c>
      <c r="C186" s="97" t="s">
        <v>2454</v>
      </c>
      <c r="D186" s="84">
        <v>339962199</v>
      </c>
      <c r="E186" s="84"/>
      <c r="F186" s="84" t="s">
        <v>2456</v>
      </c>
      <c r="G186" s="107"/>
      <c r="H186" s="84" t="s">
        <v>2417</v>
      </c>
      <c r="I186" s="94">
        <v>4</v>
      </c>
      <c r="J186" s="97" t="s">
        <v>184</v>
      </c>
      <c r="L186" s="98">
        <v>2.53E-2</v>
      </c>
      <c r="M186" s="149">
        <v>150000</v>
      </c>
      <c r="N186" s="96">
        <v>106.14698</v>
      </c>
      <c r="O186" s="94">
        <v>159.22047000000001</v>
      </c>
      <c r="P186" s="95">
        <f t="shared" ref="P186" si="8">O186/$O$10</f>
        <v>4.9210118191122875E-5</v>
      </c>
      <c r="Q186" s="95">
        <f>O186/'סכום נכסי הקרן'!$C$42</f>
        <v>3.0673337337277221E-6</v>
      </c>
    </row>
    <row r="187" spans="2:17" s="136" customFormat="1">
      <c r="B187" s="8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94"/>
      <c r="N187" s="96"/>
      <c r="O187" s="84"/>
      <c r="P187" s="95"/>
      <c r="Q187" s="84"/>
    </row>
    <row r="188" spans="2:17" s="136" customFormat="1">
      <c r="B188" s="81" t="s">
        <v>44</v>
      </c>
      <c r="C188" s="82"/>
      <c r="D188" s="82"/>
      <c r="E188" s="82"/>
      <c r="F188" s="82"/>
      <c r="G188" s="82"/>
      <c r="H188" s="82"/>
      <c r="I188" s="91">
        <v>5.5443537207342484</v>
      </c>
      <c r="J188" s="82"/>
      <c r="K188" s="82"/>
      <c r="L188" s="104">
        <v>4.4353314312557644E-2</v>
      </c>
      <c r="M188" s="91"/>
      <c r="N188" s="93"/>
      <c r="O188" s="91">
        <f>O189</f>
        <v>617432.31632999994</v>
      </c>
      <c r="P188" s="92">
        <f t="shared" ref="P188:P220" si="9">O188/$O$10</f>
        <v>0.1908292147461822</v>
      </c>
      <c r="Q188" s="92">
        <f>O188/'סכום נכסי הקרן'!$C$42</f>
        <v>1.1894645030080961E-2</v>
      </c>
    </row>
    <row r="189" spans="2:17" s="136" customFormat="1">
      <c r="B189" s="102" t="s">
        <v>42</v>
      </c>
      <c r="C189" s="82"/>
      <c r="D189" s="82"/>
      <c r="E189" s="82"/>
      <c r="F189" s="82"/>
      <c r="G189" s="82"/>
      <c r="H189" s="82"/>
      <c r="I189" s="91">
        <v>5.5443537207342493</v>
      </c>
      <c r="J189" s="82"/>
      <c r="K189" s="82"/>
      <c r="L189" s="104">
        <v>4.4353314312557644E-2</v>
      </c>
      <c r="M189" s="91"/>
      <c r="N189" s="93"/>
      <c r="O189" s="91">
        <f>SUM(O190:O220)</f>
        <v>617432.31632999994</v>
      </c>
      <c r="P189" s="92">
        <f t="shared" si="9"/>
        <v>0.1908292147461822</v>
      </c>
      <c r="Q189" s="92">
        <f>O189/'סכום נכסי הקרן'!$C$42</f>
        <v>1.1894645030080961E-2</v>
      </c>
    </row>
    <row r="190" spans="2:17" s="136" customFormat="1">
      <c r="B190" s="135" t="s">
        <v>2908</v>
      </c>
      <c r="C190" s="97" t="s">
        <v>2457</v>
      </c>
      <c r="D190" s="84" t="s">
        <v>2591</v>
      </c>
      <c r="E190" s="84" t="s">
        <v>2592</v>
      </c>
      <c r="F190" s="84" t="s">
        <v>889</v>
      </c>
      <c r="G190" s="107">
        <v>42916</v>
      </c>
      <c r="H190" s="84" t="s">
        <v>867</v>
      </c>
      <c r="I190" s="94">
        <v>10.919999999999998</v>
      </c>
      <c r="J190" s="97" t="s">
        <v>183</v>
      </c>
      <c r="K190" s="98">
        <v>4.4999999999999998E-2</v>
      </c>
      <c r="L190" s="98">
        <v>4.5899999999999996E-2</v>
      </c>
      <c r="M190" s="94">
        <v>1521320.21</v>
      </c>
      <c r="N190" s="96">
        <v>99.99</v>
      </c>
      <c r="O190" s="94">
        <v>5273.8897000000006</v>
      </c>
      <c r="P190" s="95">
        <f t="shared" si="9"/>
        <v>1.6299960392275289E-3</v>
      </c>
      <c r="Q190" s="95">
        <f>O190/'סכום נכסי הקרן'!$C$42</f>
        <v>1.0159987459382061E-4</v>
      </c>
    </row>
    <row r="191" spans="2:17" s="136" customFormat="1">
      <c r="B191" s="135" t="s">
        <v>2908</v>
      </c>
      <c r="C191" s="97" t="s">
        <v>2457</v>
      </c>
      <c r="D191" s="84" t="s">
        <v>2593</v>
      </c>
      <c r="E191" s="84" t="s">
        <v>2592</v>
      </c>
      <c r="F191" s="84" t="s">
        <v>889</v>
      </c>
      <c r="G191" s="107">
        <v>42978</v>
      </c>
      <c r="H191" s="84" t="s">
        <v>867</v>
      </c>
      <c r="I191" s="94">
        <v>10.92</v>
      </c>
      <c r="J191" s="97" t="s">
        <v>183</v>
      </c>
      <c r="K191" s="98">
        <v>4.4999999999999998E-2</v>
      </c>
      <c r="L191" s="98">
        <v>4.5899999999999996E-2</v>
      </c>
      <c r="M191" s="94">
        <v>1384380.75</v>
      </c>
      <c r="N191" s="96">
        <v>99.99</v>
      </c>
      <c r="O191" s="94">
        <v>4799.1680900000001</v>
      </c>
      <c r="P191" s="95">
        <f t="shared" si="9"/>
        <v>1.483274285824966E-3</v>
      </c>
      <c r="Q191" s="95">
        <f>O191/'סכום נכסי הקרן'!$C$42</f>
        <v>9.2454507741916863E-5</v>
      </c>
    </row>
    <row r="192" spans="2:17" s="136" customFormat="1">
      <c r="B192" s="135" t="s">
        <v>2908</v>
      </c>
      <c r="C192" s="97" t="s">
        <v>2457</v>
      </c>
      <c r="D192" s="84" t="s">
        <v>2594</v>
      </c>
      <c r="E192" s="84" t="s">
        <v>2592</v>
      </c>
      <c r="F192" s="84" t="s">
        <v>889</v>
      </c>
      <c r="G192" s="107">
        <v>43073</v>
      </c>
      <c r="H192" s="84" t="s">
        <v>867</v>
      </c>
      <c r="I192" s="94">
        <v>10.93</v>
      </c>
      <c r="J192" s="97" t="s">
        <v>183</v>
      </c>
      <c r="K192" s="98">
        <v>4.4999999999999998E-2</v>
      </c>
      <c r="L192" s="98">
        <v>4.6099999999999995E-2</v>
      </c>
      <c r="M192" s="94">
        <v>1595464.59</v>
      </c>
      <c r="N192" s="96">
        <v>99.99</v>
      </c>
      <c r="O192" s="94">
        <v>5530.9225700000006</v>
      </c>
      <c r="P192" s="95">
        <f t="shared" si="9"/>
        <v>1.7094369422201122E-3</v>
      </c>
      <c r="Q192" s="95">
        <f>O192/'סכום נכסי הקרן'!$C$42</f>
        <v>1.065515343447801E-4</v>
      </c>
    </row>
    <row r="193" spans="2:17" s="136" customFormat="1">
      <c r="B193" s="87" t="s">
        <v>2909</v>
      </c>
      <c r="C193" s="97" t="s">
        <v>2457</v>
      </c>
      <c r="D193" s="84" t="s">
        <v>2595</v>
      </c>
      <c r="E193" s="84" t="s">
        <v>2596</v>
      </c>
      <c r="F193" s="84" t="s">
        <v>889</v>
      </c>
      <c r="G193" s="107">
        <v>43090</v>
      </c>
      <c r="H193" s="84" t="s">
        <v>867</v>
      </c>
      <c r="I193" s="94">
        <v>6.92</v>
      </c>
      <c r="J193" s="97" t="s">
        <v>183</v>
      </c>
      <c r="K193" s="98">
        <v>4.1210000000000004E-2</v>
      </c>
      <c r="L193" s="98">
        <v>4.0899999999999999E-2</v>
      </c>
      <c r="M193" s="94">
        <v>11855135</v>
      </c>
      <c r="N193" s="96">
        <v>100.74</v>
      </c>
      <c r="O193" s="94">
        <v>41405.907899999998</v>
      </c>
      <c r="P193" s="95">
        <f t="shared" si="9"/>
        <v>1.2797284303769158E-2</v>
      </c>
      <c r="Q193" s="95">
        <f>O193/'סכום נכסי הקרן'!$C$42</f>
        <v>7.9767217165791046E-4</v>
      </c>
    </row>
    <row r="194" spans="2:17" s="136" customFormat="1">
      <c r="B194" s="135" t="s">
        <v>2911</v>
      </c>
      <c r="C194" s="97" t="s">
        <v>2457</v>
      </c>
      <c r="D194" s="84" t="s">
        <v>2597</v>
      </c>
      <c r="E194" s="84" t="s">
        <v>2598</v>
      </c>
      <c r="F194" s="84" t="s">
        <v>860</v>
      </c>
      <c r="G194" s="107">
        <v>43005</v>
      </c>
      <c r="H194" s="84" t="s">
        <v>861</v>
      </c>
      <c r="I194" s="94">
        <v>7.9799999999999995</v>
      </c>
      <c r="J194" s="97" t="s">
        <v>183</v>
      </c>
      <c r="K194" s="98">
        <v>5.3499999999999999E-2</v>
      </c>
      <c r="L194" s="98">
        <v>5.4900000000000004E-2</v>
      </c>
      <c r="M194" s="94">
        <v>14648526</v>
      </c>
      <c r="N194" s="96">
        <v>101.42</v>
      </c>
      <c r="O194" s="94">
        <v>51507.608200000002</v>
      </c>
      <c r="P194" s="95">
        <f t="shared" si="9"/>
        <v>1.5919407141958882E-2</v>
      </c>
      <c r="Q194" s="95">
        <f>O194/'סכום נכסי הקרן'!$C$42</f>
        <v>9.9227834320229458E-4</v>
      </c>
    </row>
    <row r="195" spans="2:17" s="136" customFormat="1">
      <c r="B195" s="135" t="s">
        <v>2910</v>
      </c>
      <c r="C195" s="97" t="s">
        <v>2457</v>
      </c>
      <c r="D195" s="84">
        <v>4623</v>
      </c>
      <c r="E195" s="84" t="s">
        <v>2599</v>
      </c>
      <c r="F195" s="84" t="s">
        <v>860</v>
      </c>
      <c r="G195" s="107">
        <v>42354</v>
      </c>
      <c r="H195" s="84" t="s">
        <v>904</v>
      </c>
      <c r="I195" s="94">
        <v>6.1800000000000006</v>
      </c>
      <c r="J195" s="97" t="s">
        <v>183</v>
      </c>
      <c r="K195" s="98">
        <v>5.0199999999999995E-2</v>
      </c>
      <c r="L195" s="98">
        <v>4.4199999999999996E-2</v>
      </c>
      <c r="M195" s="94">
        <v>5272513</v>
      </c>
      <c r="N195" s="96">
        <v>106.55</v>
      </c>
      <c r="O195" s="94">
        <v>19477.129629999999</v>
      </c>
      <c r="P195" s="95">
        <f t="shared" si="9"/>
        <v>6.0197778031689094E-3</v>
      </c>
      <c r="Q195" s="95">
        <f>O195/'סכום נכסי הקרן'!$C$42</f>
        <v>3.7522095463156678E-4</v>
      </c>
    </row>
    <row r="196" spans="2:17" s="136" customFormat="1">
      <c r="B196" s="87" t="s">
        <v>2912</v>
      </c>
      <c r="C196" s="97" t="s">
        <v>2457</v>
      </c>
      <c r="D196" s="84" t="s">
        <v>2600</v>
      </c>
      <c r="E196" s="84">
        <v>10005</v>
      </c>
      <c r="F196" s="84" t="s">
        <v>1679</v>
      </c>
      <c r="G196" s="107">
        <v>43098</v>
      </c>
      <c r="H196" s="84"/>
      <c r="I196" s="94">
        <v>1.7</v>
      </c>
      <c r="J196" s="97" t="s">
        <v>183</v>
      </c>
      <c r="K196" s="98">
        <v>4.0118000000000001E-2</v>
      </c>
      <c r="L196" s="98">
        <v>4.3299999999999991E-2</v>
      </c>
      <c r="M196" s="94">
        <v>10373105.73</v>
      </c>
      <c r="N196" s="96">
        <v>99.54</v>
      </c>
      <c r="O196" s="94">
        <v>35798.126880000003</v>
      </c>
      <c r="P196" s="95">
        <f t="shared" si="9"/>
        <v>1.1064092794008289E-2</v>
      </c>
      <c r="Q196" s="95">
        <f>O196/'סכום נכסי הקרן'!$C$42</f>
        <v>6.8963998274398474E-4</v>
      </c>
    </row>
    <row r="197" spans="2:17" s="136" customFormat="1">
      <c r="B197" s="87" t="s">
        <v>2913</v>
      </c>
      <c r="C197" s="97" t="s">
        <v>2457</v>
      </c>
      <c r="D197" s="84" t="s">
        <v>2601</v>
      </c>
      <c r="E197" s="84" t="s">
        <v>2602</v>
      </c>
      <c r="F197" s="84" t="s">
        <v>1679</v>
      </c>
      <c r="G197" s="107">
        <v>43098</v>
      </c>
      <c r="H197" s="84"/>
      <c r="I197" s="94">
        <v>5.91</v>
      </c>
      <c r="J197" s="97" t="s">
        <v>183</v>
      </c>
      <c r="K197" s="98">
        <v>4.5999999999999999E-2</v>
      </c>
      <c r="L197" s="98">
        <v>5.2400000000000002E-2</v>
      </c>
      <c r="M197" s="94">
        <v>1965951.54</v>
      </c>
      <c r="N197" s="96">
        <v>100.25</v>
      </c>
      <c r="O197" s="94">
        <v>6832.9940900000001</v>
      </c>
      <c r="P197" s="95">
        <f t="shared" si="9"/>
        <v>2.111866940024383E-3</v>
      </c>
      <c r="Q197" s="95">
        <f>O197/'סכום נכסי הקרן'!$C$42</f>
        <v>1.3163554456672034E-4</v>
      </c>
    </row>
    <row r="198" spans="2:17" s="136" customFormat="1">
      <c r="B198" s="87" t="s">
        <v>2913</v>
      </c>
      <c r="C198" s="97" t="s">
        <v>2457</v>
      </c>
      <c r="D198" s="84" t="s">
        <v>2603</v>
      </c>
      <c r="E198" s="84" t="s">
        <v>2602</v>
      </c>
      <c r="F198" s="84" t="s">
        <v>1679</v>
      </c>
      <c r="G198" s="107">
        <v>43081</v>
      </c>
      <c r="H198" s="84"/>
      <c r="I198" s="94">
        <v>5.91</v>
      </c>
      <c r="J198" s="97" t="s">
        <v>183</v>
      </c>
      <c r="K198" s="98">
        <v>4.7786999999999996E-2</v>
      </c>
      <c r="L198" s="98">
        <v>5.050000000000001E-2</v>
      </c>
      <c r="M198" s="94">
        <v>10003224.029999999</v>
      </c>
      <c r="N198" s="96">
        <v>101.35</v>
      </c>
      <c r="O198" s="94">
        <v>35149.374360000002</v>
      </c>
      <c r="P198" s="95">
        <f t="shared" si="9"/>
        <v>1.086358347390649E-2</v>
      </c>
      <c r="Q198" s="95">
        <f>O198/'סכום נכסי הקרן'!$C$42</f>
        <v>6.7714196355438637E-4</v>
      </c>
    </row>
    <row r="199" spans="2:17" s="136" customFormat="1">
      <c r="B199" s="87" t="s">
        <v>2913</v>
      </c>
      <c r="C199" s="97" t="s">
        <v>2457</v>
      </c>
      <c r="D199" s="84" t="s">
        <v>2604</v>
      </c>
      <c r="E199" s="84" t="s">
        <v>2602</v>
      </c>
      <c r="F199" s="84" t="s">
        <v>1679</v>
      </c>
      <c r="G199" s="107">
        <v>42817</v>
      </c>
      <c r="H199" s="84"/>
      <c r="I199" s="94">
        <v>5.7200000000000006</v>
      </c>
      <c r="J199" s="97" t="s">
        <v>183</v>
      </c>
      <c r="K199" s="98">
        <v>5.7820000000000003E-2</v>
      </c>
      <c r="L199" s="98">
        <v>5.5E-2</v>
      </c>
      <c r="M199" s="94">
        <v>2891105.21</v>
      </c>
      <c r="N199" s="96">
        <v>102.7</v>
      </c>
      <c r="O199" s="94">
        <v>10294.095579999999</v>
      </c>
      <c r="P199" s="95">
        <f t="shared" si="9"/>
        <v>3.1815862631388758E-3</v>
      </c>
      <c r="Q199" s="95">
        <f>O199/'סכום נכסי הקרן'!$C$42</f>
        <v>1.983126078622393E-4</v>
      </c>
    </row>
    <row r="200" spans="2:17" s="136" customFormat="1">
      <c r="B200" s="87" t="s">
        <v>2914</v>
      </c>
      <c r="C200" s="97" t="s">
        <v>2457</v>
      </c>
      <c r="D200" s="84" t="s">
        <v>2605</v>
      </c>
      <c r="E200" s="84" t="s">
        <v>2606</v>
      </c>
      <c r="F200" s="84" t="s">
        <v>1679</v>
      </c>
      <c r="G200" s="107">
        <v>43083</v>
      </c>
      <c r="H200" s="84"/>
      <c r="I200" s="94">
        <v>3.4899999999999998</v>
      </c>
      <c r="J200" s="97" t="s">
        <v>192</v>
      </c>
      <c r="K200" s="98">
        <v>3.0670000000000003E-2</v>
      </c>
      <c r="L200" s="98">
        <v>3.2300000000000002E-2</v>
      </c>
      <c r="M200" s="94">
        <v>2963744.57</v>
      </c>
      <c r="N200" s="96">
        <v>100.13</v>
      </c>
      <c r="O200" s="94">
        <v>8204.8133200000011</v>
      </c>
      <c r="P200" s="95">
        <f t="shared" si="9"/>
        <v>2.5358537957669595E-3</v>
      </c>
      <c r="Q200" s="95">
        <f>O200/'סכום נכסי הקרן'!$C$42</f>
        <v>1.5806322312309813E-4</v>
      </c>
    </row>
    <row r="201" spans="2:17" s="136" customFormat="1">
      <c r="B201" s="87" t="s">
        <v>2914</v>
      </c>
      <c r="C201" s="97" t="s">
        <v>2457</v>
      </c>
      <c r="D201" s="84" t="s">
        <v>2607</v>
      </c>
      <c r="E201" s="84" t="s">
        <v>2606</v>
      </c>
      <c r="F201" s="84" t="s">
        <v>1679</v>
      </c>
      <c r="G201" s="107">
        <v>43083</v>
      </c>
      <c r="H201" s="84"/>
      <c r="I201" s="94">
        <v>9.98</v>
      </c>
      <c r="J201" s="97" t="s">
        <v>192</v>
      </c>
      <c r="K201" s="98">
        <v>3.2419999999999997E-2</v>
      </c>
      <c r="L201" s="98">
        <v>3.3900000000000007E-2</v>
      </c>
      <c r="M201" s="94">
        <v>1481872.29</v>
      </c>
      <c r="N201" s="96">
        <v>100.17</v>
      </c>
      <c r="O201" s="94">
        <v>4104.0455299999994</v>
      </c>
      <c r="P201" s="95">
        <f t="shared" si="9"/>
        <v>1.2684334218649742E-3</v>
      </c>
      <c r="Q201" s="95">
        <f>O201/'סכום נכסי הקרן'!$C$42</f>
        <v>7.9063183891640723E-5</v>
      </c>
    </row>
    <row r="202" spans="2:17" s="136" customFormat="1">
      <c r="B202" s="87" t="s">
        <v>2914</v>
      </c>
      <c r="C202" s="97" t="s">
        <v>2457</v>
      </c>
      <c r="D202" s="84" t="s">
        <v>2608</v>
      </c>
      <c r="E202" s="84" t="s">
        <v>2606</v>
      </c>
      <c r="F202" s="84" t="s">
        <v>1679</v>
      </c>
      <c r="G202" s="107">
        <v>43083</v>
      </c>
      <c r="H202" s="84"/>
      <c r="I202" s="94">
        <v>9.31</v>
      </c>
      <c r="J202" s="97" t="s">
        <v>192</v>
      </c>
      <c r="K202" s="98">
        <v>4.4999999999999998E-2</v>
      </c>
      <c r="L202" s="98">
        <v>4.7700000000000006E-2</v>
      </c>
      <c r="M202" s="94">
        <v>5927489.1399999997</v>
      </c>
      <c r="N202" s="96">
        <v>98.47</v>
      </c>
      <c r="O202" s="94">
        <v>16137.580260000001</v>
      </c>
      <c r="P202" s="95">
        <f t="shared" si="9"/>
        <v>4.9876264773827854E-3</v>
      </c>
      <c r="Q202" s="95">
        <f>O202/'סכום נכסי הקרן'!$C$42</f>
        <v>3.1088555580973092E-4</v>
      </c>
    </row>
    <row r="203" spans="2:17" s="136" customFormat="1">
      <c r="B203" s="87" t="s">
        <v>2915</v>
      </c>
      <c r="C203" s="97" t="s">
        <v>2457</v>
      </c>
      <c r="D203" s="84" t="s">
        <v>2609</v>
      </c>
      <c r="E203" s="84" t="s">
        <v>2610</v>
      </c>
      <c r="F203" s="84" t="s">
        <v>1679</v>
      </c>
      <c r="G203" s="107">
        <v>43075</v>
      </c>
      <c r="H203" s="84"/>
      <c r="I203" s="94">
        <v>8.2200000000000006</v>
      </c>
      <c r="J203" s="97" t="s">
        <v>186</v>
      </c>
      <c r="K203" s="98">
        <v>3.1427999999999998E-2</v>
      </c>
      <c r="L203" s="98">
        <v>3.0899999999999997E-2</v>
      </c>
      <c r="M203" s="94">
        <v>11105435.560000001</v>
      </c>
      <c r="N203" s="96">
        <v>100.55</v>
      </c>
      <c r="O203" s="94">
        <v>52280.509389999999</v>
      </c>
      <c r="P203" s="95">
        <f t="shared" si="9"/>
        <v>1.6158286972611055E-2</v>
      </c>
      <c r="Q203" s="95">
        <f>O203/'סכום נכסי הקרן'!$C$42</f>
        <v>1.0071680486084228E-3</v>
      </c>
    </row>
    <row r="204" spans="2:17" s="136" customFormat="1">
      <c r="B204" s="87" t="s">
        <v>2915</v>
      </c>
      <c r="C204" s="97" t="s">
        <v>2457</v>
      </c>
      <c r="D204" s="84" t="s">
        <v>2611</v>
      </c>
      <c r="E204" s="84" t="s">
        <v>2610</v>
      </c>
      <c r="F204" s="84" t="s">
        <v>1679</v>
      </c>
      <c r="G204" s="107">
        <v>43074</v>
      </c>
      <c r="H204" s="84"/>
      <c r="I204" s="94">
        <v>8.2100000000000009</v>
      </c>
      <c r="J204" s="97" t="s">
        <v>186</v>
      </c>
      <c r="K204" s="98">
        <v>3.1438000000000001E-2</v>
      </c>
      <c r="L204" s="98">
        <v>3.1E-2</v>
      </c>
      <c r="M204" s="94">
        <v>236353.72</v>
      </c>
      <c r="N204" s="96">
        <v>100.55</v>
      </c>
      <c r="O204" s="94">
        <v>1112.67067</v>
      </c>
      <c r="P204" s="95">
        <f t="shared" si="9"/>
        <v>3.4389205846770756E-4</v>
      </c>
      <c r="Q204" s="95">
        <f>O204/'סכום נכסי הקרן'!$C$42</f>
        <v>2.1435260683632111E-5</v>
      </c>
    </row>
    <row r="205" spans="2:17" s="136" customFormat="1">
      <c r="B205" s="87" t="s">
        <v>2916</v>
      </c>
      <c r="C205" s="97" t="s">
        <v>2457</v>
      </c>
      <c r="D205" s="84" t="s">
        <v>2612</v>
      </c>
      <c r="E205" s="84" t="s">
        <v>2613</v>
      </c>
      <c r="F205" s="84" t="s">
        <v>1679</v>
      </c>
      <c r="G205" s="107">
        <v>42870</v>
      </c>
      <c r="H205" s="84"/>
      <c r="I205" s="94">
        <v>2.9000000000000004</v>
      </c>
      <c r="J205" s="97" t="s">
        <v>183</v>
      </c>
      <c r="K205" s="98">
        <v>4.2000000000000003E-2</v>
      </c>
      <c r="L205" s="98">
        <v>4.1700000000000001E-2</v>
      </c>
      <c r="M205" s="94">
        <v>13634168.84</v>
      </c>
      <c r="N205" s="96">
        <v>100.38</v>
      </c>
      <c r="O205" s="94">
        <v>47449.288369999995</v>
      </c>
      <c r="P205" s="95">
        <f t="shared" si="9"/>
        <v>1.4665106118405326E-2</v>
      </c>
      <c r="Q205" s="95">
        <f>O205/'סכום נכסי הקרן'!$C$42</f>
        <v>9.1409605095799215E-4</v>
      </c>
    </row>
    <row r="206" spans="2:17" s="136" customFormat="1">
      <c r="B206" s="87" t="s">
        <v>2917</v>
      </c>
      <c r="C206" s="97" t="s">
        <v>2457</v>
      </c>
      <c r="D206" s="84" t="s">
        <v>2614</v>
      </c>
      <c r="E206" s="84" t="s">
        <v>2615</v>
      </c>
      <c r="F206" s="84" t="s">
        <v>1679</v>
      </c>
      <c r="G206" s="107">
        <v>42921</v>
      </c>
      <c r="H206" s="84"/>
      <c r="I206" s="94">
        <v>4.76</v>
      </c>
      <c r="J206" s="97" t="s">
        <v>183</v>
      </c>
      <c r="K206" s="98">
        <v>4.9433999999999999E-2</v>
      </c>
      <c r="L206" s="98">
        <v>5.2600000000000001E-2</v>
      </c>
      <c r="M206" s="94">
        <v>8205441.1500000004</v>
      </c>
      <c r="N206" s="96">
        <v>100</v>
      </c>
      <c r="O206" s="94">
        <v>28448.26585</v>
      </c>
      <c r="P206" s="95">
        <f t="shared" si="9"/>
        <v>8.7924782837972056E-3</v>
      </c>
      <c r="Q206" s="95">
        <f>O206/'סכום נכסי הקרן'!$C$42</f>
        <v>5.48047154412742E-4</v>
      </c>
    </row>
    <row r="207" spans="2:17" s="136" customFormat="1">
      <c r="B207" s="87" t="s">
        <v>2918</v>
      </c>
      <c r="C207" s="97" t="s">
        <v>2457</v>
      </c>
      <c r="D207" s="84" t="s">
        <v>2616</v>
      </c>
      <c r="E207" s="84">
        <v>12345</v>
      </c>
      <c r="F207" s="84" t="s">
        <v>1679</v>
      </c>
      <c r="G207" s="107">
        <v>43079</v>
      </c>
      <c r="H207" s="84"/>
      <c r="I207" s="94">
        <v>4.71</v>
      </c>
      <c r="J207" s="97" t="s">
        <v>183</v>
      </c>
      <c r="K207" s="98">
        <v>4.5998000000000004E-2</v>
      </c>
      <c r="L207" s="98">
        <v>4.3100000000000006E-2</v>
      </c>
      <c r="M207" s="94">
        <v>13862956.460000001</v>
      </c>
      <c r="N207" s="96">
        <v>103.08</v>
      </c>
      <c r="O207" s="94">
        <v>49543.207179999998</v>
      </c>
      <c r="P207" s="95">
        <f t="shared" si="9"/>
        <v>1.5312271599845719E-2</v>
      </c>
      <c r="Q207" s="95">
        <f>O207/'סכום נכסי הקרן'!$C$42</f>
        <v>9.544347574170298E-4</v>
      </c>
    </row>
    <row r="208" spans="2:17" s="136" customFormat="1">
      <c r="B208" s="87" t="s">
        <v>2919</v>
      </c>
      <c r="C208" s="97" t="s">
        <v>2457</v>
      </c>
      <c r="D208" s="84" t="s">
        <v>2617</v>
      </c>
      <c r="E208" s="84" t="s">
        <v>2618</v>
      </c>
      <c r="F208" s="84" t="s">
        <v>1679</v>
      </c>
      <c r="G208" s="107">
        <v>43051</v>
      </c>
      <c r="H208" s="84"/>
      <c r="I208" s="94">
        <v>4.1100000000000003</v>
      </c>
      <c r="J208" s="97" t="s">
        <v>183</v>
      </c>
      <c r="K208" s="98">
        <v>3.85E-2</v>
      </c>
      <c r="L208" s="98">
        <v>4.2000000000000003E-2</v>
      </c>
      <c r="M208" s="94">
        <v>12665659.43</v>
      </c>
      <c r="N208" s="96">
        <v>100</v>
      </c>
      <c r="O208" s="94">
        <v>43911.842729999997</v>
      </c>
      <c r="P208" s="95">
        <f t="shared" si="9"/>
        <v>1.3571791181958573E-2</v>
      </c>
      <c r="Q208" s="95">
        <f>O208/'סכום נכסי הקרן'!$C$42</f>
        <v>8.4594824092577674E-4</v>
      </c>
    </row>
    <row r="209" spans="2:17" s="136" customFormat="1">
      <c r="B209" s="87" t="s">
        <v>2920</v>
      </c>
      <c r="C209" s="97" t="s">
        <v>2457</v>
      </c>
      <c r="D209" s="84" t="s">
        <v>2619</v>
      </c>
      <c r="E209" s="84" t="s">
        <v>2620</v>
      </c>
      <c r="F209" s="84" t="s">
        <v>1679</v>
      </c>
      <c r="G209" s="107">
        <v>43053</v>
      </c>
      <c r="H209" s="84"/>
      <c r="I209" s="94">
        <v>3.64</v>
      </c>
      <c r="J209" s="97" t="s">
        <v>183</v>
      </c>
      <c r="K209" s="98">
        <v>5.3190000000000001E-2</v>
      </c>
      <c r="L209" s="98">
        <v>5.1800000000000013E-2</v>
      </c>
      <c r="M209" s="94">
        <v>6590652.6200000001</v>
      </c>
      <c r="N209" s="96">
        <v>101.22</v>
      </c>
      <c r="O209" s="94">
        <v>23128.558989999998</v>
      </c>
      <c r="P209" s="95">
        <f t="shared" si="9"/>
        <v>7.1483215788036387E-3</v>
      </c>
      <c r="Q209" s="95">
        <f>O209/'סכום נכסי הקרן'!$C$42</f>
        <v>4.4556462622261171E-4</v>
      </c>
    </row>
    <row r="210" spans="2:17" s="136" customFormat="1">
      <c r="B210" s="87" t="s">
        <v>2920</v>
      </c>
      <c r="C210" s="97" t="s">
        <v>2457</v>
      </c>
      <c r="D210" s="84" t="s">
        <v>2621</v>
      </c>
      <c r="E210" s="84" t="s">
        <v>2620</v>
      </c>
      <c r="F210" s="84" t="s">
        <v>1679</v>
      </c>
      <c r="G210" s="107">
        <v>43051</v>
      </c>
      <c r="H210" s="84"/>
      <c r="I210" s="94">
        <v>4</v>
      </c>
      <c r="J210" s="97" t="s">
        <v>183</v>
      </c>
      <c r="K210" s="98">
        <v>7.5689999999999993E-2</v>
      </c>
      <c r="L210" s="98">
        <v>6.8099999999999994E-2</v>
      </c>
      <c r="M210" s="94">
        <v>2196884.21</v>
      </c>
      <c r="N210" s="96">
        <v>104.34</v>
      </c>
      <c r="O210" s="94">
        <v>7947.1574900000005</v>
      </c>
      <c r="P210" s="95">
        <f t="shared" si="9"/>
        <v>2.4562203551237315E-3</v>
      </c>
      <c r="Q210" s="95">
        <f>O210/'סכום נכסי הקרן'!$C$42</f>
        <v>1.5309956223797061E-4</v>
      </c>
    </row>
    <row r="211" spans="2:17" s="136" customFormat="1">
      <c r="B211" s="87" t="s">
        <v>2921</v>
      </c>
      <c r="C211" s="97" t="s">
        <v>2457</v>
      </c>
      <c r="D211" s="84" t="s">
        <v>2622</v>
      </c>
      <c r="E211" s="84" t="s">
        <v>2623</v>
      </c>
      <c r="F211" s="84" t="s">
        <v>1679</v>
      </c>
      <c r="G211" s="107">
        <v>42891</v>
      </c>
      <c r="H211" s="84"/>
      <c r="I211" s="94">
        <v>8.43</v>
      </c>
      <c r="J211" s="97" t="s">
        <v>186</v>
      </c>
      <c r="K211" s="98">
        <v>2.3258999999999998E-2</v>
      </c>
      <c r="L211" s="98">
        <v>2.7300000000000001E-2</v>
      </c>
      <c r="M211" s="94">
        <v>8556168.6600000001</v>
      </c>
      <c r="N211" s="96">
        <v>100.93</v>
      </c>
      <c r="O211" s="94">
        <v>40431.67742</v>
      </c>
      <c r="P211" s="95">
        <f t="shared" si="9"/>
        <v>1.2496179822252465E-2</v>
      </c>
      <c r="Q211" s="95">
        <f>O211/'סכום נכסי הקרן'!$C$42</f>
        <v>7.7890391895943671E-4</v>
      </c>
    </row>
    <row r="212" spans="2:17" s="136" customFormat="1">
      <c r="B212" s="87" t="s">
        <v>2922</v>
      </c>
      <c r="C212" s="97" t="s">
        <v>2457</v>
      </c>
      <c r="D212" s="84" t="s">
        <v>2624</v>
      </c>
      <c r="E212" s="84" t="s">
        <v>2625</v>
      </c>
      <c r="F212" s="84" t="s">
        <v>1679</v>
      </c>
      <c r="G212" s="107">
        <v>42887</v>
      </c>
      <c r="H212" s="84"/>
      <c r="I212" s="94">
        <v>3.5799999999999996</v>
      </c>
      <c r="J212" s="97" t="s">
        <v>183</v>
      </c>
      <c r="K212" s="98">
        <v>4.7300000000000002E-2</v>
      </c>
      <c r="L212" s="98">
        <v>5.2199999999999996E-2</v>
      </c>
      <c r="M212" s="94">
        <v>7532096.3300000001</v>
      </c>
      <c r="N212" s="96">
        <v>100</v>
      </c>
      <c r="O212" s="94">
        <v>26113.779119999999</v>
      </c>
      <c r="P212" s="95">
        <f t="shared" si="9"/>
        <v>8.0709607056936618E-3</v>
      </c>
      <c r="Q212" s="95">
        <f>O212/'סכום נכסי הקרן'!$C$42</f>
        <v>5.0307398043662743E-4</v>
      </c>
    </row>
    <row r="213" spans="2:17" s="136" customFormat="1">
      <c r="B213" s="87" t="s">
        <v>2922</v>
      </c>
      <c r="C213" s="97" t="s">
        <v>2457</v>
      </c>
      <c r="D213" s="84" t="s">
        <v>2626</v>
      </c>
      <c r="E213" s="84" t="s">
        <v>2625</v>
      </c>
      <c r="F213" s="84" t="s">
        <v>1679</v>
      </c>
      <c r="G213" s="107">
        <v>42887</v>
      </c>
      <c r="H213" s="84"/>
      <c r="I213" s="94">
        <v>3.6100000000000003</v>
      </c>
      <c r="J213" s="97" t="s">
        <v>183</v>
      </c>
      <c r="K213" s="98">
        <v>4.82E-2</v>
      </c>
      <c r="L213" s="98">
        <v>4.99E-2</v>
      </c>
      <c r="M213" s="94">
        <v>2995808.05</v>
      </c>
      <c r="N213" s="96">
        <v>100</v>
      </c>
      <c r="O213" s="94">
        <v>10386.657289999999</v>
      </c>
      <c r="P213" s="95">
        <f t="shared" si="9"/>
        <v>3.2101942222101717E-3</v>
      </c>
      <c r="Q213" s="95">
        <f>O213/'סכום נכסי הקרן'!$C$42</f>
        <v>2.000957809400133E-4</v>
      </c>
    </row>
    <row r="214" spans="2:17" s="136" customFormat="1">
      <c r="B214" s="87" t="s">
        <v>2923</v>
      </c>
      <c r="C214" s="97" t="s">
        <v>2457</v>
      </c>
      <c r="D214" s="84">
        <v>5069</v>
      </c>
      <c r="E214" s="84" t="s">
        <v>2627</v>
      </c>
      <c r="F214" s="84" t="s">
        <v>1679</v>
      </c>
      <c r="G214" s="107">
        <v>37819</v>
      </c>
      <c r="H214" s="84"/>
      <c r="I214" s="94">
        <v>2.62</v>
      </c>
      <c r="J214" s="97" t="s">
        <v>183</v>
      </c>
      <c r="K214" s="98">
        <v>4.9160000000000002E-2</v>
      </c>
      <c r="L214" s="98">
        <v>5.0499999999999996E-2</v>
      </c>
      <c r="M214" s="94">
        <v>8122552.4000000004</v>
      </c>
      <c r="N214" s="96">
        <v>100.6</v>
      </c>
      <c r="O214" s="94">
        <v>28329.855739999999</v>
      </c>
      <c r="P214" s="95">
        <f t="shared" si="9"/>
        <v>8.755881384490705E-3</v>
      </c>
      <c r="Q214" s="95">
        <f>O214/'סכום נכסי הקרן'!$C$42</f>
        <v>5.4576601980223986E-4</v>
      </c>
    </row>
    <row r="215" spans="2:17" s="136" customFormat="1">
      <c r="B215" s="87" t="s">
        <v>2924</v>
      </c>
      <c r="C215" s="97" t="s">
        <v>2457</v>
      </c>
      <c r="D215" s="84" t="s">
        <v>2628</v>
      </c>
      <c r="E215" s="84">
        <v>1111</v>
      </c>
      <c r="F215" s="84" t="s">
        <v>1679</v>
      </c>
      <c r="G215" s="107">
        <v>42947</v>
      </c>
      <c r="H215" s="84"/>
      <c r="I215" s="94">
        <v>4.3100000000000005</v>
      </c>
      <c r="J215" s="97" t="s">
        <v>183</v>
      </c>
      <c r="K215" s="98">
        <v>3.7421000000000003E-2</v>
      </c>
      <c r="L215" s="98">
        <v>4.2300000000000004E-2</v>
      </c>
      <c r="M215" s="94">
        <v>92957.17</v>
      </c>
      <c r="N215" s="96">
        <v>101.17</v>
      </c>
      <c r="O215" s="94">
        <v>326.05324999999999</v>
      </c>
      <c r="P215" s="95">
        <f t="shared" si="9"/>
        <v>1.0077296574428987E-4</v>
      </c>
      <c r="Q215" s="95">
        <f>O215/'סכום נכסי הקרן'!$C$42</f>
        <v>6.2813162950502433E-6</v>
      </c>
    </row>
    <row r="216" spans="2:17" s="136" customFormat="1">
      <c r="B216" s="87" t="s">
        <v>2924</v>
      </c>
      <c r="C216" s="97" t="s">
        <v>2457</v>
      </c>
      <c r="D216" s="84" t="s">
        <v>2629</v>
      </c>
      <c r="E216" s="84">
        <v>1111</v>
      </c>
      <c r="F216" s="84" t="s">
        <v>1679</v>
      </c>
      <c r="G216" s="107">
        <v>42978</v>
      </c>
      <c r="H216" s="84"/>
      <c r="I216" s="94">
        <v>4.3099999999999996</v>
      </c>
      <c r="J216" s="97" t="s">
        <v>183</v>
      </c>
      <c r="K216" s="98">
        <v>3.7421000000000003E-2</v>
      </c>
      <c r="L216" s="98">
        <v>4.2299999999999997E-2</v>
      </c>
      <c r="M216" s="94">
        <v>125598.59</v>
      </c>
      <c r="N216" s="96">
        <v>101.17</v>
      </c>
      <c r="O216" s="94">
        <v>440.54510999999997</v>
      </c>
      <c r="P216" s="95">
        <f t="shared" si="9"/>
        <v>1.3615885527546316E-4</v>
      </c>
      <c r="Q216" s="95">
        <f>O216/'סכום נכסי הקרן'!$C$42</f>
        <v>8.4869670158101528E-6</v>
      </c>
    </row>
    <row r="217" spans="2:17" s="136" customFormat="1">
      <c r="B217" s="87" t="s">
        <v>2924</v>
      </c>
      <c r="C217" s="97" t="s">
        <v>2457</v>
      </c>
      <c r="D217" s="84" t="s">
        <v>2630</v>
      </c>
      <c r="E217" s="84">
        <v>1111</v>
      </c>
      <c r="F217" s="84" t="s">
        <v>1679</v>
      </c>
      <c r="G217" s="107">
        <v>43006</v>
      </c>
      <c r="H217" s="84"/>
      <c r="I217" s="94">
        <v>4.3099999999999996</v>
      </c>
      <c r="J217" s="97" t="s">
        <v>183</v>
      </c>
      <c r="K217" s="98">
        <v>3.7421000000000003E-2</v>
      </c>
      <c r="L217" s="98">
        <v>4.2300000000000004E-2</v>
      </c>
      <c r="M217" s="94">
        <v>129856.17</v>
      </c>
      <c r="N217" s="96">
        <v>101.17</v>
      </c>
      <c r="O217" s="94">
        <v>455.47886</v>
      </c>
      <c r="P217" s="95">
        <f t="shared" si="9"/>
        <v>1.4077441508719268E-4</v>
      </c>
      <c r="Q217" s="95">
        <f>O217/'סכום נכסי הקרן'!$C$42</f>
        <v>8.7746611492721157E-6</v>
      </c>
    </row>
    <row r="218" spans="2:17" s="136" customFormat="1">
      <c r="B218" s="87" t="s">
        <v>2924</v>
      </c>
      <c r="C218" s="97" t="s">
        <v>2457</v>
      </c>
      <c r="D218" s="84" t="s">
        <v>2631</v>
      </c>
      <c r="E218" s="84">
        <v>1111</v>
      </c>
      <c r="F218" s="84" t="s">
        <v>1679</v>
      </c>
      <c r="G218" s="107">
        <v>43100</v>
      </c>
      <c r="H218" s="84"/>
      <c r="I218" s="94">
        <v>4.34</v>
      </c>
      <c r="J218" s="97" t="s">
        <v>183</v>
      </c>
      <c r="K218" s="98">
        <v>3.7421000000000003E-2</v>
      </c>
      <c r="L218" s="98">
        <v>4.36E-2</v>
      </c>
      <c r="M218" s="94">
        <v>1919539.22</v>
      </c>
      <c r="N218" s="96">
        <v>100</v>
      </c>
      <c r="O218" s="94">
        <v>6655.0427900000004</v>
      </c>
      <c r="P218" s="95">
        <f t="shared" si="9"/>
        <v>2.0568677021420684E-3</v>
      </c>
      <c r="Q218" s="95">
        <f>O218/'סכום נכסי הקרן'!$C$42</f>
        <v>1.2820736711283704E-4</v>
      </c>
    </row>
    <row r="219" spans="2:17" s="136" customFormat="1">
      <c r="B219" s="87" t="s">
        <v>2924</v>
      </c>
      <c r="C219" s="97" t="s">
        <v>2457</v>
      </c>
      <c r="D219" s="84">
        <v>4978</v>
      </c>
      <c r="E219" s="84">
        <v>1111</v>
      </c>
      <c r="F219" s="84" t="s">
        <v>1679</v>
      </c>
      <c r="G219" s="107">
        <v>42550</v>
      </c>
      <c r="H219" s="84"/>
      <c r="I219" s="94">
        <v>4.2700000000000005</v>
      </c>
      <c r="J219" s="97" t="s">
        <v>183</v>
      </c>
      <c r="K219" s="98">
        <v>3.8767999999999997E-2</v>
      </c>
      <c r="L219" s="98">
        <v>4.3800000000000006E-2</v>
      </c>
      <c r="M219" s="94">
        <v>425595.85</v>
      </c>
      <c r="N219" s="96">
        <v>101.17</v>
      </c>
      <c r="O219" s="94">
        <v>1492.8046299999999</v>
      </c>
      <c r="P219" s="95">
        <f t="shared" si="9"/>
        <v>4.6137969746324351E-4</v>
      </c>
      <c r="Q219" s="95">
        <f>O219/'סכום נכסי הקרן'!$C$42</f>
        <v>2.8758425342318924E-5</v>
      </c>
    </row>
    <row r="220" spans="2:17" s="136" customFormat="1">
      <c r="B220" s="87" t="s">
        <v>2924</v>
      </c>
      <c r="C220" s="97" t="s">
        <v>2457</v>
      </c>
      <c r="D220" s="84" t="s">
        <v>2632</v>
      </c>
      <c r="E220" s="84">
        <v>1111</v>
      </c>
      <c r="F220" s="84" t="s">
        <v>1679</v>
      </c>
      <c r="G220" s="107">
        <v>42704</v>
      </c>
      <c r="H220" s="84"/>
      <c r="I220" s="94">
        <v>4.24</v>
      </c>
      <c r="J220" s="97" t="s">
        <v>183</v>
      </c>
      <c r="K220" s="98">
        <v>3.8801000000000002E-2</v>
      </c>
      <c r="L220" s="98">
        <v>4.3799999999999999E-2</v>
      </c>
      <c r="M220" s="94">
        <v>1272468.74</v>
      </c>
      <c r="N220" s="96">
        <v>101.17</v>
      </c>
      <c r="O220" s="94">
        <v>4463.2653399999999</v>
      </c>
      <c r="P220" s="95">
        <f t="shared" si="9"/>
        <v>1.3794571445476967E-3</v>
      </c>
      <c r="Q220" s="95">
        <f>O220/'סכום נכסי הקרן'!$C$42</f>
        <v>8.5983443837087844E-5</v>
      </c>
    </row>
    <row r="221" spans="2:17" s="136" customFormat="1">
      <c r="B221" s="142"/>
      <c r="C221" s="142"/>
      <c r="D221" s="142"/>
      <c r="E221" s="142"/>
    </row>
    <row r="222" spans="2:17" s="136" customFormat="1">
      <c r="B222" s="142"/>
      <c r="C222" s="142"/>
      <c r="D222" s="142"/>
      <c r="E222" s="142"/>
    </row>
    <row r="223" spans="2:17" s="136" customFormat="1">
      <c r="B223" s="142"/>
      <c r="C223" s="142"/>
      <c r="D223" s="142"/>
      <c r="E223" s="142"/>
    </row>
    <row r="224" spans="2:17" s="136" customFormat="1">
      <c r="B224" s="143" t="s">
        <v>279</v>
      </c>
      <c r="C224" s="142"/>
      <c r="D224" s="142"/>
      <c r="E224" s="142"/>
    </row>
    <row r="225" spans="2:5" s="136" customFormat="1">
      <c r="B225" s="143" t="s">
        <v>132</v>
      </c>
      <c r="C225" s="142"/>
      <c r="D225" s="142"/>
      <c r="E225" s="142"/>
    </row>
    <row r="226" spans="2:5" s="136" customFormat="1">
      <c r="B226" s="143" t="s">
        <v>261</v>
      </c>
      <c r="C226" s="142"/>
      <c r="D226" s="142"/>
      <c r="E226" s="142"/>
    </row>
    <row r="227" spans="2:5" s="136" customFormat="1">
      <c r="B227" s="143" t="s">
        <v>269</v>
      </c>
      <c r="C227" s="142"/>
      <c r="D227" s="142"/>
      <c r="E227" s="142"/>
    </row>
  </sheetData>
  <sheetProtection sheet="1" objects="1" scenarios="1"/>
  <mergeCells count="1">
    <mergeCell ref="B6:Q6"/>
  </mergeCells>
  <phoneticPr fontId="6" type="noConversion"/>
  <conditionalFormatting sqref="B179:B180 B187:B189">
    <cfRule type="cellIs" dxfId="137" priority="157" operator="equal">
      <formula>2958465</formula>
    </cfRule>
    <cfRule type="cellIs" dxfId="136" priority="158" operator="equal">
      <formula>"NR3"</formula>
    </cfRule>
    <cfRule type="cellIs" dxfId="135" priority="159" operator="equal">
      <formula>"דירוג פנימי"</formula>
    </cfRule>
  </conditionalFormatting>
  <conditionalFormatting sqref="B179:B180 B187:B189">
    <cfRule type="cellIs" dxfId="134" priority="156" operator="equal">
      <formula>2958465</formula>
    </cfRule>
  </conditionalFormatting>
  <conditionalFormatting sqref="B11:B15 B29:B30">
    <cfRule type="cellIs" dxfId="133" priority="155" operator="equal">
      <formula>"NR3"</formula>
    </cfRule>
  </conditionalFormatting>
  <conditionalFormatting sqref="B16:B28">
    <cfRule type="cellIs" dxfId="132" priority="139" operator="equal">
      <formula>"NR3"</formula>
    </cfRule>
  </conditionalFormatting>
  <conditionalFormatting sqref="B63:B131">
    <cfRule type="cellIs" dxfId="131" priority="131" operator="equal">
      <formula>2958465</formula>
    </cfRule>
    <cfRule type="cellIs" dxfId="130" priority="132" operator="equal">
      <formula>"NR3"</formula>
    </cfRule>
    <cfRule type="cellIs" dxfId="129" priority="133" operator="equal">
      <formula>"דירוג פנימי"</formula>
    </cfRule>
  </conditionalFormatting>
  <conditionalFormatting sqref="B63:B131">
    <cfRule type="cellIs" dxfId="128" priority="130" operator="equal">
      <formula>2958465</formula>
    </cfRule>
  </conditionalFormatting>
  <conditionalFormatting sqref="B31:B48">
    <cfRule type="cellIs" dxfId="127" priority="129" operator="equal">
      <formula>"NR3"</formula>
    </cfRule>
  </conditionalFormatting>
  <conditionalFormatting sqref="B132">
    <cfRule type="cellIs" dxfId="126" priority="126" operator="equal">
      <formula>2958465</formula>
    </cfRule>
    <cfRule type="cellIs" dxfId="125" priority="127" operator="equal">
      <formula>"NR3"</formula>
    </cfRule>
    <cfRule type="cellIs" dxfId="124" priority="128" operator="equal">
      <formula>"דירוג פנימי"</formula>
    </cfRule>
  </conditionalFormatting>
  <conditionalFormatting sqref="B132">
    <cfRule type="cellIs" dxfId="123" priority="125" operator="equal">
      <formula>2958465</formula>
    </cfRule>
  </conditionalFormatting>
  <conditionalFormatting sqref="B133:B142">
    <cfRule type="cellIs" dxfId="122" priority="122" operator="equal">
      <formula>2958465</formula>
    </cfRule>
    <cfRule type="cellIs" dxfId="121" priority="123" operator="equal">
      <formula>"NR3"</formula>
    </cfRule>
    <cfRule type="cellIs" dxfId="120" priority="124" operator="equal">
      <formula>"דירוג פנימי"</formula>
    </cfRule>
  </conditionalFormatting>
  <conditionalFormatting sqref="B133:B142">
    <cfRule type="cellIs" dxfId="119" priority="121" operator="equal">
      <formula>2958465</formula>
    </cfRule>
  </conditionalFormatting>
  <conditionalFormatting sqref="B143">
    <cfRule type="cellIs" dxfId="118" priority="118" operator="equal">
      <formula>2958465</formula>
    </cfRule>
    <cfRule type="cellIs" dxfId="117" priority="119" operator="equal">
      <formula>"NR3"</formula>
    </cfRule>
    <cfRule type="cellIs" dxfId="116" priority="120" operator="equal">
      <formula>"דירוג פנימי"</formula>
    </cfRule>
  </conditionalFormatting>
  <conditionalFormatting sqref="B143">
    <cfRule type="cellIs" dxfId="115" priority="117" operator="equal">
      <formula>2958465</formula>
    </cfRule>
  </conditionalFormatting>
  <conditionalFormatting sqref="B144">
    <cfRule type="cellIs" dxfId="114" priority="114" operator="equal">
      <formula>2958465</formula>
    </cfRule>
    <cfRule type="cellIs" dxfId="113" priority="115" operator="equal">
      <formula>"NR3"</formula>
    </cfRule>
    <cfRule type="cellIs" dxfId="112" priority="116" operator="equal">
      <formula>"דירוג פנימי"</formula>
    </cfRule>
  </conditionalFormatting>
  <conditionalFormatting sqref="B144">
    <cfRule type="cellIs" dxfId="111" priority="113" operator="equal">
      <formula>2958465</formula>
    </cfRule>
  </conditionalFormatting>
  <conditionalFormatting sqref="B145:B148">
    <cfRule type="cellIs" dxfId="110" priority="110" operator="equal">
      <formula>2958465</formula>
    </cfRule>
    <cfRule type="cellIs" dxfId="109" priority="111" operator="equal">
      <formula>"NR3"</formula>
    </cfRule>
    <cfRule type="cellIs" dxfId="108" priority="112" operator="equal">
      <formula>"דירוג פנימי"</formula>
    </cfRule>
  </conditionalFormatting>
  <conditionalFormatting sqref="B145:B148">
    <cfRule type="cellIs" dxfId="107" priority="109" operator="equal">
      <formula>2958465</formula>
    </cfRule>
  </conditionalFormatting>
  <conditionalFormatting sqref="B149">
    <cfRule type="cellIs" dxfId="106" priority="106" operator="equal">
      <formula>2958465</formula>
    </cfRule>
    <cfRule type="cellIs" dxfId="105" priority="107" operator="equal">
      <formula>"NR3"</formula>
    </cfRule>
    <cfRule type="cellIs" dxfId="104" priority="108" operator="equal">
      <formula>"דירוג פנימי"</formula>
    </cfRule>
  </conditionalFormatting>
  <conditionalFormatting sqref="B149">
    <cfRule type="cellIs" dxfId="103" priority="105" operator="equal">
      <formula>2958465</formula>
    </cfRule>
  </conditionalFormatting>
  <conditionalFormatting sqref="B158">
    <cfRule type="cellIs" dxfId="102" priority="85" operator="equal">
      <formula>2958465</formula>
    </cfRule>
  </conditionalFormatting>
  <conditionalFormatting sqref="B150:B154">
    <cfRule type="cellIs" dxfId="101" priority="102" operator="equal">
      <formula>2958465</formula>
    </cfRule>
    <cfRule type="cellIs" dxfId="100" priority="103" operator="equal">
      <formula>"NR3"</formula>
    </cfRule>
    <cfRule type="cellIs" dxfId="99" priority="104" operator="equal">
      <formula>"דירוג פנימי"</formula>
    </cfRule>
  </conditionalFormatting>
  <conditionalFormatting sqref="B150:B154">
    <cfRule type="cellIs" dxfId="98" priority="101" operator="equal">
      <formula>2958465</formula>
    </cfRule>
  </conditionalFormatting>
  <conditionalFormatting sqref="B155">
    <cfRule type="cellIs" dxfId="97" priority="98" operator="equal">
      <formula>2958465</formula>
    </cfRule>
    <cfRule type="cellIs" dxfId="96" priority="99" operator="equal">
      <formula>"NR3"</formula>
    </cfRule>
    <cfRule type="cellIs" dxfId="95" priority="100" operator="equal">
      <formula>"דירוג פנימי"</formula>
    </cfRule>
  </conditionalFormatting>
  <conditionalFormatting sqref="B155">
    <cfRule type="cellIs" dxfId="94" priority="97" operator="equal">
      <formula>2958465</formula>
    </cfRule>
  </conditionalFormatting>
  <conditionalFormatting sqref="B156">
    <cfRule type="cellIs" dxfId="93" priority="94" operator="equal">
      <formula>2958465</formula>
    </cfRule>
    <cfRule type="cellIs" dxfId="92" priority="95" operator="equal">
      <formula>"NR3"</formula>
    </cfRule>
    <cfRule type="cellIs" dxfId="91" priority="96" operator="equal">
      <formula>"דירוג פנימי"</formula>
    </cfRule>
  </conditionalFormatting>
  <conditionalFormatting sqref="B156">
    <cfRule type="cellIs" dxfId="90" priority="93" operator="equal">
      <formula>2958465</formula>
    </cfRule>
  </conditionalFormatting>
  <conditionalFormatting sqref="B157">
    <cfRule type="cellIs" dxfId="89" priority="90" operator="equal">
      <formula>2958465</formula>
    </cfRule>
    <cfRule type="cellIs" dxfId="88" priority="91" operator="equal">
      <formula>"NR3"</formula>
    </cfRule>
    <cfRule type="cellIs" dxfId="87" priority="92" operator="equal">
      <formula>"דירוג פנימי"</formula>
    </cfRule>
  </conditionalFormatting>
  <conditionalFormatting sqref="B157">
    <cfRule type="cellIs" dxfId="86" priority="89" operator="equal">
      <formula>2958465</formula>
    </cfRule>
  </conditionalFormatting>
  <conditionalFormatting sqref="B158">
    <cfRule type="cellIs" dxfId="85" priority="86" operator="equal">
      <formula>2958465</formula>
    </cfRule>
    <cfRule type="cellIs" dxfId="84" priority="87" operator="equal">
      <formula>"NR3"</formula>
    </cfRule>
    <cfRule type="cellIs" dxfId="83" priority="88" operator="equal">
      <formula>"דירוג פנימי"</formula>
    </cfRule>
  </conditionalFormatting>
  <conditionalFormatting sqref="B159:B164">
    <cfRule type="cellIs" dxfId="82" priority="82" operator="equal">
      <formula>2958465</formula>
    </cfRule>
    <cfRule type="cellIs" dxfId="81" priority="83" operator="equal">
      <formula>"NR3"</formula>
    </cfRule>
    <cfRule type="cellIs" dxfId="80" priority="84" operator="equal">
      <formula>"דירוג פנימי"</formula>
    </cfRule>
  </conditionalFormatting>
  <conditionalFormatting sqref="B159:B164">
    <cfRule type="cellIs" dxfId="79" priority="81" operator="equal">
      <formula>2958465</formula>
    </cfRule>
  </conditionalFormatting>
  <conditionalFormatting sqref="B165:B170">
    <cfRule type="cellIs" dxfId="78" priority="78" operator="equal">
      <formula>2958465</formula>
    </cfRule>
    <cfRule type="cellIs" dxfId="77" priority="79" operator="equal">
      <formula>"NR3"</formula>
    </cfRule>
    <cfRule type="cellIs" dxfId="76" priority="80" operator="equal">
      <formula>"דירוג פנימי"</formula>
    </cfRule>
  </conditionalFormatting>
  <conditionalFormatting sqref="B165:B170">
    <cfRule type="cellIs" dxfId="75" priority="77" operator="equal">
      <formula>2958465</formula>
    </cfRule>
  </conditionalFormatting>
  <conditionalFormatting sqref="B171:B177">
    <cfRule type="cellIs" dxfId="74" priority="74" operator="equal">
      <formula>2958465</formula>
    </cfRule>
    <cfRule type="cellIs" dxfId="73" priority="75" operator="equal">
      <formula>"NR3"</formula>
    </cfRule>
    <cfRule type="cellIs" dxfId="72" priority="76" operator="equal">
      <formula>"דירוג פנימי"</formula>
    </cfRule>
  </conditionalFormatting>
  <conditionalFormatting sqref="B171:B177">
    <cfRule type="cellIs" dxfId="71" priority="73" operator="equal">
      <formula>2958465</formula>
    </cfRule>
  </conditionalFormatting>
  <conditionalFormatting sqref="B178">
    <cfRule type="cellIs" dxfId="70" priority="70" operator="equal">
      <formula>2958465</formula>
    </cfRule>
    <cfRule type="cellIs" dxfId="69" priority="71" operator="equal">
      <formula>"NR3"</formula>
    </cfRule>
    <cfRule type="cellIs" dxfId="68" priority="72" operator="equal">
      <formula>"דירוג פנימי"</formula>
    </cfRule>
  </conditionalFormatting>
  <conditionalFormatting sqref="B178">
    <cfRule type="cellIs" dxfId="67" priority="69" operator="equal">
      <formula>2958465</formula>
    </cfRule>
  </conditionalFormatting>
  <conditionalFormatting sqref="B181:B184">
    <cfRule type="cellIs" dxfId="66" priority="66" operator="equal">
      <formula>2958465</formula>
    </cfRule>
    <cfRule type="cellIs" dxfId="65" priority="67" operator="equal">
      <formula>"NR3"</formula>
    </cfRule>
    <cfRule type="cellIs" dxfId="64" priority="68" operator="equal">
      <formula>"דירוג פנימי"</formula>
    </cfRule>
  </conditionalFormatting>
  <conditionalFormatting sqref="B181:B184">
    <cfRule type="cellIs" dxfId="63" priority="65" operator="equal">
      <formula>2958465</formula>
    </cfRule>
  </conditionalFormatting>
  <conditionalFormatting sqref="B190:B192">
    <cfRule type="cellIs" dxfId="62" priority="58" operator="equal">
      <formula>2958465</formula>
    </cfRule>
    <cfRule type="cellIs" dxfId="61" priority="59" operator="equal">
      <formula>"NR3"</formula>
    </cfRule>
    <cfRule type="cellIs" dxfId="60" priority="60" operator="equal">
      <formula>"דירוג פנימי"</formula>
    </cfRule>
  </conditionalFormatting>
  <conditionalFormatting sqref="B190:B192">
    <cfRule type="cellIs" dxfId="59" priority="57" operator="equal">
      <formula>2958465</formula>
    </cfRule>
  </conditionalFormatting>
  <conditionalFormatting sqref="B193">
    <cfRule type="cellIs" dxfId="58" priority="54" operator="equal">
      <formula>2958465</formula>
    </cfRule>
    <cfRule type="cellIs" dxfId="57" priority="55" operator="equal">
      <formula>"NR3"</formula>
    </cfRule>
    <cfRule type="cellIs" dxfId="56" priority="56" operator="equal">
      <formula>"דירוג פנימי"</formula>
    </cfRule>
  </conditionalFormatting>
  <conditionalFormatting sqref="B193">
    <cfRule type="cellIs" dxfId="55" priority="53" operator="equal">
      <formula>2958465</formula>
    </cfRule>
  </conditionalFormatting>
  <conditionalFormatting sqref="B211:B220">
    <cfRule type="cellIs" dxfId="54" priority="10" operator="equal">
      <formula>2958465</formula>
    </cfRule>
    <cfRule type="cellIs" dxfId="53" priority="11" operator="equal">
      <formula>"NR3"</formula>
    </cfRule>
    <cfRule type="cellIs" dxfId="52" priority="12" operator="equal">
      <formula>"דירוג פנימי"</formula>
    </cfRule>
  </conditionalFormatting>
  <conditionalFormatting sqref="B211:B220">
    <cfRule type="cellIs" dxfId="51" priority="9" operator="equal">
      <formula>2958465</formula>
    </cfRule>
  </conditionalFormatting>
  <conditionalFormatting sqref="B194:B195">
    <cfRule type="cellIs" dxfId="50" priority="46" operator="equal">
      <formula>2958465</formula>
    </cfRule>
    <cfRule type="cellIs" dxfId="49" priority="47" operator="equal">
      <formula>"NR3"</formula>
    </cfRule>
    <cfRule type="cellIs" dxfId="48" priority="48" operator="equal">
      <formula>"דירוג פנימי"</formula>
    </cfRule>
  </conditionalFormatting>
  <conditionalFormatting sqref="B194:B195">
    <cfRule type="cellIs" dxfId="47" priority="45" operator="equal">
      <formula>2958465</formula>
    </cfRule>
  </conditionalFormatting>
  <conditionalFormatting sqref="B196">
    <cfRule type="cellIs" dxfId="46" priority="42" operator="equal">
      <formula>2958465</formula>
    </cfRule>
    <cfRule type="cellIs" dxfId="45" priority="43" operator="equal">
      <formula>"NR3"</formula>
    </cfRule>
    <cfRule type="cellIs" dxfId="44" priority="44" operator="equal">
      <formula>"דירוג פנימי"</formula>
    </cfRule>
  </conditionalFormatting>
  <conditionalFormatting sqref="B196">
    <cfRule type="cellIs" dxfId="43" priority="41" operator="equal">
      <formula>2958465</formula>
    </cfRule>
  </conditionalFormatting>
  <conditionalFormatting sqref="B197:B199">
    <cfRule type="cellIs" dxfId="42" priority="38" operator="equal">
      <formula>2958465</formula>
    </cfRule>
    <cfRule type="cellIs" dxfId="41" priority="39" operator="equal">
      <formula>"NR3"</formula>
    </cfRule>
    <cfRule type="cellIs" dxfId="40" priority="40" operator="equal">
      <formula>"דירוג פנימי"</formula>
    </cfRule>
  </conditionalFormatting>
  <conditionalFormatting sqref="B197:B199">
    <cfRule type="cellIs" dxfId="39" priority="37" operator="equal">
      <formula>2958465</formula>
    </cfRule>
  </conditionalFormatting>
  <conditionalFormatting sqref="B200:B202">
    <cfRule type="cellIs" dxfId="38" priority="34" operator="equal">
      <formula>2958465</formula>
    </cfRule>
    <cfRule type="cellIs" dxfId="37" priority="35" operator="equal">
      <formula>"NR3"</formula>
    </cfRule>
    <cfRule type="cellIs" dxfId="36" priority="36" operator="equal">
      <formula>"דירוג פנימי"</formula>
    </cfRule>
  </conditionalFormatting>
  <conditionalFormatting sqref="B200:B202">
    <cfRule type="cellIs" dxfId="35" priority="33" operator="equal">
      <formula>2958465</formula>
    </cfRule>
  </conditionalFormatting>
  <conditionalFormatting sqref="B203">
    <cfRule type="cellIs" dxfId="34" priority="30" operator="equal">
      <formula>2958465</formula>
    </cfRule>
    <cfRule type="cellIs" dxfId="33" priority="31" operator="equal">
      <formula>"NR3"</formula>
    </cfRule>
    <cfRule type="cellIs" dxfId="32" priority="32" operator="equal">
      <formula>"דירוג פנימי"</formula>
    </cfRule>
  </conditionalFormatting>
  <conditionalFormatting sqref="B203">
    <cfRule type="cellIs" dxfId="31" priority="29" operator="equal">
      <formula>2958465</formula>
    </cfRule>
  </conditionalFormatting>
  <conditionalFormatting sqref="B204">
    <cfRule type="cellIs" dxfId="30" priority="26" operator="equal">
      <formula>2958465</formula>
    </cfRule>
    <cfRule type="cellIs" dxfId="29" priority="27" operator="equal">
      <formula>"NR3"</formula>
    </cfRule>
    <cfRule type="cellIs" dxfId="28" priority="28" operator="equal">
      <formula>"דירוג פנימי"</formula>
    </cfRule>
  </conditionalFormatting>
  <conditionalFormatting sqref="B204">
    <cfRule type="cellIs" dxfId="27" priority="25" operator="equal">
      <formula>2958465</formula>
    </cfRule>
  </conditionalFormatting>
  <conditionalFormatting sqref="B205:B206">
    <cfRule type="cellIs" dxfId="26" priority="22" operator="equal">
      <formula>2958465</formula>
    </cfRule>
    <cfRule type="cellIs" dxfId="25" priority="23" operator="equal">
      <formula>"NR3"</formula>
    </cfRule>
    <cfRule type="cellIs" dxfId="24" priority="24" operator="equal">
      <formula>"דירוג פנימי"</formula>
    </cfRule>
  </conditionalFormatting>
  <conditionalFormatting sqref="B205:B206">
    <cfRule type="cellIs" dxfId="23" priority="21" operator="equal">
      <formula>2958465</formula>
    </cfRule>
  </conditionalFormatting>
  <conditionalFormatting sqref="B207">
    <cfRule type="cellIs" dxfId="22" priority="18" operator="equal">
      <formula>2958465</formula>
    </cfRule>
    <cfRule type="cellIs" dxfId="21" priority="19" operator="equal">
      <formula>"NR3"</formula>
    </cfRule>
    <cfRule type="cellIs" dxfId="20" priority="20" operator="equal">
      <formula>"דירוג פנימי"</formula>
    </cfRule>
  </conditionalFormatting>
  <conditionalFormatting sqref="B207">
    <cfRule type="cellIs" dxfId="19" priority="17" operator="equal">
      <formula>2958465</formula>
    </cfRule>
  </conditionalFormatting>
  <conditionalFormatting sqref="B208:B210">
    <cfRule type="cellIs" dxfId="18" priority="14" operator="equal">
      <formula>2958465</formula>
    </cfRule>
    <cfRule type="cellIs" dxfId="17" priority="15" operator="equal">
      <formula>"NR3"</formula>
    </cfRule>
    <cfRule type="cellIs" dxfId="16" priority="16" operator="equal">
      <formula>"דירוג פנימי"</formula>
    </cfRule>
  </conditionalFormatting>
  <conditionalFormatting sqref="B208:B210">
    <cfRule type="cellIs" dxfId="15" priority="13" operator="equal">
      <formula>2958465</formula>
    </cfRule>
  </conditionalFormatting>
  <conditionalFormatting sqref="B186">
    <cfRule type="cellIs" dxfId="14" priority="6" operator="equal">
      <formula>2958465</formula>
    </cfRule>
    <cfRule type="cellIs" dxfId="13" priority="7" operator="equal">
      <formula>"NR3"</formula>
    </cfRule>
    <cfRule type="cellIs" dxfId="12" priority="8" operator="equal">
      <formula>"דירוג פנימי"</formula>
    </cfRule>
  </conditionalFormatting>
  <conditionalFormatting sqref="B186">
    <cfRule type="cellIs" dxfId="11" priority="5" operator="equal">
      <formula>2958465</formula>
    </cfRule>
  </conditionalFormatting>
  <conditionalFormatting sqref="B185">
    <cfRule type="cellIs" dxfId="10" priority="2" operator="equal">
      <formula>2958465</formula>
    </cfRule>
    <cfRule type="cellIs" dxfId="9" priority="3" operator="equal">
      <formula>"NR3"</formula>
    </cfRule>
    <cfRule type="cellIs" dxfId="8" priority="4" operator="equal">
      <formula>"דירוג פנימי"</formula>
    </cfRule>
  </conditionalFormatting>
  <conditionalFormatting sqref="B185">
    <cfRule type="cellIs" dxfId="7" priority="1" operator="equal">
      <formula>2958465</formula>
    </cfRule>
  </conditionalFormatting>
  <dataValidations count="1">
    <dataValidation allowBlank="1" showInputMessage="1" showErrorMessage="1" sqref="D1:Q9 C5:C9 B1:B9 B221:Q1048576 T58:XFD61 D24:D28 A1:A1048576 R58:R61 R62:XFD1048576 R1:XFD5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65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4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199</v>
      </c>
      <c r="C1" s="78" t="s" vm="1">
        <v>280</v>
      </c>
    </row>
    <row r="2" spans="2:64">
      <c r="B2" s="57" t="s">
        <v>198</v>
      </c>
      <c r="C2" s="78" t="s">
        <v>281</v>
      </c>
    </row>
    <row r="3" spans="2:64">
      <c r="B3" s="57" t="s">
        <v>200</v>
      </c>
      <c r="C3" s="78" t="s">
        <v>282</v>
      </c>
    </row>
    <row r="4" spans="2:64">
      <c r="B4" s="57" t="s">
        <v>201</v>
      </c>
      <c r="C4" s="78">
        <v>2102</v>
      </c>
    </row>
    <row r="6" spans="2:64" ht="26.25" customHeight="1">
      <c r="B6" s="176" t="s">
        <v>232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8"/>
    </row>
    <row r="7" spans="2:64" s="3" customFormat="1" ht="63">
      <c r="B7" s="60" t="s">
        <v>136</v>
      </c>
      <c r="C7" s="61" t="s">
        <v>52</v>
      </c>
      <c r="D7" s="61" t="s">
        <v>137</v>
      </c>
      <c r="E7" s="61" t="s">
        <v>15</v>
      </c>
      <c r="F7" s="61" t="s">
        <v>78</v>
      </c>
      <c r="G7" s="61" t="s">
        <v>18</v>
      </c>
      <c r="H7" s="61" t="s">
        <v>121</v>
      </c>
      <c r="I7" s="61" t="s">
        <v>61</v>
      </c>
      <c r="J7" s="61" t="s">
        <v>19</v>
      </c>
      <c r="K7" s="61" t="s">
        <v>263</v>
      </c>
      <c r="L7" s="61" t="s">
        <v>262</v>
      </c>
      <c r="M7" s="61" t="s">
        <v>130</v>
      </c>
      <c r="N7" s="61" t="s">
        <v>202</v>
      </c>
      <c r="O7" s="63" t="s">
        <v>204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270</v>
      </c>
      <c r="L8" s="33"/>
      <c r="M8" s="33" t="s">
        <v>266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39" customFormat="1" ht="18" customHeight="1">
      <c r="B10" s="79" t="s">
        <v>46</v>
      </c>
      <c r="C10" s="80"/>
      <c r="D10" s="80"/>
      <c r="E10" s="80"/>
      <c r="F10" s="80"/>
      <c r="G10" s="88">
        <v>0.97216416643955605</v>
      </c>
      <c r="H10" s="80"/>
      <c r="I10" s="80"/>
      <c r="J10" s="89">
        <v>4.6161338715123073E-3</v>
      </c>
      <c r="K10" s="88"/>
      <c r="L10" s="90"/>
      <c r="M10" s="88">
        <v>2463228.2793800002</v>
      </c>
      <c r="N10" s="89">
        <v>1</v>
      </c>
      <c r="O10" s="89">
        <f>M10/'סכום נכסי הקרן'!$C$42</f>
        <v>4.7453340611382247E-2</v>
      </c>
      <c r="P10" s="136"/>
      <c r="Q10" s="136"/>
      <c r="R10" s="136"/>
      <c r="S10" s="136"/>
      <c r="T10" s="136"/>
      <c r="U10" s="136"/>
      <c r="BL10" s="136"/>
    </row>
    <row r="11" spans="2:64" s="136" customFormat="1" ht="20.25" customHeight="1">
      <c r="B11" s="81" t="s">
        <v>256</v>
      </c>
      <c r="C11" s="82"/>
      <c r="D11" s="82"/>
      <c r="E11" s="82"/>
      <c r="F11" s="82"/>
      <c r="G11" s="91">
        <v>0.97216416643955605</v>
      </c>
      <c r="H11" s="82"/>
      <c r="I11" s="82"/>
      <c r="J11" s="92">
        <v>4.6161338715123073E-3</v>
      </c>
      <c r="K11" s="91"/>
      <c r="L11" s="93"/>
      <c r="M11" s="91">
        <v>2463228.2793800002</v>
      </c>
      <c r="N11" s="92">
        <v>1</v>
      </c>
      <c r="O11" s="92">
        <f>M11/'סכום נכסי הקרן'!$C$42</f>
        <v>4.7453340611382247E-2</v>
      </c>
    </row>
    <row r="12" spans="2:64" s="136" customFormat="1">
      <c r="B12" s="102" t="s">
        <v>252</v>
      </c>
      <c r="C12" s="82"/>
      <c r="D12" s="82"/>
      <c r="E12" s="82"/>
      <c r="F12" s="82"/>
      <c r="G12" s="91">
        <v>3.4050233633929743</v>
      </c>
      <c r="H12" s="82"/>
      <c r="I12" s="82"/>
      <c r="J12" s="92">
        <v>4.4765864986321298E-3</v>
      </c>
      <c r="K12" s="91"/>
      <c r="L12" s="93"/>
      <c r="M12" s="91">
        <v>314874.06851999997</v>
      </c>
      <c r="N12" s="92">
        <v>0.12782983662369063</v>
      </c>
      <c r="O12" s="92">
        <f>M12/'סכום נכסי הקרן'!$C$42</f>
        <v>6.0659527776013352E-3</v>
      </c>
    </row>
    <row r="13" spans="2:64" s="136" customFormat="1">
      <c r="B13" s="87" t="s">
        <v>2633</v>
      </c>
      <c r="C13" s="84" t="s">
        <v>2634</v>
      </c>
      <c r="D13" s="84" t="s">
        <v>357</v>
      </c>
      <c r="E13" s="84" t="s">
        <v>349</v>
      </c>
      <c r="F13" s="84" t="s">
        <v>350</v>
      </c>
      <c r="G13" s="94">
        <v>2.83</v>
      </c>
      <c r="H13" s="97" t="s">
        <v>184</v>
      </c>
      <c r="I13" s="98">
        <v>6.2E-2</v>
      </c>
      <c r="J13" s="150">
        <v>-0.33790999999999999</v>
      </c>
      <c r="K13" s="94">
        <v>1723891.96</v>
      </c>
      <c r="L13" s="96">
        <v>146.63999999999999</v>
      </c>
      <c r="M13" s="94">
        <v>2523.0119599999998</v>
      </c>
      <c r="N13" s="95">
        <v>1.0242704588610226E-3</v>
      </c>
      <c r="O13" s="95">
        <f>M13/'סכום נכסי הקרן'!$C$42</f>
        <v>4.8605054962508889E-5</v>
      </c>
    </row>
    <row r="14" spans="2:64" s="136" customFormat="1">
      <c r="B14" s="87" t="s">
        <v>2635</v>
      </c>
      <c r="C14" s="84" t="s">
        <v>2636</v>
      </c>
      <c r="D14" s="84" t="s">
        <v>357</v>
      </c>
      <c r="E14" s="84" t="s">
        <v>349</v>
      </c>
      <c r="F14" s="84" t="s">
        <v>350</v>
      </c>
      <c r="G14" s="94">
        <v>5.34</v>
      </c>
      <c r="H14" s="97" t="s">
        <v>184</v>
      </c>
      <c r="I14" s="98">
        <v>5.6500000000000002E-2</v>
      </c>
      <c r="J14" s="95">
        <v>6.6E-3</v>
      </c>
      <c r="K14" s="94">
        <v>2019967.6</v>
      </c>
      <c r="L14" s="96">
        <v>159.91</v>
      </c>
      <c r="M14" s="94">
        <v>3230.1302599999999</v>
      </c>
      <c r="N14" s="95">
        <v>1.3113401981618329E-3</v>
      </c>
      <c r="O14" s="95">
        <f>M14/'סכום נכסי הקרן'!$C$42</f>
        <v>6.222747308077094E-5</v>
      </c>
    </row>
    <row r="15" spans="2:64" s="136" customFormat="1">
      <c r="B15" s="87" t="s">
        <v>2637</v>
      </c>
      <c r="C15" s="84" t="s">
        <v>2638</v>
      </c>
      <c r="D15" s="84" t="s">
        <v>353</v>
      </c>
      <c r="E15" s="84" t="s">
        <v>349</v>
      </c>
      <c r="F15" s="84" t="s">
        <v>350</v>
      </c>
      <c r="G15" s="94">
        <v>0.53999999999999992</v>
      </c>
      <c r="H15" s="97" t="s">
        <v>184</v>
      </c>
      <c r="I15" s="98">
        <v>5.2000000000000005E-2</v>
      </c>
      <c r="J15" s="95">
        <v>1.0999999999999999E-2</v>
      </c>
      <c r="K15" s="94">
        <v>3000000</v>
      </c>
      <c r="L15" s="96">
        <v>127.06</v>
      </c>
      <c r="M15" s="94">
        <v>3811.7999300000001</v>
      </c>
      <c r="N15" s="95">
        <v>1.5474813933848788E-3</v>
      </c>
      <c r="O15" s="95">
        <f>M15/'סכום נכסי הקרן'!$C$42</f>
        <v>7.3433161650069049E-5</v>
      </c>
    </row>
    <row r="16" spans="2:64" s="136" customFormat="1">
      <c r="B16" s="87" t="s">
        <v>2639</v>
      </c>
      <c r="C16" s="84" t="s">
        <v>2640</v>
      </c>
      <c r="D16" s="84" t="s">
        <v>353</v>
      </c>
      <c r="E16" s="84" t="s">
        <v>349</v>
      </c>
      <c r="F16" s="84" t="s">
        <v>350</v>
      </c>
      <c r="G16" s="94">
        <v>0.42000000000000004</v>
      </c>
      <c r="H16" s="97" t="s">
        <v>184</v>
      </c>
      <c r="I16" s="98">
        <v>5.7500000000000002E-2</v>
      </c>
      <c r="J16" s="95">
        <v>1.34E-2</v>
      </c>
      <c r="K16" s="94">
        <v>5000000</v>
      </c>
      <c r="L16" s="96">
        <v>127.15</v>
      </c>
      <c r="M16" s="94">
        <v>6357.5003899999992</v>
      </c>
      <c r="N16" s="95">
        <v>2.5809627322077497E-3</v>
      </c>
      <c r="O16" s="95">
        <f>M16/'סכום נכסי הקרן'!$C$42</f>
        <v>1.2247530363673808E-4</v>
      </c>
    </row>
    <row r="17" spans="2:15" s="136" customFormat="1">
      <c r="B17" s="87" t="s">
        <v>2641</v>
      </c>
      <c r="C17" s="84" t="s">
        <v>2642</v>
      </c>
      <c r="D17" s="84" t="s">
        <v>372</v>
      </c>
      <c r="E17" s="84" t="s">
        <v>349</v>
      </c>
      <c r="F17" s="84" t="s">
        <v>350</v>
      </c>
      <c r="G17" s="94">
        <v>2.8000000000000003</v>
      </c>
      <c r="H17" s="97" t="s">
        <v>184</v>
      </c>
      <c r="I17" s="98">
        <v>0.06</v>
      </c>
      <c r="J17" s="95">
        <v>1.0000000000000002E-3</v>
      </c>
      <c r="K17" s="94">
        <v>8674332.3499999996</v>
      </c>
      <c r="L17" s="96">
        <v>143.29</v>
      </c>
      <c r="M17" s="94">
        <v>12429.450289999999</v>
      </c>
      <c r="N17" s="95">
        <v>5.0460001592416426E-3</v>
      </c>
      <c r="O17" s="95">
        <f>M17/'סכום נכסי הקרן'!$C$42</f>
        <v>2.3944956428158273E-4</v>
      </c>
    </row>
    <row r="18" spans="2:15" s="136" customFormat="1">
      <c r="B18" s="87" t="s">
        <v>2643</v>
      </c>
      <c r="C18" s="84" t="s">
        <v>2644</v>
      </c>
      <c r="D18" s="84" t="s">
        <v>372</v>
      </c>
      <c r="E18" s="84" t="s">
        <v>349</v>
      </c>
      <c r="F18" s="84" t="s">
        <v>350</v>
      </c>
      <c r="G18" s="94">
        <v>3.91</v>
      </c>
      <c r="H18" s="97" t="s">
        <v>184</v>
      </c>
      <c r="I18" s="98">
        <v>5.0499999999999996E-2</v>
      </c>
      <c r="J18" s="95">
        <v>3.2000000000000002E-3</v>
      </c>
      <c r="K18" s="94">
        <v>12994370.65</v>
      </c>
      <c r="L18" s="96">
        <v>149.88</v>
      </c>
      <c r="M18" s="94">
        <v>19475.963660000001</v>
      </c>
      <c r="N18" s="95">
        <v>7.9066823903556939E-3</v>
      </c>
      <c r="O18" s="95">
        <f>M18/'סכום נכסי הקרן'!$C$42</f>
        <v>3.7519849257556663E-4</v>
      </c>
    </row>
    <row r="19" spans="2:15" s="136" customFormat="1">
      <c r="B19" s="87" t="s">
        <v>2645</v>
      </c>
      <c r="C19" s="84" t="s">
        <v>2646</v>
      </c>
      <c r="D19" s="84" t="s">
        <v>372</v>
      </c>
      <c r="E19" s="84" t="s">
        <v>349</v>
      </c>
      <c r="F19" s="84" t="s">
        <v>350</v>
      </c>
      <c r="G19" s="94">
        <v>1.47</v>
      </c>
      <c r="H19" s="97" t="s">
        <v>184</v>
      </c>
      <c r="I19" s="98">
        <v>4.8000000000000001E-2</v>
      </c>
      <c r="J19" s="95">
        <v>2E-3</v>
      </c>
      <c r="K19" s="94">
        <v>25000000</v>
      </c>
      <c r="L19" s="96">
        <v>130.49</v>
      </c>
      <c r="M19" s="94">
        <v>32622.499820000001</v>
      </c>
      <c r="N19" s="95">
        <v>1.3243798836302396E-2</v>
      </c>
      <c r="O19" s="95">
        <f>M19/'סכום נכסי הקרן'!$C$42</f>
        <v>6.2846249716768537E-4</v>
      </c>
    </row>
    <row r="20" spans="2:15" s="136" customFormat="1">
      <c r="B20" s="87" t="s">
        <v>2647</v>
      </c>
      <c r="C20" s="84">
        <v>3534</v>
      </c>
      <c r="D20" s="84" t="s">
        <v>357</v>
      </c>
      <c r="E20" s="84" t="s">
        <v>349</v>
      </c>
      <c r="F20" s="84" t="s">
        <v>350</v>
      </c>
      <c r="G20" s="94">
        <v>4.71</v>
      </c>
      <c r="H20" s="97" t="s">
        <v>184</v>
      </c>
      <c r="I20" s="98">
        <v>5.5099999999999996E-2</v>
      </c>
      <c r="J20" s="95">
        <v>2.8000000000000004E-3</v>
      </c>
      <c r="K20" s="94">
        <v>50000000</v>
      </c>
      <c r="L20" s="96">
        <v>161.75</v>
      </c>
      <c r="M20" s="94">
        <v>80874.998000000007</v>
      </c>
      <c r="N20" s="95">
        <v>3.283292850971832E-2</v>
      </c>
      <c r="O20" s="95">
        <f>M20/'סכום נכסי הקרן'!$C$42</f>
        <v>1.5580321398408262E-3</v>
      </c>
    </row>
    <row r="21" spans="2:15" s="136" customFormat="1">
      <c r="B21" s="87" t="s">
        <v>2648</v>
      </c>
      <c r="C21" s="84" t="s">
        <v>2649</v>
      </c>
      <c r="D21" s="84" t="s">
        <v>357</v>
      </c>
      <c r="E21" s="84" t="s">
        <v>349</v>
      </c>
      <c r="F21" s="84" t="s">
        <v>350</v>
      </c>
      <c r="G21" s="94">
        <v>5.8800000000000008</v>
      </c>
      <c r="H21" s="97" t="s">
        <v>184</v>
      </c>
      <c r="I21" s="98">
        <v>5.7500000000000002E-2</v>
      </c>
      <c r="J21" s="95">
        <v>6.4000000000000003E-3</v>
      </c>
      <c r="K21" s="94">
        <v>907648.5</v>
      </c>
      <c r="L21" s="96">
        <v>176.78</v>
      </c>
      <c r="M21" s="94">
        <v>1604.5409500000001</v>
      </c>
      <c r="N21" s="95">
        <v>6.5139758398838549E-4</v>
      </c>
      <c r="O21" s="95">
        <f>M21/'סכום נכסי הקרן'!$C$42</f>
        <v>3.0910991426432332E-5</v>
      </c>
    </row>
    <row r="22" spans="2:15" s="136" customFormat="1">
      <c r="B22" s="87" t="s">
        <v>2650</v>
      </c>
      <c r="C22" s="84" t="s">
        <v>2651</v>
      </c>
      <c r="D22" s="84" t="s">
        <v>372</v>
      </c>
      <c r="E22" s="84" t="s">
        <v>349</v>
      </c>
      <c r="F22" s="84" t="s">
        <v>350</v>
      </c>
      <c r="G22" s="94">
        <v>2.02</v>
      </c>
      <c r="H22" s="97" t="s">
        <v>184</v>
      </c>
      <c r="I22" s="98">
        <v>5.2499999999999998E-2</v>
      </c>
      <c r="J22" s="95">
        <v>8.9999999999999998E-4</v>
      </c>
      <c r="K22" s="94">
        <v>866775.26</v>
      </c>
      <c r="L22" s="96">
        <v>147.54</v>
      </c>
      <c r="M22" s="94">
        <v>1278.84024</v>
      </c>
      <c r="N22" s="95">
        <v>5.1917244159030472E-4</v>
      </c>
      <c r="O22" s="95">
        <f>M22/'סכום נכסי הקרן'!$C$42</f>
        <v>2.4636466706827684E-5</v>
      </c>
    </row>
    <row r="23" spans="2:15" s="136" customFormat="1">
      <c r="B23" s="87" t="s">
        <v>2652</v>
      </c>
      <c r="C23" s="84" t="s">
        <v>2653</v>
      </c>
      <c r="D23" s="84" t="s">
        <v>372</v>
      </c>
      <c r="E23" s="84" t="s">
        <v>349</v>
      </c>
      <c r="F23" s="84" t="s">
        <v>350</v>
      </c>
      <c r="G23" s="94">
        <v>5.35</v>
      </c>
      <c r="H23" s="97" t="s">
        <v>184</v>
      </c>
      <c r="I23" s="98">
        <v>5.5999999999999994E-2</v>
      </c>
      <c r="J23" s="95">
        <v>5.8999999999999999E-3</v>
      </c>
      <c r="K23" s="94">
        <v>8074034.7000000002</v>
      </c>
      <c r="L23" s="96">
        <v>160.07</v>
      </c>
      <c r="M23" s="94">
        <v>12924.10716</v>
      </c>
      <c r="N23" s="95">
        <v>5.2468166544649385E-3</v>
      </c>
      <c r="O23" s="95">
        <f>M23/'סכום נכסי הקרן'!$C$42</f>
        <v>2.4897897782979778E-4</v>
      </c>
    </row>
    <row r="24" spans="2:15" s="136" customFormat="1">
      <c r="B24" s="87" t="s">
        <v>2654</v>
      </c>
      <c r="C24" s="84" t="s">
        <v>2655</v>
      </c>
      <c r="D24" s="84" t="s">
        <v>372</v>
      </c>
      <c r="E24" s="84" t="s">
        <v>349</v>
      </c>
      <c r="F24" s="84" t="s">
        <v>350</v>
      </c>
      <c r="G24" s="94">
        <v>3.4200000000000004</v>
      </c>
      <c r="H24" s="97" t="s">
        <v>184</v>
      </c>
      <c r="I24" s="98">
        <v>5.0999999999999997E-2</v>
      </c>
      <c r="J24" s="95">
        <v>2.4000000000000002E-3</v>
      </c>
      <c r="K24" s="94">
        <v>11664158.810000001</v>
      </c>
      <c r="L24" s="96">
        <v>147.79</v>
      </c>
      <c r="M24" s="94">
        <v>17238.459770000001</v>
      </c>
      <c r="N24" s="95">
        <v>6.9983200153657535E-3</v>
      </c>
      <c r="O24" s="95">
        <f>M24/'סכום נכסי הקרן'!$C$42</f>
        <v>3.320936633966049E-4</v>
      </c>
    </row>
    <row r="25" spans="2:15" s="136" customFormat="1">
      <c r="B25" s="87" t="s">
        <v>2656</v>
      </c>
      <c r="C25" s="84" t="s">
        <v>2657</v>
      </c>
      <c r="D25" s="84" t="s">
        <v>372</v>
      </c>
      <c r="E25" s="84" t="s">
        <v>349</v>
      </c>
      <c r="F25" s="84" t="s">
        <v>350</v>
      </c>
      <c r="G25" s="94">
        <v>4.7799999999999994</v>
      </c>
      <c r="H25" s="97" t="s">
        <v>184</v>
      </c>
      <c r="I25" s="98">
        <v>5.5E-2</v>
      </c>
      <c r="J25" s="95">
        <v>2.7999999999999995E-3</v>
      </c>
      <c r="K25" s="94">
        <v>10000000</v>
      </c>
      <c r="L25" s="96">
        <v>158.69</v>
      </c>
      <c r="M25" s="94">
        <v>15868.999820000001</v>
      </c>
      <c r="N25" s="95">
        <v>6.4423585718146525E-3</v>
      </c>
      <c r="O25" s="95">
        <f>M25/'סכום נכסי הקרן'!$C$42</f>
        <v>3.0571143564897877E-4</v>
      </c>
    </row>
    <row r="26" spans="2:15" s="136" customFormat="1">
      <c r="B26" s="87" t="s">
        <v>2658</v>
      </c>
      <c r="C26" s="84" t="s">
        <v>2659</v>
      </c>
      <c r="D26" s="84" t="s">
        <v>372</v>
      </c>
      <c r="E26" s="84" t="s">
        <v>349</v>
      </c>
      <c r="F26" s="84" t="s">
        <v>350</v>
      </c>
      <c r="G26" s="94">
        <v>0.4</v>
      </c>
      <c r="H26" s="97" t="s">
        <v>184</v>
      </c>
      <c r="I26" s="98">
        <v>5.5999999999999994E-2</v>
      </c>
      <c r="J26" s="95">
        <v>1.3599999999999999E-2</v>
      </c>
      <c r="K26" s="94">
        <v>10000000</v>
      </c>
      <c r="L26" s="96">
        <v>126.99</v>
      </c>
      <c r="M26" s="94">
        <v>12699.00027</v>
      </c>
      <c r="N26" s="95">
        <v>5.1554297164842413E-3</v>
      </c>
      <c r="O26" s="95">
        <f>M26/'סכום נכסי הקרן'!$C$42</f>
        <v>2.446423623343685E-4</v>
      </c>
    </row>
    <row r="27" spans="2:15" s="136" customFormat="1">
      <c r="B27" s="87" t="s">
        <v>2660</v>
      </c>
      <c r="C27" s="84" t="s">
        <v>2661</v>
      </c>
      <c r="D27" s="84" t="s">
        <v>372</v>
      </c>
      <c r="E27" s="84" t="s">
        <v>349</v>
      </c>
      <c r="F27" s="84" t="s">
        <v>350</v>
      </c>
      <c r="G27" s="94">
        <v>4.4000000000000012</v>
      </c>
      <c r="H27" s="97" t="s">
        <v>184</v>
      </c>
      <c r="I27" s="98">
        <v>5.0499999999999996E-2</v>
      </c>
      <c r="J27" s="95">
        <v>4.0000000000000001E-3</v>
      </c>
      <c r="K27" s="94">
        <v>14287433.470000001</v>
      </c>
      <c r="L27" s="96">
        <v>147.04</v>
      </c>
      <c r="M27" s="94">
        <v>21008.24221</v>
      </c>
      <c r="N27" s="95">
        <v>8.5287435134870325E-3</v>
      </c>
      <c r="O27" s="95">
        <f>M27/'סכום נכסי הקרן'!$C$42</f>
        <v>4.0471737093261711E-4</v>
      </c>
    </row>
    <row r="28" spans="2:15" s="136" customFormat="1">
      <c r="B28" s="87" t="s">
        <v>2662</v>
      </c>
      <c r="C28" s="84" t="s">
        <v>2663</v>
      </c>
      <c r="D28" s="84" t="s">
        <v>372</v>
      </c>
      <c r="E28" s="84" t="s">
        <v>349</v>
      </c>
      <c r="F28" s="84" t="s">
        <v>350</v>
      </c>
      <c r="G28" s="94">
        <v>4.91</v>
      </c>
      <c r="H28" s="97" t="s">
        <v>184</v>
      </c>
      <c r="I28" s="98">
        <v>5.0499999999999996E-2</v>
      </c>
      <c r="J28" s="95">
        <v>4.7000000000000002E-3</v>
      </c>
      <c r="K28" s="94">
        <v>15518343.710000001</v>
      </c>
      <c r="L28" s="96">
        <v>151.44</v>
      </c>
      <c r="M28" s="94">
        <v>23500.978999999999</v>
      </c>
      <c r="N28" s="95">
        <v>9.5407231220629076E-3</v>
      </c>
      <c r="O28" s="95">
        <f>M28/'סכום נכסי הקרן'!$C$42</f>
        <v>4.5273918399014139E-4</v>
      </c>
    </row>
    <row r="29" spans="2:15" s="136" customFormat="1">
      <c r="B29" s="87" t="s">
        <v>2664</v>
      </c>
      <c r="C29" s="84">
        <v>10028</v>
      </c>
      <c r="D29" s="84" t="s">
        <v>357</v>
      </c>
      <c r="E29" s="84" t="s">
        <v>349</v>
      </c>
      <c r="F29" s="84" t="s">
        <v>350</v>
      </c>
      <c r="G29" s="94">
        <v>0.02</v>
      </c>
      <c r="H29" s="97" t="s">
        <v>184</v>
      </c>
      <c r="I29" s="98">
        <v>6.2199999999999998E-2</v>
      </c>
      <c r="J29" s="95">
        <v>1.1099999999999999E-2</v>
      </c>
      <c r="K29" s="94">
        <v>80000</v>
      </c>
      <c r="L29" s="96">
        <v>128.78</v>
      </c>
      <c r="M29" s="94">
        <v>103.02400999999999</v>
      </c>
      <c r="N29" s="95">
        <v>4.182479182397636E-5</v>
      </c>
      <c r="O29" s="95">
        <f>M29/'סכום נכסי הקרן'!$C$42</f>
        <v>1.9847260924233056E-6</v>
      </c>
    </row>
    <row r="30" spans="2:15" s="136" customFormat="1">
      <c r="B30" s="87" t="s">
        <v>2665</v>
      </c>
      <c r="C30" s="84">
        <v>3296</v>
      </c>
      <c r="D30" s="84" t="s">
        <v>357</v>
      </c>
      <c r="E30" s="84" t="s">
        <v>349</v>
      </c>
      <c r="F30" s="84" t="s">
        <v>350</v>
      </c>
      <c r="G30" s="94">
        <v>0.02</v>
      </c>
      <c r="H30" s="97" t="s">
        <v>184</v>
      </c>
      <c r="I30" s="98">
        <v>6.2199999999999998E-2</v>
      </c>
      <c r="J30" s="95">
        <v>1.7500000000000002E-2</v>
      </c>
      <c r="K30" s="94">
        <v>810000</v>
      </c>
      <c r="L30" s="96">
        <v>128.76</v>
      </c>
      <c r="M30" s="94">
        <v>1042.95597</v>
      </c>
      <c r="N30" s="95">
        <v>4.2341019658255719E-4</v>
      </c>
      <c r="O30" s="95">
        <f>M30/'סכום נכסי הקרן'!$C$42</f>
        <v>2.0092228276764401E-5</v>
      </c>
    </row>
    <row r="31" spans="2:15" s="136" customFormat="1">
      <c r="B31" s="87" t="s">
        <v>2666</v>
      </c>
      <c r="C31" s="84" t="s">
        <v>2667</v>
      </c>
      <c r="D31" s="84" t="s">
        <v>372</v>
      </c>
      <c r="E31" s="84" t="s">
        <v>349</v>
      </c>
      <c r="F31" s="84" t="s">
        <v>350</v>
      </c>
      <c r="G31" s="94">
        <v>0.51</v>
      </c>
      <c r="H31" s="97" t="s">
        <v>184</v>
      </c>
      <c r="I31" s="98">
        <v>4.8000000000000001E-2</v>
      </c>
      <c r="J31" s="95">
        <v>1.21E-2</v>
      </c>
      <c r="K31" s="94">
        <v>25000000</v>
      </c>
      <c r="L31" s="96">
        <v>122.81</v>
      </c>
      <c r="M31" s="94">
        <v>30702.501049999999</v>
      </c>
      <c r="N31" s="95">
        <v>1.2464334429339974E-2</v>
      </c>
      <c r="O31" s="95">
        <f>M31/'סכום נכסי הקרן'!$C$42</f>
        <v>5.9147430716964848E-4</v>
      </c>
    </row>
    <row r="32" spans="2:15" s="136" customFormat="1">
      <c r="B32" s="87" t="s">
        <v>2668</v>
      </c>
      <c r="C32" s="84" t="s">
        <v>2669</v>
      </c>
      <c r="D32" s="84" t="s">
        <v>443</v>
      </c>
      <c r="E32" s="84" t="s">
        <v>406</v>
      </c>
      <c r="F32" s="84" t="s">
        <v>350</v>
      </c>
      <c r="G32" s="94">
        <v>2.7700000000000005</v>
      </c>
      <c r="H32" s="97" t="s">
        <v>184</v>
      </c>
      <c r="I32" s="98">
        <v>6.5000000000000002E-2</v>
      </c>
      <c r="J32" s="95">
        <v>2.6000000000000007E-3</v>
      </c>
      <c r="K32" s="94">
        <v>2640081.35</v>
      </c>
      <c r="L32" s="96">
        <v>145.13999999999999</v>
      </c>
      <c r="M32" s="94">
        <v>3831.81405</v>
      </c>
      <c r="N32" s="95">
        <v>1.5556065518070763E-3</v>
      </c>
      <c r="O32" s="95">
        <f>M32/'סכום נכסי הקרן'!$C$42</f>
        <v>7.3818727560199035E-5</v>
      </c>
    </row>
    <row r="33" spans="2:15" s="136" customFormat="1">
      <c r="B33" s="87" t="s">
        <v>2670</v>
      </c>
      <c r="C33" s="84" t="s">
        <v>2671</v>
      </c>
      <c r="D33" s="84" t="s">
        <v>443</v>
      </c>
      <c r="E33" s="84" t="s">
        <v>406</v>
      </c>
      <c r="F33" s="84" t="s">
        <v>350</v>
      </c>
      <c r="G33" s="94">
        <v>4.71</v>
      </c>
      <c r="H33" s="97" t="s">
        <v>184</v>
      </c>
      <c r="I33" s="98">
        <v>6.2E-2</v>
      </c>
      <c r="J33" s="95">
        <v>3.5999999999999999E-3</v>
      </c>
      <c r="K33" s="94">
        <v>5000000</v>
      </c>
      <c r="L33" s="96">
        <v>163.12</v>
      </c>
      <c r="M33" s="94">
        <v>8155.9996600000004</v>
      </c>
      <c r="N33" s="95">
        <v>3.3111018285535772E-3</v>
      </c>
      <c r="O33" s="95">
        <f>M33/'סכום נכסי הקרן'!$C$42</f>
        <v>1.5712284286932348E-4</v>
      </c>
    </row>
    <row r="34" spans="2:15" s="136" customFormat="1">
      <c r="B34" s="87" t="s">
        <v>2672</v>
      </c>
      <c r="C34" s="84" t="s">
        <v>2673</v>
      </c>
      <c r="D34" s="84" t="s">
        <v>582</v>
      </c>
      <c r="E34" s="84" t="s">
        <v>564</v>
      </c>
      <c r="F34" s="84" t="s">
        <v>350</v>
      </c>
      <c r="G34" s="94">
        <v>2.68</v>
      </c>
      <c r="H34" s="97" t="s">
        <v>184</v>
      </c>
      <c r="I34" s="98">
        <v>6.3E-2</v>
      </c>
      <c r="J34" s="95">
        <v>2.3999999999999998E-3</v>
      </c>
      <c r="K34" s="94">
        <v>2500000</v>
      </c>
      <c r="L34" s="96">
        <v>143.57</v>
      </c>
      <c r="M34" s="94">
        <v>3589.2500499999996</v>
      </c>
      <c r="N34" s="95">
        <v>1.457132528091721E-3</v>
      </c>
      <c r="O34" s="95">
        <f>M34/'סכום נכסי הקרן'!$C$42</f>
        <v>6.9145806171460944E-5</v>
      </c>
    </row>
    <row r="35" spans="2:15" s="136" customFormat="1">
      <c r="B35" s="83"/>
      <c r="C35" s="84"/>
      <c r="D35" s="84"/>
      <c r="E35" s="84"/>
      <c r="F35" s="84"/>
      <c r="G35" s="84"/>
      <c r="H35" s="84"/>
      <c r="I35" s="84"/>
      <c r="J35" s="95"/>
      <c r="K35" s="94"/>
      <c r="L35" s="96"/>
      <c r="M35" s="84"/>
      <c r="N35" s="95"/>
      <c r="O35" s="84"/>
    </row>
    <row r="36" spans="2:15" s="136" customFormat="1">
      <c r="B36" s="102" t="s">
        <v>70</v>
      </c>
      <c r="C36" s="82"/>
      <c r="D36" s="82"/>
      <c r="E36" s="82"/>
      <c r="F36" s="82"/>
      <c r="G36" s="91">
        <v>0.61559155396781207</v>
      </c>
      <c r="H36" s="82"/>
      <c r="I36" s="82"/>
      <c r="J36" s="92">
        <v>4.6365866668790778E-3</v>
      </c>
      <c r="K36" s="91"/>
      <c r="L36" s="93"/>
      <c r="M36" s="91">
        <v>2148354.21086</v>
      </c>
      <c r="N36" s="92">
        <v>0.87217016337630926</v>
      </c>
      <c r="O36" s="92">
        <f>M36/'סכום נכסי הקרן'!$C$42</f>
        <v>4.1387387833780903E-2</v>
      </c>
    </row>
    <row r="37" spans="2:15" s="136" customFormat="1">
      <c r="B37" s="87" t="s">
        <v>2674</v>
      </c>
      <c r="C37" s="84" t="s">
        <v>2675</v>
      </c>
      <c r="D37" s="84" t="s">
        <v>357</v>
      </c>
      <c r="E37" s="84" t="s">
        <v>349</v>
      </c>
      <c r="F37" s="84" t="s">
        <v>350</v>
      </c>
      <c r="G37" s="94">
        <v>0.27</v>
      </c>
      <c r="H37" s="97" t="s">
        <v>184</v>
      </c>
      <c r="I37" s="98">
        <v>5.6999999999999993E-3</v>
      </c>
      <c r="J37" s="95">
        <v>4.4999999999999988E-3</v>
      </c>
      <c r="K37" s="94">
        <v>115000000</v>
      </c>
      <c r="L37" s="96">
        <v>100.5</v>
      </c>
      <c r="M37" s="94">
        <v>115575.00362</v>
      </c>
      <c r="N37" s="95">
        <v>4.6920135087556922E-2</v>
      </c>
      <c r="O37" s="95">
        <f>M37/'סכום נכסי הקרן'!$C$42</f>
        <v>2.2265171518419057E-3</v>
      </c>
    </row>
    <row r="38" spans="2:15" s="136" customFormat="1">
      <c r="B38" s="87" t="s">
        <v>2676</v>
      </c>
      <c r="C38" s="84" t="s">
        <v>2677</v>
      </c>
      <c r="D38" s="84" t="s">
        <v>357</v>
      </c>
      <c r="E38" s="84" t="s">
        <v>349</v>
      </c>
      <c r="F38" s="84" t="s">
        <v>350</v>
      </c>
      <c r="G38" s="94">
        <v>0.42</v>
      </c>
      <c r="H38" s="97" t="s">
        <v>184</v>
      </c>
      <c r="I38" s="98">
        <v>4.8999999999999998E-3</v>
      </c>
      <c r="J38" s="95">
        <v>3.7999999999999996E-3</v>
      </c>
      <c r="K38" s="94">
        <v>36000000</v>
      </c>
      <c r="L38" s="96">
        <v>100.37</v>
      </c>
      <c r="M38" s="94">
        <v>36133.201529999998</v>
      </c>
      <c r="N38" s="95">
        <v>1.4669042992269805E-2</v>
      </c>
      <c r="O38" s="95">
        <f>M38/'סכום נכסי הקרן'!$C$42</f>
        <v>6.9609509355518886E-4</v>
      </c>
    </row>
    <row r="39" spans="2:15" s="136" customFormat="1">
      <c r="B39" s="87" t="s">
        <v>2678</v>
      </c>
      <c r="C39" s="84" t="s">
        <v>2679</v>
      </c>
      <c r="D39" s="84" t="s">
        <v>357</v>
      </c>
      <c r="E39" s="84" t="s">
        <v>349</v>
      </c>
      <c r="F39" s="84" t="s">
        <v>350</v>
      </c>
      <c r="G39" s="94">
        <v>0.52</v>
      </c>
      <c r="H39" s="97" t="s">
        <v>184</v>
      </c>
      <c r="I39" s="98">
        <v>4.7999999999999996E-3</v>
      </c>
      <c r="J39" s="95">
        <v>4.4000000000000003E-3</v>
      </c>
      <c r="K39" s="94">
        <v>95000000</v>
      </c>
      <c r="L39" s="96">
        <v>100.29</v>
      </c>
      <c r="M39" s="94">
        <v>95275.503909999999</v>
      </c>
      <c r="N39" s="95">
        <v>3.8679120691964872E-2</v>
      </c>
      <c r="O39" s="95">
        <f>M39/'סכום נכסי הקרן'!$C$42</f>
        <v>1.8354534887445721E-3</v>
      </c>
    </row>
    <row r="40" spans="2:15" s="136" customFormat="1">
      <c r="B40" s="87" t="s">
        <v>2680</v>
      </c>
      <c r="C40" s="84" t="s">
        <v>2681</v>
      </c>
      <c r="D40" s="84" t="s">
        <v>357</v>
      </c>
      <c r="E40" s="84" t="s">
        <v>349</v>
      </c>
      <c r="F40" s="84" t="s">
        <v>350</v>
      </c>
      <c r="G40" s="94">
        <v>0.6</v>
      </c>
      <c r="H40" s="97" t="s">
        <v>184</v>
      </c>
      <c r="I40" s="98">
        <v>4.7999999999999996E-3</v>
      </c>
      <c r="J40" s="95">
        <v>4.4999999999999997E-3</v>
      </c>
      <c r="K40" s="94">
        <v>120000000</v>
      </c>
      <c r="L40" s="96">
        <v>100.25</v>
      </c>
      <c r="M40" s="94">
        <v>120299.99670999999</v>
      </c>
      <c r="N40" s="95">
        <v>4.8838346700160393E-2</v>
      </c>
      <c r="O40" s="95">
        <f>M40/'סכום נכסי הקרן'!$C$42</f>
        <v>2.3175427008594873E-3</v>
      </c>
    </row>
    <row r="41" spans="2:15" s="136" customFormat="1">
      <c r="B41" s="87" t="s">
        <v>2682</v>
      </c>
      <c r="C41" s="84" t="s">
        <v>2683</v>
      </c>
      <c r="D41" s="84" t="s">
        <v>357</v>
      </c>
      <c r="E41" s="84" t="s">
        <v>349</v>
      </c>
      <c r="F41" s="84" t="s">
        <v>350</v>
      </c>
      <c r="G41" s="94">
        <v>0.69</v>
      </c>
      <c r="H41" s="97" t="s">
        <v>184</v>
      </c>
      <c r="I41" s="98">
        <v>4.7999999999999996E-3</v>
      </c>
      <c r="J41" s="95">
        <v>5.1000000000000004E-3</v>
      </c>
      <c r="K41" s="94">
        <v>65000000</v>
      </c>
      <c r="L41" s="96">
        <v>100.17</v>
      </c>
      <c r="M41" s="94">
        <v>65110.503210000003</v>
      </c>
      <c r="N41" s="95">
        <v>2.6432995981350318E-2</v>
      </c>
      <c r="O41" s="95">
        <f>M41/'סכום נכסי הקרן'!$C$42</f>
        <v>1.2543339616823148E-3</v>
      </c>
    </row>
    <row r="42" spans="2:15" s="136" customFormat="1">
      <c r="B42" s="87" t="s">
        <v>2684</v>
      </c>
      <c r="C42" s="84" t="s">
        <v>2685</v>
      </c>
      <c r="D42" s="84" t="s">
        <v>357</v>
      </c>
      <c r="E42" s="84" t="s">
        <v>349</v>
      </c>
      <c r="F42" s="84" t="s">
        <v>350</v>
      </c>
      <c r="G42" s="94">
        <v>0.77</v>
      </c>
      <c r="H42" s="97" t="s">
        <v>184</v>
      </c>
      <c r="I42" s="98">
        <v>4.6999999999999993E-3</v>
      </c>
      <c r="J42" s="95">
        <v>5.5000000000000005E-3</v>
      </c>
      <c r="K42" s="94">
        <v>104000000</v>
      </c>
      <c r="L42" s="96">
        <v>100.09</v>
      </c>
      <c r="M42" s="94">
        <v>104093.59744</v>
      </c>
      <c r="N42" s="95">
        <v>4.22590136331987E-2</v>
      </c>
      <c r="O42" s="95">
        <f>M42/'סכום נכסי הקרן'!$C$42</f>
        <v>2.0053313678372237E-3</v>
      </c>
    </row>
    <row r="43" spans="2:15" s="136" customFormat="1">
      <c r="B43" s="87" t="s">
        <v>2686</v>
      </c>
      <c r="C43" s="84" t="s">
        <v>2687</v>
      </c>
      <c r="D43" s="84" t="s">
        <v>357</v>
      </c>
      <c r="E43" s="84" t="s">
        <v>349</v>
      </c>
      <c r="F43" s="84" t="s">
        <v>350</v>
      </c>
      <c r="G43" s="94">
        <v>0.16999999999999998</v>
      </c>
      <c r="H43" s="97" t="s">
        <v>184</v>
      </c>
      <c r="I43" s="98">
        <v>5.6999999999999993E-3</v>
      </c>
      <c r="J43" s="95">
        <v>3.9000000000000003E-3</v>
      </c>
      <c r="K43" s="94">
        <v>93000000</v>
      </c>
      <c r="L43" s="96">
        <v>100.55</v>
      </c>
      <c r="M43" s="94">
        <v>93511.499100000001</v>
      </c>
      <c r="N43" s="95">
        <v>3.796298535657322E-2</v>
      </c>
      <c r="O43" s="95">
        <f>M43/'סכום נכסי הקרן'!$C$42</f>
        <v>1.8014704747503856E-3</v>
      </c>
    </row>
    <row r="44" spans="2:15" s="136" customFormat="1">
      <c r="B44" s="87" t="s">
        <v>2688</v>
      </c>
      <c r="C44" s="84" t="s">
        <v>2689</v>
      </c>
      <c r="D44" s="84" t="s">
        <v>357</v>
      </c>
      <c r="E44" s="84" t="s">
        <v>349</v>
      </c>
      <c r="F44" s="84" t="s">
        <v>350</v>
      </c>
      <c r="G44" s="94">
        <v>0.08</v>
      </c>
      <c r="H44" s="97" t="s">
        <v>184</v>
      </c>
      <c r="I44" s="98">
        <v>5.5000000000000005E-3</v>
      </c>
      <c r="J44" s="95">
        <v>3.5000000000000005E-3</v>
      </c>
      <c r="K44" s="94">
        <v>40000000</v>
      </c>
      <c r="L44" s="96">
        <v>100.57</v>
      </c>
      <c r="M44" s="94">
        <v>40228.000369999994</v>
      </c>
      <c r="N44" s="95">
        <v>1.6331413822565186E-2</v>
      </c>
      <c r="O44" s="95">
        <f>M44/'סכום נכסי הקרן'!$C$42</f>
        <v>7.7498014278762188E-4</v>
      </c>
    </row>
    <row r="45" spans="2:15" s="136" customFormat="1">
      <c r="B45" s="87" t="s">
        <v>2690</v>
      </c>
      <c r="C45" s="84" t="s">
        <v>2691</v>
      </c>
      <c r="D45" s="84" t="s">
        <v>372</v>
      </c>
      <c r="E45" s="84" t="s">
        <v>349</v>
      </c>
      <c r="F45" s="84" t="s">
        <v>350</v>
      </c>
      <c r="G45" s="94">
        <v>0.09</v>
      </c>
      <c r="H45" s="97" t="s">
        <v>184</v>
      </c>
      <c r="I45" s="98">
        <v>4.5000000000000005E-3</v>
      </c>
      <c r="J45" s="95">
        <v>2.3E-3</v>
      </c>
      <c r="K45" s="94">
        <v>40000000</v>
      </c>
      <c r="L45" s="96">
        <v>100.43</v>
      </c>
      <c r="M45" s="94">
        <v>40172.000329999995</v>
      </c>
      <c r="N45" s="95">
        <v>1.630867941322571E-2</v>
      </c>
      <c r="O45" s="95">
        <f>M45/'סכום נכסי הקרן'!$C$42</f>
        <v>7.7390131911763706E-4</v>
      </c>
    </row>
    <row r="46" spans="2:15" s="136" customFormat="1">
      <c r="B46" s="87" t="s">
        <v>2692</v>
      </c>
      <c r="C46" s="84" t="s">
        <v>2693</v>
      </c>
      <c r="D46" s="84" t="s">
        <v>372</v>
      </c>
      <c r="E46" s="84" t="s">
        <v>349</v>
      </c>
      <c r="F46" s="84" t="s">
        <v>350</v>
      </c>
      <c r="G46" s="94">
        <v>0.26</v>
      </c>
      <c r="H46" s="97" t="s">
        <v>184</v>
      </c>
      <c r="I46" s="98">
        <v>4.6999999999999993E-3</v>
      </c>
      <c r="J46" s="95">
        <v>3.4999999999999996E-3</v>
      </c>
      <c r="K46" s="94">
        <v>115000000</v>
      </c>
      <c r="L46" s="96">
        <v>100.38</v>
      </c>
      <c r="M46" s="94">
        <v>115436.99606</v>
      </c>
      <c r="N46" s="95">
        <v>4.6864107978273027E-2</v>
      </c>
      <c r="O46" s="95">
        <f>M46/'סכום נכסי הקרן'!$C$42</f>
        <v>2.223858478341586E-3</v>
      </c>
    </row>
    <row r="47" spans="2:15" s="136" customFormat="1">
      <c r="B47" s="87" t="s">
        <v>2694</v>
      </c>
      <c r="C47" s="84" t="s">
        <v>2695</v>
      </c>
      <c r="D47" s="84" t="s">
        <v>372</v>
      </c>
      <c r="E47" s="84" t="s">
        <v>349</v>
      </c>
      <c r="F47" s="84" t="s">
        <v>350</v>
      </c>
      <c r="G47" s="94">
        <v>0.33999999999999997</v>
      </c>
      <c r="H47" s="97" t="s">
        <v>184</v>
      </c>
      <c r="I47" s="98">
        <v>4.5000000000000005E-3</v>
      </c>
      <c r="J47" s="95">
        <v>3.4999999999999996E-3</v>
      </c>
      <c r="K47" s="94">
        <v>97000000</v>
      </c>
      <c r="L47" s="96">
        <v>100.33</v>
      </c>
      <c r="M47" s="94">
        <v>97320.096279999998</v>
      </c>
      <c r="N47" s="95">
        <v>3.950916652535983E-2</v>
      </c>
      <c r="O47" s="95">
        <f>M47/'סכום נכסי הקרן'!$C$42</f>
        <v>1.8748419363997216E-3</v>
      </c>
    </row>
    <row r="48" spans="2:15" s="136" customFormat="1">
      <c r="B48" s="87" t="s">
        <v>2696</v>
      </c>
      <c r="C48" s="84" t="s">
        <v>2697</v>
      </c>
      <c r="D48" s="84" t="s">
        <v>372</v>
      </c>
      <c r="E48" s="84" t="s">
        <v>349</v>
      </c>
      <c r="F48" s="84" t="s">
        <v>350</v>
      </c>
      <c r="G48" s="94">
        <v>0.44000000000000006</v>
      </c>
      <c r="H48" s="97" t="s">
        <v>184</v>
      </c>
      <c r="I48" s="98">
        <v>4.5000000000000005E-3</v>
      </c>
      <c r="J48" s="95">
        <v>4.1000000000000003E-3</v>
      </c>
      <c r="K48" s="94">
        <v>40000000</v>
      </c>
      <c r="L48" s="96">
        <v>100.27</v>
      </c>
      <c r="M48" s="94">
        <v>40108.001039999996</v>
      </c>
      <c r="N48" s="95">
        <v>1.6282697537921765E-2</v>
      </c>
      <c r="O48" s="95">
        <f>M48/'סכום נכסי הקרן'!$C$42</f>
        <v>7.7266839233911661E-4</v>
      </c>
    </row>
    <row r="49" spans="2:15" s="136" customFormat="1">
      <c r="B49" s="87" t="s">
        <v>2698</v>
      </c>
      <c r="C49" s="84" t="s">
        <v>2699</v>
      </c>
      <c r="D49" s="84" t="s">
        <v>372</v>
      </c>
      <c r="E49" s="84" t="s">
        <v>349</v>
      </c>
      <c r="F49" s="84" t="s">
        <v>350</v>
      </c>
      <c r="G49" s="94">
        <v>0.51000000000000012</v>
      </c>
      <c r="H49" s="97" t="s">
        <v>184</v>
      </c>
      <c r="I49" s="98">
        <v>4.5000000000000005E-3</v>
      </c>
      <c r="J49" s="95">
        <v>4.3000000000000009E-3</v>
      </c>
      <c r="K49" s="94">
        <v>50000000</v>
      </c>
      <c r="L49" s="96">
        <v>100.23</v>
      </c>
      <c r="M49" s="94">
        <v>50115.002469999999</v>
      </c>
      <c r="N49" s="95">
        <v>2.0345252971281268E-2</v>
      </c>
      <c r="O49" s="95">
        <f>M49/'סכום נכסי הקרן'!$C$42</f>
        <v>9.6545021907094679E-4</v>
      </c>
    </row>
    <row r="50" spans="2:15" s="136" customFormat="1">
      <c r="B50" s="87" t="s">
        <v>2700</v>
      </c>
      <c r="C50" s="84" t="s">
        <v>2701</v>
      </c>
      <c r="D50" s="84" t="s">
        <v>372</v>
      </c>
      <c r="E50" s="84" t="s">
        <v>349</v>
      </c>
      <c r="F50" s="84" t="s">
        <v>350</v>
      </c>
      <c r="G50" s="94">
        <v>0.84000000000000008</v>
      </c>
      <c r="H50" s="97" t="s">
        <v>184</v>
      </c>
      <c r="I50" s="98">
        <v>5.5000000000000005E-3</v>
      </c>
      <c r="J50" s="95">
        <v>5.8000000000000005E-3</v>
      </c>
      <c r="K50" s="94">
        <v>180000000</v>
      </c>
      <c r="L50" s="96">
        <v>100.06</v>
      </c>
      <c r="M50" s="94">
        <v>180108.00172999999</v>
      </c>
      <c r="N50" s="95">
        <v>7.3118680569603384E-2</v>
      </c>
      <c r="O50" s="95">
        <f>M50/'סכום נכסי הקרן'!$C$42</f>
        <v>3.469725654124246E-3</v>
      </c>
    </row>
    <row r="51" spans="2:15" s="136" customFormat="1">
      <c r="B51" s="87" t="s">
        <v>2702</v>
      </c>
      <c r="C51" s="84" t="s">
        <v>2703</v>
      </c>
      <c r="D51" s="84" t="s">
        <v>372</v>
      </c>
      <c r="E51" s="84" t="s">
        <v>349</v>
      </c>
      <c r="F51" s="84" t="s">
        <v>350</v>
      </c>
      <c r="G51" s="94">
        <v>0.85</v>
      </c>
      <c r="H51" s="97" t="s">
        <v>184</v>
      </c>
      <c r="I51" s="98">
        <v>5.5000000000000005E-3</v>
      </c>
      <c r="J51" s="95">
        <v>5.6999999999999993E-3</v>
      </c>
      <c r="K51" s="94">
        <v>135000000</v>
      </c>
      <c r="L51" s="96">
        <v>100.07</v>
      </c>
      <c r="M51" s="94">
        <v>135094.50055000003</v>
      </c>
      <c r="N51" s="95">
        <v>5.4844490736361468E-2</v>
      </c>
      <c r="O51" s="95">
        <f>M51/'סכום נכסי הקרן'!$C$42</f>
        <v>2.6025542995703589E-3</v>
      </c>
    </row>
    <row r="52" spans="2:15" s="136" customFormat="1">
      <c r="B52" s="87" t="s">
        <v>2704</v>
      </c>
      <c r="C52" s="84" t="s">
        <v>2705</v>
      </c>
      <c r="D52" s="84" t="s">
        <v>381</v>
      </c>
      <c r="E52" s="84" t="s">
        <v>382</v>
      </c>
      <c r="F52" s="84" t="s">
        <v>350</v>
      </c>
      <c r="G52" s="94">
        <v>0.68</v>
      </c>
      <c r="H52" s="97" t="s">
        <v>184</v>
      </c>
      <c r="I52" s="98">
        <v>4.1999999999999997E-3</v>
      </c>
      <c r="J52" s="95">
        <v>4.4000000000000003E-3</v>
      </c>
      <c r="K52" s="94">
        <v>104000000</v>
      </c>
      <c r="L52" s="96">
        <v>100.12</v>
      </c>
      <c r="M52" s="94">
        <v>104124.80014000001</v>
      </c>
      <c r="N52" s="95">
        <v>4.2271681034048714E-2</v>
      </c>
      <c r="O52" s="95">
        <f>M52/'סכום נכסי הקרן'!$C$42</f>
        <v>2.0059324783244206E-3</v>
      </c>
    </row>
    <row r="53" spans="2:15" s="136" customFormat="1">
      <c r="B53" s="87" t="s">
        <v>2706</v>
      </c>
      <c r="C53" s="84" t="s">
        <v>2707</v>
      </c>
      <c r="D53" s="84" t="s">
        <v>438</v>
      </c>
      <c r="E53" s="84" t="s">
        <v>382</v>
      </c>
      <c r="F53" s="84" t="s">
        <v>350</v>
      </c>
      <c r="G53" s="94">
        <v>0.94000000000000006</v>
      </c>
      <c r="H53" s="97" t="s">
        <v>184</v>
      </c>
      <c r="I53" s="98">
        <v>5.1000000000000004E-3</v>
      </c>
      <c r="J53" s="95">
        <v>5.6999999999999993E-3</v>
      </c>
      <c r="K53" s="94">
        <v>100000000</v>
      </c>
      <c r="L53" s="96">
        <v>99.98</v>
      </c>
      <c r="M53" s="94">
        <v>99980.001510000002</v>
      </c>
      <c r="N53" s="95">
        <v>4.0589011723738889E-2</v>
      </c>
      <c r="O53" s="95">
        <f>M53/'סכום נכסי הקרן'!$C$42</f>
        <v>1.9260841984059687E-3</v>
      </c>
    </row>
    <row r="54" spans="2:15" s="136" customFormat="1">
      <c r="B54" s="87" t="s">
        <v>2708</v>
      </c>
      <c r="C54" s="84" t="s">
        <v>2709</v>
      </c>
      <c r="D54" s="84" t="s">
        <v>438</v>
      </c>
      <c r="E54" s="84" t="s">
        <v>382</v>
      </c>
      <c r="F54" s="84" t="s">
        <v>350</v>
      </c>
      <c r="G54" s="94">
        <v>0.84</v>
      </c>
      <c r="H54" s="97" t="s">
        <v>184</v>
      </c>
      <c r="I54" s="98">
        <v>5.0000000000000001E-3</v>
      </c>
      <c r="J54" s="95">
        <v>5.4000000000000003E-3</v>
      </c>
      <c r="K54" s="94">
        <v>40000000</v>
      </c>
      <c r="L54" s="96">
        <v>100.05</v>
      </c>
      <c r="M54" s="94">
        <v>40020.00071</v>
      </c>
      <c r="N54" s="95">
        <v>1.6246971929078827E-2</v>
      </c>
      <c r="O54" s="95">
        <f>M54/'סכום נכסי הקרן'!$C$42</f>
        <v>7.7097309285414364E-4</v>
      </c>
    </row>
    <row r="55" spans="2:15" s="136" customFormat="1">
      <c r="B55" s="87" t="s">
        <v>2710</v>
      </c>
      <c r="C55" s="84" t="s">
        <v>2711</v>
      </c>
      <c r="D55" s="84" t="s">
        <v>438</v>
      </c>
      <c r="E55" s="84" t="s">
        <v>382</v>
      </c>
      <c r="F55" s="84" t="s">
        <v>350</v>
      </c>
      <c r="G55" s="94">
        <v>8.0000000000000016E-2</v>
      </c>
      <c r="H55" s="97" t="s">
        <v>184</v>
      </c>
      <c r="I55" s="98">
        <v>5.6999999999999993E-3</v>
      </c>
      <c r="J55" s="95">
        <v>3.7000000000000006E-3</v>
      </c>
      <c r="K55" s="94">
        <v>55000000</v>
      </c>
      <c r="L55" s="96">
        <v>100.59</v>
      </c>
      <c r="M55" s="94">
        <v>55324.499729999996</v>
      </c>
      <c r="N55" s="95">
        <v>2.2460159374236028E-2</v>
      </c>
      <c r="O55" s="95">
        <f>M55/'סכום נכסי הקרן'!$C$42</f>
        <v>1.0658095929715521E-3</v>
      </c>
    </row>
    <row r="56" spans="2:15" s="136" customFormat="1">
      <c r="B56" s="87" t="s">
        <v>2712</v>
      </c>
      <c r="C56" s="84" t="s">
        <v>2713</v>
      </c>
      <c r="D56" s="84" t="s">
        <v>381</v>
      </c>
      <c r="E56" s="84" t="s">
        <v>382</v>
      </c>
      <c r="F56" s="84" t="s">
        <v>350</v>
      </c>
      <c r="G56" s="94">
        <v>0.92999999999999994</v>
      </c>
      <c r="H56" s="97" t="s">
        <v>184</v>
      </c>
      <c r="I56" s="98">
        <v>4.1999999999999997E-3</v>
      </c>
      <c r="J56" s="95">
        <v>4.6999999999999993E-3</v>
      </c>
      <c r="K56" s="94">
        <v>170000000</v>
      </c>
      <c r="L56" s="96">
        <v>99.98</v>
      </c>
      <c r="M56" s="94">
        <v>169965.99511000002</v>
      </c>
      <c r="N56" s="95">
        <v>6.900131690302809E-2</v>
      </c>
      <c r="O56" s="95">
        <f>M56/'סכום נכסי הקרן'!$C$42</f>
        <v>3.2743429936333193E-3</v>
      </c>
    </row>
    <row r="57" spans="2:15" s="136" customFormat="1">
      <c r="B57" s="87" t="s">
        <v>2714</v>
      </c>
      <c r="C57" s="84" t="s">
        <v>2715</v>
      </c>
      <c r="D57" s="84" t="s">
        <v>381</v>
      </c>
      <c r="E57" s="84" t="s">
        <v>382</v>
      </c>
      <c r="F57" s="84" t="s">
        <v>350</v>
      </c>
      <c r="G57" s="94">
        <v>0.84</v>
      </c>
      <c r="H57" s="97" t="s">
        <v>184</v>
      </c>
      <c r="I57" s="98">
        <v>4.4000000000000003E-3</v>
      </c>
      <c r="J57" s="95">
        <v>4.7999999999999996E-3</v>
      </c>
      <c r="K57" s="94">
        <v>210000000</v>
      </c>
      <c r="L57" s="96">
        <v>100.07</v>
      </c>
      <c r="M57" s="94">
        <v>210147.00662</v>
      </c>
      <c r="N57" s="95">
        <v>8.531365459676131E-2</v>
      </c>
      <c r="O57" s="95">
        <f>M57/'סכום נכסי הקרן'!$C$42</f>
        <v>4.0484179103819308E-3</v>
      </c>
    </row>
    <row r="58" spans="2:15" s="136" customFormat="1">
      <c r="B58" s="87" t="s">
        <v>2716</v>
      </c>
      <c r="C58" s="84" t="s">
        <v>2717</v>
      </c>
      <c r="D58" s="84" t="s">
        <v>381</v>
      </c>
      <c r="E58" s="84" t="s">
        <v>382</v>
      </c>
      <c r="F58" s="84" t="s">
        <v>350</v>
      </c>
      <c r="G58" s="94">
        <v>0.69</v>
      </c>
      <c r="H58" s="97" t="s">
        <v>184</v>
      </c>
      <c r="I58" s="98">
        <v>4.3E-3</v>
      </c>
      <c r="J58" s="95">
        <v>4.6000000000000008E-3</v>
      </c>
      <c r="K58" s="94">
        <v>140000000</v>
      </c>
      <c r="L58" s="96">
        <v>100.15</v>
      </c>
      <c r="M58" s="94">
        <v>140210.00268999999</v>
      </c>
      <c r="N58" s="95">
        <v>5.6921237817751567E-2</v>
      </c>
      <c r="O58" s="95">
        <f>M58/'סכום נכסי הקרן'!$C$42</f>
        <v>2.7011028861872572E-3</v>
      </c>
    </row>
    <row r="59" spans="2:15" s="136" customFormat="1">
      <c r="B59" s="142"/>
      <c r="C59" s="142"/>
      <c r="D59" s="142"/>
    </row>
    <row r="60" spans="2:15" s="136" customFormat="1">
      <c r="B60" s="142"/>
      <c r="C60" s="142"/>
      <c r="D60" s="142"/>
    </row>
    <row r="61" spans="2:15" s="136" customFormat="1">
      <c r="B61" s="142"/>
      <c r="C61" s="142"/>
      <c r="D61" s="142"/>
    </row>
    <row r="62" spans="2:15" s="136" customFormat="1">
      <c r="B62" s="143" t="s">
        <v>279</v>
      </c>
      <c r="C62" s="142"/>
      <c r="D62" s="142"/>
    </row>
    <row r="63" spans="2:15" s="136" customFormat="1">
      <c r="B63" s="143" t="s">
        <v>132</v>
      </c>
      <c r="C63" s="142"/>
      <c r="D63" s="142"/>
    </row>
    <row r="64" spans="2:15">
      <c r="B64" s="99" t="s">
        <v>261</v>
      </c>
    </row>
    <row r="65" spans="2:2">
      <c r="B65" s="99" t="s">
        <v>269</v>
      </c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AH30:XFD33 D34:XFD1048576 D30:AF33 D1:I29 K1:XFD29 J1:J12 J14:J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O862"/>
  <sheetViews>
    <sheetView rightToLeft="1" workbookViewId="0">
      <pane ySplit="9" topLeftCell="A10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37.7109375" style="1" bestFit="1" customWidth="1"/>
    <col min="11" max="11" width="6.85546875" style="3" customWidth="1"/>
    <col min="12" max="12" width="6.42578125" style="3" customWidth="1"/>
    <col min="13" max="13" width="6.7109375" style="3" customWidth="1"/>
    <col min="14" max="14" width="7.28515625" style="3" customWidth="1"/>
    <col min="15" max="26" width="5.7109375" style="3" customWidth="1"/>
    <col min="27" max="41" width="9.140625" style="3"/>
    <col min="42" max="16384" width="9.140625" style="1"/>
  </cols>
  <sheetData>
    <row r="1" spans="2:41">
      <c r="B1" s="57" t="s">
        <v>199</v>
      </c>
      <c r="C1" s="78" t="s" vm="1">
        <v>280</v>
      </c>
    </row>
    <row r="2" spans="2:41">
      <c r="B2" s="57" t="s">
        <v>198</v>
      </c>
      <c r="C2" s="78" t="s">
        <v>281</v>
      </c>
    </row>
    <row r="3" spans="2:41">
      <c r="B3" s="57" t="s">
        <v>200</v>
      </c>
      <c r="C3" s="78" t="s">
        <v>282</v>
      </c>
    </row>
    <row r="4" spans="2:41">
      <c r="B4" s="57" t="s">
        <v>201</v>
      </c>
      <c r="C4" s="78">
        <v>2102</v>
      </c>
    </row>
    <row r="6" spans="2:41" ht="26.25" customHeight="1">
      <c r="B6" s="176" t="s">
        <v>233</v>
      </c>
      <c r="C6" s="177"/>
      <c r="D6" s="177"/>
      <c r="E6" s="177"/>
      <c r="F6" s="177"/>
      <c r="G6" s="177"/>
      <c r="H6" s="177"/>
      <c r="I6" s="177"/>
      <c r="J6" s="178"/>
    </row>
    <row r="7" spans="2:41" s="3" customFormat="1" ht="78.75">
      <c r="B7" s="60" t="s">
        <v>136</v>
      </c>
      <c r="C7" s="62" t="s">
        <v>63</v>
      </c>
      <c r="D7" s="62" t="s">
        <v>103</v>
      </c>
      <c r="E7" s="62" t="s">
        <v>64</v>
      </c>
      <c r="F7" s="62" t="s">
        <v>121</v>
      </c>
      <c r="G7" s="62" t="s">
        <v>246</v>
      </c>
      <c r="H7" s="62" t="s">
        <v>202</v>
      </c>
      <c r="I7" s="64" t="s">
        <v>203</v>
      </c>
      <c r="J7" s="77" t="s">
        <v>273</v>
      </c>
    </row>
    <row r="8" spans="2:41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267</v>
      </c>
      <c r="H8" s="33" t="s">
        <v>20</v>
      </c>
      <c r="I8" s="18" t="s">
        <v>20</v>
      </c>
      <c r="J8" s="18"/>
    </row>
    <row r="9" spans="2:41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s="139" customFormat="1" ht="18" customHeight="1">
      <c r="B10" s="119" t="s">
        <v>47</v>
      </c>
      <c r="C10" s="119"/>
      <c r="D10" s="119"/>
      <c r="E10" s="151">
        <v>5.4100000000000002E-2</v>
      </c>
      <c r="F10" s="120"/>
      <c r="G10" s="121">
        <v>1132473.8029499999</v>
      </c>
      <c r="H10" s="122">
        <v>1</v>
      </c>
      <c r="I10" s="122">
        <f>G10/'סכום נכסי הקרן'!$C$42</f>
        <v>2.1816761992672525E-2</v>
      </c>
      <c r="J10" s="120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</row>
    <row r="11" spans="2:41" s="136" customFormat="1" ht="22.5" customHeight="1">
      <c r="B11" s="81" t="s">
        <v>260</v>
      </c>
      <c r="C11" s="106"/>
      <c r="D11" s="106"/>
      <c r="E11" s="151">
        <v>5.4100000000000002E-2</v>
      </c>
      <c r="F11" s="123" t="s">
        <v>184</v>
      </c>
      <c r="G11" s="91">
        <v>1132473.8029499999</v>
      </c>
      <c r="H11" s="92">
        <v>1</v>
      </c>
      <c r="I11" s="92">
        <f>G11/'סכום נכסי הקרן'!$C$42</f>
        <v>2.1816761992672525E-2</v>
      </c>
      <c r="J11" s="82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</row>
    <row r="12" spans="2:41" s="136" customFormat="1">
      <c r="B12" s="102" t="s">
        <v>104</v>
      </c>
      <c r="C12" s="106"/>
      <c r="D12" s="106"/>
      <c r="E12" s="151">
        <v>6.4699999999999994E-2</v>
      </c>
      <c r="F12" s="123" t="s">
        <v>184</v>
      </c>
      <c r="G12" s="91">
        <v>946024.25309000013</v>
      </c>
      <c r="H12" s="92">
        <v>0.83536082744314766</v>
      </c>
      <c r="I12" s="92">
        <f>G12/'סכום נכסי הקרן'!$C$42</f>
        <v>1.8224868350329135E-2</v>
      </c>
      <c r="J12" s="82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</row>
    <row r="13" spans="2:41" s="136" customFormat="1">
      <c r="B13" s="87" t="s">
        <v>2718</v>
      </c>
      <c r="C13" s="107">
        <v>43100</v>
      </c>
      <c r="D13" s="101" t="s">
        <v>2719</v>
      </c>
      <c r="E13" s="152">
        <v>6.7751450770209568E-2</v>
      </c>
      <c r="F13" s="97" t="s">
        <v>184</v>
      </c>
      <c r="G13" s="94">
        <v>13097.25</v>
      </c>
      <c r="H13" s="95">
        <v>1.1565168188334913E-2</v>
      </c>
      <c r="I13" s="95">
        <f>G13/'סכום נכסי הקרן'!$C$42</f>
        <v>2.5231452177013048E-4</v>
      </c>
      <c r="J13" s="84" t="s">
        <v>2720</v>
      </c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</row>
    <row r="14" spans="2:41" s="136" customFormat="1">
      <c r="B14" s="87" t="s">
        <v>2721</v>
      </c>
      <c r="C14" s="107">
        <v>43100</v>
      </c>
      <c r="D14" s="101" t="s">
        <v>2719</v>
      </c>
      <c r="E14" s="152">
        <v>6.2135121196493039E-2</v>
      </c>
      <c r="F14" s="97" t="s">
        <v>184</v>
      </c>
      <c r="G14" s="94">
        <v>36600.000249999997</v>
      </c>
      <c r="H14" s="95">
        <v>3.2318628611681832E-2</v>
      </c>
      <c r="I14" s="95">
        <f>G14/'סכום נכסי הקרן'!$C$42</f>
        <v>7.0508782835063892E-4</v>
      </c>
      <c r="J14" s="84" t="s">
        <v>2722</v>
      </c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</row>
    <row r="15" spans="2:41" s="136" customFormat="1">
      <c r="B15" s="87" t="s">
        <v>2723</v>
      </c>
      <c r="C15" s="107">
        <v>43100</v>
      </c>
      <c r="D15" s="101" t="s">
        <v>2719</v>
      </c>
      <c r="E15" s="152">
        <v>7.0838356164383567E-2</v>
      </c>
      <c r="F15" s="97" t="s">
        <v>184</v>
      </c>
      <c r="G15" s="94">
        <v>73800.000440000003</v>
      </c>
      <c r="H15" s="95">
        <v>6.5167070750561426E-2</v>
      </c>
      <c r="I15" s="95">
        <f>G15/'סכום נכסי הקרן'!$C$42</f>
        <v>1.4217344723246499E-3</v>
      </c>
      <c r="J15" s="84" t="s">
        <v>2724</v>
      </c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</row>
    <row r="16" spans="2:41" s="136" customFormat="1">
      <c r="B16" s="87" t="s">
        <v>2725</v>
      </c>
      <c r="C16" s="107">
        <v>43100</v>
      </c>
      <c r="D16" s="101" t="s">
        <v>2719</v>
      </c>
      <c r="E16" s="152">
        <v>7.2977257064093734E-2</v>
      </c>
      <c r="F16" s="97" t="s">
        <v>184</v>
      </c>
      <c r="G16" s="94">
        <v>29819.999800000001</v>
      </c>
      <c r="H16" s="95">
        <v>2.6331734758297618E-2</v>
      </c>
      <c r="I16" s="95">
        <f>G16/'סכום נכסי הקרן'!$C$42</f>
        <v>5.7447319007596152E-4</v>
      </c>
      <c r="J16" s="84" t="s">
        <v>2726</v>
      </c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</row>
    <row r="17" spans="2:41" s="136" customFormat="1">
      <c r="B17" s="87" t="s">
        <v>2727</v>
      </c>
      <c r="C17" s="107">
        <v>43100</v>
      </c>
      <c r="D17" s="101" t="s">
        <v>2728</v>
      </c>
      <c r="E17" s="152">
        <v>6.8670148399452582E-2</v>
      </c>
      <c r="F17" s="97" t="s">
        <v>184</v>
      </c>
      <c r="G17" s="94">
        <v>65483.999880000003</v>
      </c>
      <c r="H17" s="95">
        <v>5.7823854034786182E-2</v>
      </c>
      <c r="I17" s="95">
        <f>G17/'סכום נכסי הקרן'!$C$42</f>
        <v>1.2615292609759669E-3</v>
      </c>
      <c r="J17" s="84" t="s">
        <v>2729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</row>
    <row r="18" spans="2:41" s="136" customFormat="1">
      <c r="B18" s="87" t="s">
        <v>2730</v>
      </c>
      <c r="C18" s="107">
        <v>43100</v>
      </c>
      <c r="D18" s="101" t="s">
        <v>2719</v>
      </c>
      <c r="E18" s="152">
        <v>6.8920165008493087E-2</v>
      </c>
      <c r="F18" s="97" t="s">
        <v>184</v>
      </c>
      <c r="G18" s="94">
        <v>82500.00026999999</v>
      </c>
      <c r="H18" s="95">
        <v>7.2849367513044772E-2</v>
      </c>
      <c r="I18" s="95">
        <f>G18/'סכום נכסי הקרן'!$C$42</f>
        <v>1.5893373123488277E-3</v>
      </c>
      <c r="J18" s="84" t="s">
        <v>2731</v>
      </c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</row>
    <row r="19" spans="2:41" s="136" customFormat="1">
      <c r="B19" s="87" t="s">
        <v>2732</v>
      </c>
      <c r="C19" s="107">
        <v>43100</v>
      </c>
      <c r="D19" s="101" t="s">
        <v>2719</v>
      </c>
      <c r="E19" s="152">
        <v>5.9673814557535489E-2</v>
      </c>
      <c r="F19" s="97" t="s">
        <v>184</v>
      </c>
      <c r="G19" s="94">
        <v>35520</v>
      </c>
      <c r="H19" s="95">
        <v>3.1364963946603763E-2</v>
      </c>
      <c r="I19" s="95">
        <f>G19/'סכום נכסי הקרן'!$C$42</f>
        <v>6.8428195333180891E-4</v>
      </c>
      <c r="J19" s="84" t="s">
        <v>2733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</row>
    <row r="20" spans="2:41" s="136" customFormat="1">
      <c r="B20" s="87" t="s">
        <v>2734</v>
      </c>
      <c r="C20" s="107">
        <v>43100</v>
      </c>
      <c r="D20" s="101" t="s">
        <v>2719</v>
      </c>
      <c r="E20" s="152">
        <v>4.036774193548387E-2</v>
      </c>
      <c r="F20" s="97" t="s">
        <v>184</v>
      </c>
      <c r="G20" s="94">
        <v>63460</v>
      </c>
      <c r="H20" s="95">
        <v>5.6036616330278004E-2</v>
      </c>
      <c r="I20" s="95">
        <f>G20/'סכום נכסי הקרן'!$C$42</f>
        <v>1.2225375213523817E-3</v>
      </c>
      <c r="J20" s="84" t="s">
        <v>2735</v>
      </c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</row>
    <row r="21" spans="2:41" s="136" customFormat="1">
      <c r="B21" s="87" t="s">
        <v>2736</v>
      </c>
      <c r="C21" s="107">
        <v>43100</v>
      </c>
      <c r="D21" s="101" t="s">
        <v>2719</v>
      </c>
      <c r="E21" s="152">
        <v>6.5421293272371006E-2</v>
      </c>
      <c r="F21" s="97" t="s">
        <v>184</v>
      </c>
      <c r="G21" s="94">
        <v>15800</v>
      </c>
      <c r="H21" s="95">
        <v>1.395175761138343E-2</v>
      </c>
      <c r="I21" s="95">
        <f>G21/'סכום נכסי הקרן'!$C$42</f>
        <v>3.0438217518700961E-4</v>
      </c>
      <c r="J21" s="84" t="s">
        <v>2737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</row>
    <row r="22" spans="2:41" s="136" customFormat="1">
      <c r="B22" s="87" t="s">
        <v>2738</v>
      </c>
      <c r="C22" s="107">
        <v>43100</v>
      </c>
      <c r="D22" s="101" t="s">
        <v>2719</v>
      </c>
      <c r="E22" s="152">
        <v>1.2082572816781923E-2</v>
      </c>
      <c r="F22" s="97" t="s">
        <v>184</v>
      </c>
      <c r="G22" s="94">
        <v>8400</v>
      </c>
      <c r="H22" s="95">
        <v>7.4173901225076467E-3</v>
      </c>
      <c r="I22" s="95">
        <f>G22/'סכום נכסי הקרן'!$C$42</f>
        <v>1.6182343490954941E-4</v>
      </c>
      <c r="J22" s="84" t="s">
        <v>2739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</row>
    <row r="23" spans="2:41" s="136" customFormat="1">
      <c r="B23" s="87" t="s">
        <v>2740</v>
      </c>
      <c r="C23" s="107">
        <v>43100</v>
      </c>
      <c r="D23" s="101" t="s">
        <v>2719</v>
      </c>
      <c r="E23" s="152">
        <v>3.9079837618403244E-2</v>
      </c>
      <c r="F23" s="97" t="s">
        <v>184</v>
      </c>
      <c r="G23" s="94">
        <v>15160</v>
      </c>
      <c r="H23" s="95">
        <v>1.3386623125859037E-2</v>
      </c>
      <c r="I23" s="95">
        <f>G23/'סכום נכסי הקרן'!$C$42</f>
        <v>2.9205277062247252E-4</v>
      </c>
      <c r="J23" s="84" t="s">
        <v>2741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</row>
    <row r="24" spans="2:41" s="136" customFormat="1">
      <c r="B24" s="87" t="s">
        <v>2742</v>
      </c>
      <c r="C24" s="107">
        <v>43100</v>
      </c>
      <c r="D24" s="101" t="s">
        <v>2719</v>
      </c>
      <c r="E24" s="152">
        <v>7.0675891431612556E-2</v>
      </c>
      <c r="F24" s="97" t="s">
        <v>184</v>
      </c>
      <c r="G24" s="94">
        <v>19180</v>
      </c>
      <c r="H24" s="95">
        <v>1.6936374113059125E-2</v>
      </c>
      <c r="I24" s="95">
        <f>G24/'סכום נכסי הקרן'!$C$42</f>
        <v>3.6949684304347116E-4</v>
      </c>
      <c r="J24" s="84" t="s">
        <v>2743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</row>
    <row r="25" spans="2:41" s="136" customFormat="1">
      <c r="B25" s="87" t="s">
        <v>2744</v>
      </c>
      <c r="C25" s="107">
        <v>43100</v>
      </c>
      <c r="D25" s="101" t="s">
        <v>2719</v>
      </c>
      <c r="E25" s="152">
        <v>4.2430939226519339E-2</v>
      </c>
      <c r="F25" s="97" t="s">
        <v>184</v>
      </c>
      <c r="G25" s="94">
        <v>7640</v>
      </c>
      <c r="H25" s="95">
        <v>6.7462929209474304E-3</v>
      </c>
      <c r="I25" s="95">
        <f>G25/'סכום נכסי הקרן'!$C$42</f>
        <v>1.4718226698916162E-4</v>
      </c>
      <c r="J25" s="84" t="s">
        <v>2745</v>
      </c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</row>
    <row r="26" spans="2:41" s="136" customFormat="1">
      <c r="B26" s="87" t="s">
        <v>2746</v>
      </c>
      <c r="C26" s="107">
        <v>43100</v>
      </c>
      <c r="D26" s="101" t="s">
        <v>2719</v>
      </c>
      <c r="E26" s="152">
        <v>8.098897427330437E-2</v>
      </c>
      <c r="F26" s="97" t="s">
        <v>184</v>
      </c>
      <c r="G26" s="94">
        <v>37575.000100000005</v>
      </c>
      <c r="H26" s="95">
        <v>3.3179575547019509E-2</v>
      </c>
      <c r="I26" s="95">
        <f>G26/'סכום נכסי הקרן'!$C$42</f>
        <v>7.238709027272218E-4</v>
      </c>
      <c r="J26" s="84" t="s">
        <v>2747</v>
      </c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</row>
    <row r="27" spans="2:41" s="136" customFormat="1">
      <c r="B27" s="87" t="s">
        <v>2748</v>
      </c>
      <c r="C27" s="107">
        <v>43100</v>
      </c>
      <c r="D27" s="101" t="s">
        <v>2719</v>
      </c>
      <c r="E27" s="152">
        <v>7.2269730646072713E-2</v>
      </c>
      <c r="F27" s="97" t="s">
        <v>184</v>
      </c>
      <c r="G27" s="94">
        <v>66350.000020000007</v>
      </c>
      <c r="H27" s="95">
        <v>5.8588551759134543E-2</v>
      </c>
      <c r="I27" s="95">
        <f>G27/'סכום נכסי הקרן'!$C$42</f>
        <v>1.2782124892244135E-3</v>
      </c>
      <c r="J27" s="84" t="s">
        <v>2749</v>
      </c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</row>
    <row r="28" spans="2:41" s="136" customFormat="1">
      <c r="B28" s="87" t="s">
        <v>2750</v>
      </c>
      <c r="C28" s="107">
        <v>43100</v>
      </c>
      <c r="D28" s="101" t="s">
        <v>2719</v>
      </c>
      <c r="E28" s="152">
        <v>5.8945969110213221E-2</v>
      </c>
      <c r="F28" s="97" t="s">
        <v>184</v>
      </c>
      <c r="G28" s="94">
        <v>29087.000210000002</v>
      </c>
      <c r="H28" s="95">
        <v>2.5684479529884743E-2</v>
      </c>
      <c r="I28" s="95">
        <f>G28/'סכום נכסי הקרן'!$C$42</f>
        <v>5.6035217680916493E-4</v>
      </c>
      <c r="J28" s="84" t="s">
        <v>2751</v>
      </c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</row>
    <row r="29" spans="2:41" s="136" customFormat="1">
      <c r="B29" s="87" t="s">
        <v>2752</v>
      </c>
      <c r="C29" s="107">
        <v>43100</v>
      </c>
      <c r="D29" s="101" t="s">
        <v>2719</v>
      </c>
      <c r="E29" s="152">
        <v>7.3726158038147138E-2</v>
      </c>
      <c r="F29" s="97" t="s">
        <v>184</v>
      </c>
      <c r="G29" s="94">
        <v>73056.000450000007</v>
      </c>
      <c r="H29" s="95">
        <v>6.4510101919969545E-2</v>
      </c>
      <c r="I29" s="95">
        <f>G29/'סכום נכסי הקרן'!$C$42</f>
        <v>1.4074015397110224E-3</v>
      </c>
      <c r="J29" s="84" t="s">
        <v>2753</v>
      </c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</row>
    <row r="30" spans="2:41" s="136" customFormat="1">
      <c r="B30" s="87" t="s">
        <v>2754</v>
      </c>
      <c r="C30" s="107">
        <v>43100</v>
      </c>
      <c r="D30" s="101" t="s">
        <v>2719</v>
      </c>
      <c r="E30" s="152">
        <v>5.7768595041322313E-2</v>
      </c>
      <c r="F30" s="97" t="s">
        <v>184</v>
      </c>
      <c r="G30" s="94">
        <v>30312</v>
      </c>
      <c r="H30" s="95">
        <v>2.6766182070649021E-2</v>
      </c>
      <c r="I30" s="95">
        <f>G30/'סכום נכסי הקרן'!$C$42</f>
        <v>5.8395142368788836E-4</v>
      </c>
      <c r="J30" s="84" t="s">
        <v>2755</v>
      </c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</row>
    <row r="31" spans="2:41" s="136" customFormat="1">
      <c r="B31" s="87" t="s">
        <v>2756</v>
      </c>
      <c r="C31" s="107">
        <v>43100</v>
      </c>
      <c r="D31" s="101" t="s">
        <v>2719</v>
      </c>
      <c r="E31" s="152">
        <v>6.261460101867572E-2</v>
      </c>
      <c r="F31" s="97" t="s">
        <v>184</v>
      </c>
      <c r="G31" s="94">
        <v>29197.000359999998</v>
      </c>
      <c r="H31" s="95">
        <v>2.5781612152037642E-2</v>
      </c>
      <c r="I31" s="95">
        <f>G31/'סכום נכסי הקרן'!$C$42</f>
        <v>5.6247129610839891E-4</v>
      </c>
      <c r="J31" s="84" t="s">
        <v>2757</v>
      </c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</row>
    <row r="32" spans="2:41" s="136" customFormat="1">
      <c r="B32" s="87" t="s">
        <v>2758</v>
      </c>
      <c r="C32" s="107">
        <v>43100</v>
      </c>
      <c r="D32" s="101" t="s">
        <v>2719</v>
      </c>
      <c r="E32" s="152">
        <v>6.5799958520265031E-2</v>
      </c>
      <c r="F32" s="97" t="s">
        <v>184</v>
      </c>
      <c r="G32" s="94">
        <v>69652.000390000001</v>
      </c>
      <c r="H32" s="95">
        <v>6.1504292822105323E-2</v>
      </c>
      <c r="I32" s="95">
        <f>G32/'סכום נכסי הקרן'!$C$42</f>
        <v>1.3418245180275091E-3</v>
      </c>
      <c r="J32" s="84" t="s">
        <v>2759</v>
      </c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</row>
    <row r="33" spans="2:41" s="136" customFormat="1">
      <c r="B33" s="87" t="s">
        <v>2760</v>
      </c>
      <c r="C33" s="107">
        <v>43100</v>
      </c>
      <c r="D33" s="101" t="s">
        <v>2719</v>
      </c>
      <c r="E33" s="152">
        <v>6.9827508534473268E-2</v>
      </c>
      <c r="F33" s="97" t="s">
        <v>184</v>
      </c>
      <c r="G33" s="94">
        <v>25300.000920000002</v>
      </c>
      <c r="H33" s="95">
        <v>2.2340473443266951E-2</v>
      </c>
      <c r="I33" s="95">
        <f>G33/'סכום נכסי הקרן'!$C$42</f>
        <v>4.8739679191537629E-4</v>
      </c>
      <c r="J33" s="84" t="s">
        <v>2761</v>
      </c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</row>
    <row r="34" spans="2:41" s="136" customFormat="1">
      <c r="B34" s="87" t="s">
        <v>2762</v>
      </c>
      <c r="C34" s="107">
        <v>43100</v>
      </c>
      <c r="D34" s="101" t="s">
        <v>2719</v>
      </c>
      <c r="E34" s="152">
        <v>7.0930083386786399E-2</v>
      </c>
      <c r="F34" s="97" t="s">
        <v>184</v>
      </c>
      <c r="G34" s="94">
        <v>19350</v>
      </c>
      <c r="H34" s="95">
        <v>1.7086487960776543E-2</v>
      </c>
      <c r="I34" s="95">
        <f>G34/'סכום נכסי הקרן'!$C$42</f>
        <v>3.7277184113092634E-4</v>
      </c>
      <c r="J34" s="84" t="s">
        <v>2763</v>
      </c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</row>
    <row r="35" spans="2:41" s="136" customFormat="1">
      <c r="B35" s="87" t="s">
        <v>2764</v>
      </c>
      <c r="C35" s="107">
        <v>43100</v>
      </c>
      <c r="D35" s="101" t="s">
        <v>2719</v>
      </c>
      <c r="E35" s="152">
        <v>7.3332014581626026E-2</v>
      </c>
      <c r="F35" s="97" t="s">
        <v>184</v>
      </c>
      <c r="G35" s="94">
        <v>38784</v>
      </c>
      <c r="H35" s="95">
        <v>3.4247149822778163E-2</v>
      </c>
      <c r="I35" s="95">
        <f>G35/'סכום נכסי הקרן'!$C$42</f>
        <v>7.4716191661094815E-4</v>
      </c>
      <c r="J35" s="84" t="s">
        <v>2765</v>
      </c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</row>
    <row r="36" spans="2:41" s="136" customFormat="1">
      <c r="B36" s="87" t="s">
        <v>2766</v>
      </c>
      <c r="C36" s="107">
        <v>43100</v>
      </c>
      <c r="D36" s="101" t="s">
        <v>2719</v>
      </c>
      <c r="E36" s="152">
        <v>5.4517215412291341E-2</v>
      </c>
      <c r="F36" s="97" t="s">
        <v>184</v>
      </c>
      <c r="G36" s="94">
        <v>45700</v>
      </c>
      <c r="H36" s="95">
        <v>4.0354134356976122E-2</v>
      </c>
      <c r="I36" s="95">
        <f>G36/'סכום נכסי הקרן'!$C$42</f>
        <v>8.8039654468647711E-4</v>
      </c>
      <c r="J36" s="84" t="s">
        <v>2767</v>
      </c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</row>
    <row r="37" spans="2:41" s="136" customFormat="1">
      <c r="B37" s="87" t="s">
        <v>2768</v>
      </c>
      <c r="C37" s="107">
        <v>43100</v>
      </c>
      <c r="D37" s="101" t="s">
        <v>2719</v>
      </c>
      <c r="E37" s="152">
        <v>5.5384615384615386E-2</v>
      </c>
      <c r="F37" s="97" t="s">
        <v>184</v>
      </c>
      <c r="G37" s="94">
        <v>15200</v>
      </c>
      <c r="H37" s="95">
        <v>1.3421944031204312E-2</v>
      </c>
      <c r="I37" s="95">
        <f>G37/'סכום נכסי הקרן'!$C$42</f>
        <v>2.9282335840775605E-4</v>
      </c>
      <c r="J37" s="84" t="s">
        <v>2747</v>
      </c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</row>
    <row r="38" spans="2:41" s="136" customFormat="1">
      <c r="B38" s="105"/>
      <c r="C38" s="101"/>
      <c r="D38" s="101"/>
      <c r="E38" s="84"/>
      <c r="F38" s="84"/>
      <c r="G38" s="84"/>
      <c r="H38" s="95"/>
      <c r="I38" s="84"/>
      <c r="J38" s="84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</row>
    <row r="39" spans="2:41" s="136" customFormat="1">
      <c r="B39" s="102" t="s">
        <v>105</v>
      </c>
      <c r="C39" s="106"/>
      <c r="D39" s="106"/>
      <c r="E39" s="127">
        <v>0</v>
      </c>
      <c r="F39" s="123" t="s">
        <v>184</v>
      </c>
      <c r="G39" s="91">
        <v>186449.54986000003</v>
      </c>
      <c r="H39" s="92">
        <v>0.16463917255685251</v>
      </c>
      <c r="I39" s="92">
        <f>G39/'סכום נכסי הקרן'!$C$42</f>
        <v>3.591893642343393E-3</v>
      </c>
      <c r="J39" s="82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</row>
    <row r="40" spans="2:41" s="136" customFormat="1" ht="16.5" customHeight="1">
      <c r="B40" s="87" t="s">
        <v>2769</v>
      </c>
      <c r="C40" s="107">
        <v>43100</v>
      </c>
      <c r="D40" s="101" t="s">
        <v>30</v>
      </c>
      <c r="E40" s="95">
        <v>0</v>
      </c>
      <c r="F40" s="97" t="s">
        <v>184</v>
      </c>
      <c r="G40" s="94">
        <v>6560</v>
      </c>
      <c r="H40" s="95">
        <v>5.7926284766250192E-3</v>
      </c>
      <c r="I40" s="95">
        <f>G40/'סכום נכסי הקרן'!$C$42</f>
        <v>1.2637639678650525E-4</v>
      </c>
      <c r="J40" s="84" t="s">
        <v>2770</v>
      </c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</row>
    <row r="41" spans="2:41" s="136" customFormat="1">
      <c r="B41" s="87" t="s">
        <v>2771</v>
      </c>
      <c r="C41" s="107">
        <v>43100</v>
      </c>
      <c r="D41" s="101" t="s">
        <v>30</v>
      </c>
      <c r="E41" s="95">
        <v>0</v>
      </c>
      <c r="F41" s="97" t="s">
        <v>184</v>
      </c>
      <c r="G41" s="94">
        <v>132975.00044</v>
      </c>
      <c r="H41" s="95">
        <v>0.1174199350957269</v>
      </c>
      <c r="I41" s="95">
        <f>G41/'סכום נכסי הקרן'!$C$42</f>
        <v>2.5617227771785292E-3</v>
      </c>
      <c r="J41" s="84" t="s">
        <v>2772</v>
      </c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</row>
    <row r="42" spans="2:41" s="136" customFormat="1">
      <c r="B42" s="87" t="s">
        <v>2773</v>
      </c>
      <c r="C42" s="107">
        <v>43100</v>
      </c>
      <c r="D42" s="101" t="s">
        <v>30</v>
      </c>
      <c r="E42" s="95">
        <v>0</v>
      </c>
      <c r="F42" s="97" t="s">
        <v>184</v>
      </c>
      <c r="G42" s="94">
        <v>4968</v>
      </c>
      <c r="H42" s="95">
        <v>4.3868564438830932E-3</v>
      </c>
      <c r="I42" s="95">
        <f>G42/'סכום נכסי הקרן'!$C$42</f>
        <v>9.5707002932219229E-5</v>
      </c>
      <c r="J42" s="84" t="s">
        <v>2755</v>
      </c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</row>
    <row r="43" spans="2:41" s="136" customFormat="1">
      <c r="B43" s="87" t="s">
        <v>2774</v>
      </c>
      <c r="C43" s="107">
        <v>43100</v>
      </c>
      <c r="D43" s="101" t="s">
        <v>30</v>
      </c>
      <c r="E43" s="95">
        <v>0</v>
      </c>
      <c r="F43" s="97" t="s">
        <v>184</v>
      </c>
      <c r="G43" s="94">
        <v>18071.549420000003</v>
      </c>
      <c r="H43" s="95">
        <v>1.5957587162656762E-2</v>
      </c>
      <c r="I43" s="95">
        <f>G43/'סכום נכסי הקרן'!$C$42</f>
        <v>3.4814288110500906E-4</v>
      </c>
      <c r="J43" s="84" t="s">
        <v>2775</v>
      </c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</row>
    <row r="44" spans="2:41" s="136" customFormat="1">
      <c r="B44" s="87" t="s">
        <v>2776</v>
      </c>
      <c r="C44" s="107">
        <v>43100</v>
      </c>
      <c r="D44" s="101" t="s">
        <v>30</v>
      </c>
      <c r="E44" s="95">
        <v>0</v>
      </c>
      <c r="F44" s="97" t="s">
        <v>184</v>
      </c>
      <c r="G44" s="94">
        <v>23875</v>
      </c>
      <c r="H44" s="95">
        <v>2.1082165377960722E-2</v>
      </c>
      <c r="I44" s="95">
        <f>G44/'סכום נכסי הקרן'!$C$42</f>
        <v>4.5994458434113001E-4</v>
      </c>
      <c r="J44" s="84" t="s">
        <v>2767</v>
      </c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</row>
    <row r="45" spans="2:41" s="136" customFormat="1">
      <c r="B45" s="142"/>
      <c r="C45" s="142"/>
      <c r="F45" s="141"/>
      <c r="G45" s="141"/>
      <c r="H45" s="141"/>
      <c r="I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</row>
    <row r="46" spans="2:41" s="136" customFormat="1">
      <c r="B46" s="142"/>
      <c r="C46" s="142"/>
      <c r="F46" s="141"/>
      <c r="G46" s="141"/>
      <c r="H46" s="141"/>
      <c r="I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</row>
    <row r="47" spans="2:41" s="136" customFormat="1">
      <c r="B47" s="142"/>
      <c r="C47" s="142"/>
      <c r="F47" s="141"/>
      <c r="G47" s="141"/>
      <c r="H47" s="141"/>
      <c r="I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</row>
    <row r="48" spans="2:41" s="136" customFormat="1">
      <c r="B48" s="144"/>
      <c r="C48" s="142"/>
      <c r="F48" s="141"/>
      <c r="G48" s="141"/>
      <c r="H48" s="141"/>
      <c r="I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</row>
    <row r="49" spans="2:41" s="136" customFormat="1">
      <c r="B49" s="144"/>
      <c r="C49" s="142"/>
      <c r="F49" s="141"/>
      <c r="G49" s="141"/>
      <c r="H49" s="141"/>
      <c r="I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</row>
    <row r="50" spans="2:41" s="136" customFormat="1">
      <c r="B50" s="142"/>
      <c r="C50" s="142"/>
      <c r="F50" s="141"/>
      <c r="G50" s="141"/>
      <c r="H50" s="141"/>
      <c r="I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</row>
    <row r="51" spans="2:41" s="136" customFormat="1">
      <c r="B51" s="142"/>
      <c r="C51" s="142"/>
      <c r="F51" s="141"/>
      <c r="G51" s="141"/>
      <c r="H51" s="141"/>
      <c r="I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</row>
    <row r="52" spans="2:41" s="136" customFormat="1">
      <c r="B52" s="142"/>
      <c r="C52" s="142"/>
      <c r="F52" s="141"/>
      <c r="G52" s="141"/>
      <c r="H52" s="141"/>
      <c r="I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</row>
    <row r="53" spans="2:41" s="136" customFormat="1">
      <c r="B53" s="142"/>
      <c r="C53" s="142"/>
      <c r="F53" s="141"/>
      <c r="G53" s="141"/>
      <c r="H53" s="141"/>
      <c r="I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</row>
    <row r="54" spans="2:41" s="136" customFormat="1">
      <c r="B54" s="142"/>
      <c r="C54" s="142"/>
      <c r="F54" s="141"/>
      <c r="G54" s="141"/>
      <c r="H54" s="141"/>
      <c r="I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</row>
    <row r="55" spans="2:41" s="136" customFormat="1">
      <c r="B55" s="142"/>
      <c r="C55" s="142"/>
      <c r="F55" s="141"/>
      <c r="G55" s="141"/>
      <c r="H55" s="141"/>
      <c r="I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</row>
    <row r="56" spans="2:41" s="136" customFormat="1">
      <c r="B56" s="142"/>
      <c r="C56" s="142"/>
      <c r="F56" s="141"/>
      <c r="G56" s="141"/>
      <c r="H56" s="141"/>
      <c r="I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</row>
    <row r="57" spans="2:41" s="136" customFormat="1">
      <c r="B57" s="142"/>
      <c r="C57" s="142"/>
      <c r="F57" s="141"/>
      <c r="G57" s="141"/>
      <c r="H57" s="141"/>
      <c r="I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</row>
    <row r="58" spans="2:41" s="136" customFormat="1">
      <c r="B58" s="142"/>
      <c r="C58" s="142"/>
      <c r="F58" s="141"/>
      <c r="G58" s="141"/>
      <c r="H58" s="141"/>
      <c r="I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</row>
    <row r="59" spans="2:41" s="136" customFormat="1">
      <c r="B59" s="142"/>
      <c r="C59" s="142"/>
      <c r="F59" s="141"/>
      <c r="G59" s="141"/>
      <c r="H59" s="141"/>
      <c r="I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</row>
    <row r="60" spans="2:41" s="136" customFormat="1">
      <c r="B60" s="142"/>
      <c r="C60" s="142"/>
      <c r="F60" s="141"/>
      <c r="G60" s="141"/>
      <c r="H60" s="141"/>
      <c r="I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</row>
    <row r="61" spans="2:41">
      <c r="F61" s="3"/>
      <c r="G61" s="3"/>
      <c r="H61" s="3"/>
      <c r="I61" s="3"/>
    </row>
    <row r="62" spans="2:41">
      <c r="F62" s="3"/>
      <c r="G62" s="3"/>
      <c r="H62" s="3"/>
      <c r="I62" s="3"/>
    </row>
    <row r="63" spans="2:41">
      <c r="F63" s="3"/>
      <c r="G63" s="3"/>
      <c r="H63" s="3"/>
      <c r="I63" s="3"/>
    </row>
    <row r="64" spans="2:41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45:J1048576 E39:E44 S28:XFD29 K30:XFD1048576 K1:XFD27 K28:Q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199</v>
      </c>
      <c r="C1" s="78" t="s" vm="1">
        <v>280</v>
      </c>
    </row>
    <row r="2" spans="2:60">
      <c r="B2" s="57" t="s">
        <v>198</v>
      </c>
      <c r="C2" s="78" t="s">
        <v>281</v>
      </c>
    </row>
    <row r="3" spans="2:60">
      <c r="B3" s="57" t="s">
        <v>200</v>
      </c>
      <c r="C3" s="78" t="s">
        <v>282</v>
      </c>
    </row>
    <row r="4" spans="2:60">
      <c r="B4" s="57" t="s">
        <v>201</v>
      </c>
      <c r="C4" s="78">
        <v>2102</v>
      </c>
    </row>
    <row r="6" spans="2:60" ht="26.25" customHeight="1">
      <c r="B6" s="176" t="s">
        <v>234</v>
      </c>
      <c r="C6" s="177"/>
      <c r="D6" s="177"/>
      <c r="E6" s="177"/>
      <c r="F6" s="177"/>
      <c r="G6" s="177"/>
      <c r="H6" s="177"/>
      <c r="I6" s="177"/>
      <c r="J6" s="177"/>
      <c r="K6" s="178"/>
    </row>
    <row r="7" spans="2:60" s="3" customFormat="1" ht="66">
      <c r="B7" s="60" t="s">
        <v>136</v>
      </c>
      <c r="C7" s="60" t="s">
        <v>137</v>
      </c>
      <c r="D7" s="60" t="s">
        <v>15</v>
      </c>
      <c r="E7" s="60" t="s">
        <v>16</v>
      </c>
      <c r="F7" s="60" t="s">
        <v>66</v>
      </c>
      <c r="G7" s="60" t="s">
        <v>121</v>
      </c>
      <c r="H7" s="60" t="s">
        <v>62</v>
      </c>
      <c r="I7" s="60" t="s">
        <v>130</v>
      </c>
      <c r="J7" s="60" t="s">
        <v>202</v>
      </c>
      <c r="K7" s="60" t="s">
        <v>203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2" sqref="I12:I14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12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199</v>
      </c>
      <c r="C1" s="78" t="s" vm="1">
        <v>280</v>
      </c>
    </row>
    <row r="2" spans="2:60">
      <c r="B2" s="57" t="s">
        <v>198</v>
      </c>
      <c r="C2" s="78" t="s">
        <v>281</v>
      </c>
    </row>
    <row r="3" spans="2:60">
      <c r="B3" s="57" t="s">
        <v>200</v>
      </c>
      <c r="C3" s="78" t="s">
        <v>282</v>
      </c>
    </row>
    <row r="4" spans="2:60">
      <c r="B4" s="57" t="s">
        <v>201</v>
      </c>
      <c r="C4" s="78">
        <v>2102</v>
      </c>
    </row>
    <row r="6" spans="2:60" ht="26.25" customHeight="1">
      <c r="B6" s="176" t="s">
        <v>235</v>
      </c>
      <c r="C6" s="177"/>
      <c r="D6" s="177"/>
      <c r="E6" s="177"/>
      <c r="F6" s="177"/>
      <c r="G6" s="177"/>
      <c r="H6" s="177"/>
      <c r="I6" s="177"/>
      <c r="J6" s="177"/>
      <c r="K6" s="178"/>
    </row>
    <row r="7" spans="2:60" s="3" customFormat="1" ht="63">
      <c r="B7" s="60" t="s">
        <v>136</v>
      </c>
      <c r="C7" s="62" t="s">
        <v>52</v>
      </c>
      <c r="D7" s="62" t="s">
        <v>15</v>
      </c>
      <c r="E7" s="62" t="s">
        <v>16</v>
      </c>
      <c r="F7" s="62" t="s">
        <v>66</v>
      </c>
      <c r="G7" s="62" t="s">
        <v>121</v>
      </c>
      <c r="H7" s="62" t="s">
        <v>62</v>
      </c>
      <c r="I7" s="62" t="s">
        <v>130</v>
      </c>
      <c r="J7" s="62" t="s">
        <v>202</v>
      </c>
      <c r="K7" s="64" t="s">
        <v>203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9" customFormat="1" ht="18" customHeight="1">
      <c r="B10" s="131" t="s">
        <v>65</v>
      </c>
      <c r="C10" s="125"/>
      <c r="D10" s="125"/>
      <c r="E10" s="125"/>
      <c r="F10" s="125"/>
      <c r="G10" s="125"/>
      <c r="H10" s="127">
        <v>5.7000000000000002E-2</v>
      </c>
      <c r="I10" s="126">
        <f>I11</f>
        <v>-31012.656689999996</v>
      </c>
      <c r="J10" s="127">
        <v>1</v>
      </c>
      <c r="K10" s="127">
        <f>I10/'סכום נכסי הקרן'!$C$42</f>
        <v>-5.9744936086266864E-4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BH10" s="137"/>
    </row>
    <row r="11" spans="2:60" s="100" customFormat="1" ht="21" customHeight="1">
      <c r="B11" s="132" t="s">
        <v>256</v>
      </c>
      <c r="C11" s="125"/>
      <c r="D11" s="125"/>
      <c r="E11" s="125"/>
      <c r="F11" s="125"/>
      <c r="G11" s="125"/>
      <c r="H11" s="127">
        <v>5.7000000000000002E-2</v>
      </c>
      <c r="I11" s="126">
        <f>SUM(I12:I14)</f>
        <v>-31012.656689999996</v>
      </c>
      <c r="J11" s="127">
        <v>1</v>
      </c>
      <c r="K11" s="127">
        <f>I11/'סכום נכסי הקרן'!$C$42</f>
        <v>-5.9744936086266864E-4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2777</v>
      </c>
      <c r="C12" s="84" t="s">
        <v>2778</v>
      </c>
      <c r="D12" s="84" t="s">
        <v>1679</v>
      </c>
      <c r="E12" s="84"/>
      <c r="F12" s="98">
        <v>5.5999999999999994E-2</v>
      </c>
      <c r="G12" s="97" t="s">
        <v>184</v>
      </c>
      <c r="H12" s="95">
        <v>5.7000000000000002E-2</v>
      </c>
      <c r="I12" s="94">
        <v>313.10484000000002</v>
      </c>
      <c r="J12" s="95">
        <f>I12/$I$11</f>
        <v>-1.0096034116966199E-2</v>
      </c>
      <c r="K12" s="95">
        <f>I12/'סכום נכסי הקרן'!$C$42</f>
        <v>6.0318691304291529E-6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61" t="s">
        <v>2928</v>
      </c>
      <c r="C13" s="84"/>
      <c r="D13" s="84"/>
      <c r="E13" s="84"/>
      <c r="F13" s="84"/>
      <c r="G13" s="84"/>
      <c r="H13" s="95"/>
      <c r="I13" s="94">
        <v>-12619.88</v>
      </c>
      <c r="J13" s="95">
        <f t="shared" ref="J13:J14" si="0">I13/$I$11</f>
        <v>0.40692676303572756</v>
      </c>
      <c r="K13" s="95">
        <f>I13/'סכום נכסי הקרן'!$C$42</f>
        <v>-2.4311813449361003E-4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61" t="s">
        <v>2929</v>
      </c>
      <c r="C14" s="101"/>
      <c r="D14" s="101"/>
      <c r="E14" s="101"/>
      <c r="F14" s="101"/>
      <c r="G14" s="101"/>
      <c r="H14" s="101"/>
      <c r="I14" s="94">
        <v>-18705.881529999999</v>
      </c>
      <c r="J14" s="95">
        <f t="shared" si="0"/>
        <v>0.60316927108123874</v>
      </c>
      <c r="K14" s="95">
        <f>I14/'סכום נכסי הקרן'!$C$42</f>
        <v>-3.6036309549948776E-4</v>
      </c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14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7" t="s">
        <v>199</v>
      </c>
      <c r="C1" s="78" t="s" vm="1">
        <v>280</v>
      </c>
    </row>
    <row r="2" spans="2:39">
      <c r="B2" s="57" t="s">
        <v>198</v>
      </c>
      <c r="C2" s="78" t="s">
        <v>281</v>
      </c>
    </row>
    <row r="3" spans="2:39">
      <c r="B3" s="57" t="s">
        <v>200</v>
      </c>
      <c r="C3" s="78" t="s">
        <v>282</v>
      </c>
    </row>
    <row r="4" spans="2:39">
      <c r="B4" s="57" t="s">
        <v>201</v>
      </c>
      <c r="C4" s="78">
        <v>2102</v>
      </c>
    </row>
    <row r="6" spans="2:39" ht="26.25" customHeight="1">
      <c r="B6" s="176" t="s">
        <v>236</v>
      </c>
      <c r="C6" s="177"/>
      <c r="D6" s="178"/>
    </row>
    <row r="7" spans="2:39" s="3" customFormat="1" ht="31.5">
      <c r="B7" s="60" t="s">
        <v>136</v>
      </c>
      <c r="C7" s="65" t="s">
        <v>127</v>
      </c>
      <c r="D7" s="66" t="s">
        <v>126</v>
      </c>
    </row>
    <row r="8" spans="2:39" s="3" customFormat="1">
      <c r="B8" s="16"/>
      <c r="C8" s="33" t="s">
        <v>266</v>
      </c>
      <c r="D8" s="18" t="s">
        <v>22</v>
      </c>
    </row>
    <row r="9" spans="2:39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</row>
    <row r="10" spans="2:39" s="139" customFormat="1" ht="18" customHeight="1">
      <c r="B10" s="106" t="s">
        <v>2787</v>
      </c>
      <c r="C10" s="134">
        <f>C11+C48</f>
        <v>2456748.2766685057</v>
      </c>
      <c r="D10" s="101"/>
      <c r="E10" s="141"/>
      <c r="F10" s="141"/>
      <c r="G10" s="141"/>
      <c r="H10" s="141"/>
      <c r="I10" s="141"/>
    </row>
    <row r="11" spans="2:39" s="136" customFormat="1">
      <c r="B11" s="106" t="s">
        <v>28</v>
      </c>
      <c r="C11" s="134">
        <f>SUM(C12:C46)</f>
        <v>632609.18504686805</v>
      </c>
      <c r="D11" s="101"/>
      <c r="E11" s="141"/>
      <c r="F11" s="141"/>
      <c r="G11" s="141"/>
      <c r="H11" s="141"/>
      <c r="I11" s="141"/>
    </row>
    <row r="12" spans="2:39" s="136" customFormat="1">
      <c r="B12" s="153" t="s">
        <v>2830</v>
      </c>
      <c r="C12" s="154">
        <v>33252.874151000004</v>
      </c>
      <c r="D12" s="155">
        <v>45640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</row>
    <row r="13" spans="2:39" s="136" customFormat="1">
      <c r="B13" s="153" t="s">
        <v>2825</v>
      </c>
      <c r="C13" s="154">
        <v>873.68540547771988</v>
      </c>
      <c r="D13" s="155">
        <v>43344</v>
      </c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</row>
    <row r="14" spans="2:39" s="136" customFormat="1">
      <c r="B14" s="153" t="s">
        <v>2827</v>
      </c>
      <c r="C14" s="154">
        <v>4248.585</v>
      </c>
      <c r="D14" s="155">
        <v>44516</v>
      </c>
      <c r="E14" s="141"/>
      <c r="F14" s="141"/>
      <c r="G14" s="141"/>
      <c r="H14" s="141"/>
      <c r="I14" s="141"/>
    </row>
    <row r="15" spans="2:39" s="136" customFormat="1">
      <c r="B15" s="153" t="s">
        <v>2822</v>
      </c>
      <c r="C15" s="154">
        <v>1000.9687499999993</v>
      </c>
      <c r="D15" s="155">
        <v>43109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</row>
    <row r="16" spans="2:39" s="136" customFormat="1">
      <c r="B16" s="153" t="s">
        <v>2816</v>
      </c>
      <c r="C16" s="154">
        <v>58.072250000000004</v>
      </c>
      <c r="D16" s="155">
        <v>43343</v>
      </c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</row>
    <row r="17" spans="2:9" s="136" customFormat="1">
      <c r="B17" s="153" t="s">
        <v>2831</v>
      </c>
      <c r="C17" s="154">
        <v>36369.775693589996</v>
      </c>
      <c r="D17" s="155">
        <v>46054</v>
      </c>
      <c r="E17" s="141"/>
      <c r="F17" s="141"/>
      <c r="G17" s="141"/>
      <c r="H17" s="141"/>
      <c r="I17" s="141"/>
    </row>
    <row r="18" spans="2:9" s="136" customFormat="1">
      <c r="B18" s="153" t="s">
        <v>2124</v>
      </c>
      <c r="C18" s="154">
        <v>1570.9739739999995</v>
      </c>
      <c r="D18" s="155">
        <v>43465</v>
      </c>
      <c r="E18" s="141"/>
      <c r="F18" s="141"/>
      <c r="G18" s="141"/>
      <c r="H18" s="141"/>
      <c r="I18" s="141"/>
    </row>
    <row r="19" spans="2:9" s="136" customFormat="1">
      <c r="B19" s="153" t="s">
        <v>2125</v>
      </c>
      <c r="C19" s="154">
        <v>1805.2807680000008</v>
      </c>
      <c r="D19" s="155">
        <v>43496</v>
      </c>
      <c r="E19" s="141"/>
      <c r="F19" s="141"/>
      <c r="G19" s="141"/>
      <c r="H19" s="141"/>
      <c r="I19" s="141"/>
    </row>
    <row r="20" spans="2:9" s="136" customFormat="1">
      <c r="B20" s="153" t="s">
        <v>2817</v>
      </c>
      <c r="C20" s="154">
        <v>2513.5750000000003</v>
      </c>
      <c r="D20" s="155">
        <v>43191</v>
      </c>
      <c r="E20" s="141"/>
      <c r="F20" s="141"/>
      <c r="G20" s="141"/>
      <c r="H20" s="141"/>
      <c r="I20" s="141"/>
    </row>
    <row r="21" spans="2:9" s="136" customFormat="1">
      <c r="B21" s="153" t="s">
        <v>2820</v>
      </c>
      <c r="C21" s="154">
        <v>1248.1200000000001</v>
      </c>
      <c r="D21" s="155">
        <v>43465</v>
      </c>
      <c r="E21" s="141"/>
      <c r="F21" s="141"/>
      <c r="G21" s="141"/>
      <c r="H21" s="141"/>
      <c r="I21" s="141"/>
    </row>
    <row r="22" spans="2:9" s="136" customFormat="1">
      <c r="B22" s="153" t="s">
        <v>2833</v>
      </c>
      <c r="C22" s="154">
        <v>556.02335999999923</v>
      </c>
      <c r="D22" s="155">
        <v>45534</v>
      </c>
      <c r="E22" s="141"/>
      <c r="F22" s="141"/>
      <c r="G22" s="141"/>
      <c r="H22" s="141"/>
      <c r="I22" s="141"/>
    </row>
    <row r="23" spans="2:9" s="136" customFormat="1">
      <c r="B23" s="153" t="s">
        <v>2826</v>
      </c>
      <c r="C23" s="154">
        <v>21612.933259999998</v>
      </c>
      <c r="D23" s="155">
        <v>45534</v>
      </c>
      <c r="E23" s="141"/>
      <c r="F23" s="141"/>
      <c r="G23" s="141"/>
      <c r="H23" s="141"/>
      <c r="I23" s="141"/>
    </row>
    <row r="24" spans="2:9" s="136" customFormat="1">
      <c r="B24" s="153" t="s">
        <v>2832</v>
      </c>
      <c r="C24" s="154">
        <v>26993.714976356408</v>
      </c>
      <c r="D24" s="155">
        <v>46132</v>
      </c>
      <c r="E24" s="141"/>
      <c r="F24" s="141"/>
      <c r="G24" s="141"/>
      <c r="H24" s="141"/>
      <c r="I24" s="141"/>
    </row>
    <row r="25" spans="2:9" s="136" customFormat="1">
      <c r="B25" s="153" t="s">
        <v>2821</v>
      </c>
      <c r="C25" s="154">
        <v>1692.7627500000003</v>
      </c>
      <c r="D25" s="155">
        <v>44290</v>
      </c>
      <c r="E25" s="141"/>
      <c r="F25" s="141"/>
      <c r="G25" s="141"/>
      <c r="H25" s="141"/>
      <c r="I25" s="141"/>
    </row>
    <row r="26" spans="2:9" s="136" customFormat="1">
      <c r="B26" s="153" t="s">
        <v>2130</v>
      </c>
      <c r="C26" s="154">
        <v>2191.1440000000002</v>
      </c>
      <c r="D26" s="155">
        <v>43646</v>
      </c>
      <c r="E26" s="141"/>
      <c r="F26" s="141"/>
      <c r="G26" s="141"/>
      <c r="H26" s="141"/>
      <c r="I26" s="141"/>
    </row>
    <row r="27" spans="2:9" s="136" customFormat="1">
      <c r="B27" s="153" t="s">
        <v>2131</v>
      </c>
      <c r="C27" s="154">
        <v>18.444440000000224</v>
      </c>
      <c r="D27" s="155">
        <v>43861</v>
      </c>
      <c r="E27" s="141"/>
      <c r="F27" s="141"/>
      <c r="G27" s="141"/>
      <c r="H27" s="141"/>
      <c r="I27" s="141"/>
    </row>
    <row r="28" spans="2:9" s="136" customFormat="1">
      <c r="B28" s="153" t="s">
        <v>2132</v>
      </c>
      <c r="C28" s="154">
        <v>3384.2149739999982</v>
      </c>
      <c r="D28" s="155">
        <v>43281</v>
      </c>
      <c r="E28" s="141"/>
      <c r="F28" s="141"/>
      <c r="G28" s="141"/>
      <c r="H28" s="141"/>
      <c r="I28" s="141"/>
    </row>
    <row r="29" spans="2:9" s="136" customFormat="1">
      <c r="B29" s="153" t="s">
        <v>2829</v>
      </c>
      <c r="C29" s="154">
        <v>20652.123980000004</v>
      </c>
      <c r="D29" s="155">
        <v>44727</v>
      </c>
      <c r="E29" s="141"/>
      <c r="F29" s="141"/>
      <c r="G29" s="141"/>
      <c r="H29" s="141"/>
      <c r="I29" s="141"/>
    </row>
    <row r="30" spans="2:9" s="136" customFormat="1">
      <c r="B30" s="153" t="s">
        <v>2818</v>
      </c>
      <c r="C30" s="154">
        <v>135.06738600000008</v>
      </c>
      <c r="D30" s="155">
        <v>43252</v>
      </c>
      <c r="E30" s="141"/>
      <c r="F30" s="141"/>
      <c r="G30" s="141"/>
      <c r="H30" s="141"/>
      <c r="I30" s="141"/>
    </row>
    <row r="31" spans="2:9" s="136" customFormat="1">
      <c r="B31" s="153" t="s">
        <v>2840</v>
      </c>
      <c r="C31" s="154">
        <v>31152.761505840001</v>
      </c>
      <c r="D31" s="155">
        <v>46752</v>
      </c>
      <c r="E31" s="141"/>
      <c r="F31" s="141"/>
      <c r="G31" s="141"/>
      <c r="H31" s="141"/>
      <c r="I31" s="141"/>
    </row>
    <row r="32" spans="2:9" s="136" customFormat="1">
      <c r="B32" s="153" t="s">
        <v>2819</v>
      </c>
      <c r="C32" s="154">
        <v>625.7206930000001</v>
      </c>
      <c r="D32" s="155">
        <v>43131</v>
      </c>
      <c r="E32" s="141"/>
      <c r="F32" s="141"/>
      <c r="G32" s="141"/>
      <c r="H32" s="141"/>
      <c r="I32" s="141"/>
    </row>
    <row r="33" spans="2:9" s="136" customFormat="1">
      <c r="B33" s="153" t="s">
        <v>2823</v>
      </c>
      <c r="C33" s="154">
        <v>4633.406277</v>
      </c>
      <c r="D33" s="155">
        <v>44012</v>
      </c>
      <c r="E33" s="141"/>
      <c r="F33" s="141"/>
      <c r="G33" s="141"/>
      <c r="H33" s="141"/>
      <c r="I33" s="141"/>
    </row>
    <row r="34" spans="2:9" s="136" customFormat="1">
      <c r="B34" s="153" t="s">
        <v>2828</v>
      </c>
      <c r="C34" s="154">
        <v>47.938209000000782</v>
      </c>
      <c r="D34" s="155">
        <v>44927</v>
      </c>
      <c r="E34" s="141"/>
      <c r="F34" s="141"/>
      <c r="G34" s="141"/>
      <c r="H34" s="141"/>
      <c r="I34" s="141"/>
    </row>
    <row r="35" spans="2:9" s="136" customFormat="1">
      <c r="B35" s="153" t="s">
        <v>2824</v>
      </c>
      <c r="C35" s="154">
        <v>4777.0683560000016</v>
      </c>
      <c r="D35" s="155">
        <v>45255</v>
      </c>
      <c r="E35" s="141"/>
      <c r="F35" s="141"/>
      <c r="G35" s="141"/>
      <c r="H35" s="141"/>
      <c r="I35" s="141"/>
    </row>
    <row r="36" spans="2:9" s="136" customFormat="1">
      <c r="B36" s="153" t="s">
        <v>2118</v>
      </c>
      <c r="C36" s="154">
        <v>44528.761095989998</v>
      </c>
      <c r="D36" s="155">
        <v>47177</v>
      </c>
      <c r="E36" s="141"/>
      <c r="F36" s="141"/>
      <c r="G36" s="141"/>
      <c r="H36" s="141"/>
      <c r="I36" s="141"/>
    </row>
    <row r="37" spans="2:9" s="136" customFormat="1">
      <c r="B37" s="156" t="s">
        <v>2859</v>
      </c>
      <c r="C37" s="154">
        <v>123443.69549</v>
      </c>
      <c r="D37" s="155">
        <v>46100</v>
      </c>
      <c r="E37" s="141"/>
      <c r="F37" s="141"/>
      <c r="G37" s="141"/>
      <c r="H37" s="141"/>
      <c r="I37" s="141"/>
    </row>
    <row r="38" spans="2:9" s="136" customFormat="1">
      <c r="B38" s="156" t="s">
        <v>2857</v>
      </c>
      <c r="C38" s="154">
        <v>27640.354140262498</v>
      </c>
      <c r="D38" s="155">
        <v>43830</v>
      </c>
      <c r="E38" s="141"/>
      <c r="F38" s="141"/>
      <c r="G38" s="141"/>
      <c r="H38" s="141"/>
      <c r="I38" s="141"/>
    </row>
    <row r="39" spans="2:9" s="136" customFormat="1">
      <c r="B39" s="153" t="s">
        <v>2789</v>
      </c>
      <c r="C39" s="154">
        <v>14712.855281351423</v>
      </c>
      <c r="D39" s="155">
        <v>43830</v>
      </c>
      <c r="E39" s="141"/>
      <c r="F39" s="141"/>
      <c r="G39" s="141"/>
      <c r="H39" s="141"/>
      <c r="I39" s="141"/>
    </row>
    <row r="40" spans="2:9" s="136" customFormat="1">
      <c r="B40" s="130" t="s">
        <v>2860</v>
      </c>
      <c r="C40" s="154">
        <v>20048.022300000001</v>
      </c>
      <c r="D40" s="155">
        <v>43824</v>
      </c>
      <c r="E40" s="141"/>
      <c r="F40" s="141"/>
      <c r="G40" s="141"/>
      <c r="H40" s="141"/>
      <c r="I40" s="141"/>
    </row>
    <row r="41" spans="2:9" s="136" customFormat="1">
      <c r="B41" s="157" t="s">
        <v>2861</v>
      </c>
      <c r="C41" s="154">
        <v>68423.05290000001</v>
      </c>
      <c r="D41" s="155">
        <v>44246</v>
      </c>
      <c r="E41" s="141"/>
      <c r="F41" s="141"/>
      <c r="G41" s="141"/>
      <c r="H41" s="141"/>
      <c r="I41" s="141"/>
    </row>
    <row r="42" spans="2:9" s="136" customFormat="1">
      <c r="B42" s="153" t="s">
        <v>2788</v>
      </c>
      <c r="C42" s="154">
        <v>1367.4999999999975</v>
      </c>
      <c r="D42" s="155">
        <v>44196</v>
      </c>
      <c r="E42" s="141"/>
      <c r="F42" s="141"/>
      <c r="G42" s="141"/>
      <c r="H42" s="141"/>
      <c r="I42" s="141"/>
    </row>
    <row r="43" spans="2:9" s="136" customFormat="1">
      <c r="B43" s="157" t="s">
        <v>2862</v>
      </c>
      <c r="C43" s="154">
        <v>10651.130000000001</v>
      </c>
      <c r="D43" s="155">
        <v>43297</v>
      </c>
      <c r="E43" s="141"/>
      <c r="F43" s="141"/>
      <c r="G43" s="141"/>
      <c r="H43" s="141"/>
      <c r="I43" s="141"/>
    </row>
    <row r="44" spans="2:9" s="136" customFormat="1">
      <c r="B44" s="157" t="s">
        <v>2856</v>
      </c>
      <c r="C44" s="154">
        <v>26185.32878</v>
      </c>
      <c r="D44" s="155">
        <v>43908</v>
      </c>
      <c r="E44" s="141"/>
      <c r="F44" s="141"/>
      <c r="G44" s="141"/>
      <c r="H44" s="141"/>
      <c r="I44" s="141"/>
    </row>
    <row r="45" spans="2:9" s="136" customFormat="1">
      <c r="B45" s="157" t="s">
        <v>2863</v>
      </c>
      <c r="C45" s="154">
        <v>10805.1489</v>
      </c>
      <c r="D45" s="155">
        <v>45143</v>
      </c>
      <c r="E45" s="141"/>
      <c r="F45" s="141"/>
      <c r="G45" s="141"/>
      <c r="H45" s="141"/>
      <c r="I45" s="141"/>
    </row>
    <row r="46" spans="2:9" s="136" customFormat="1">
      <c r="B46" s="158" t="s">
        <v>2864</v>
      </c>
      <c r="C46" s="154">
        <v>83388.100999999995</v>
      </c>
      <c r="D46" s="155">
        <v>44739</v>
      </c>
      <c r="E46" s="141"/>
      <c r="F46" s="141"/>
      <c r="G46" s="141"/>
      <c r="H46" s="141"/>
      <c r="I46" s="141"/>
    </row>
    <row r="47" spans="2:9" s="136" customFormat="1">
      <c r="B47" s="159"/>
      <c r="C47" s="154"/>
      <c r="D47" s="155"/>
      <c r="E47" s="141"/>
      <c r="F47" s="141"/>
      <c r="G47" s="141"/>
      <c r="H47" s="141"/>
      <c r="I47" s="141"/>
    </row>
    <row r="48" spans="2:9" s="136" customFormat="1">
      <c r="B48" s="106" t="s">
        <v>2855</v>
      </c>
      <c r="C48" s="134">
        <f>SUM(C49:C113)</f>
        <v>1824139.0916216376</v>
      </c>
      <c r="E48" s="141"/>
      <c r="F48" s="141"/>
      <c r="G48" s="141"/>
      <c r="H48" s="141"/>
      <c r="I48" s="141"/>
    </row>
    <row r="49" spans="2:9" s="136" customFormat="1">
      <c r="B49" s="153" t="s">
        <v>2815</v>
      </c>
      <c r="C49" s="154">
        <v>20499.309816948</v>
      </c>
      <c r="D49" s="155">
        <v>46054</v>
      </c>
      <c r="E49" s="141"/>
      <c r="F49" s="141"/>
      <c r="G49" s="141"/>
      <c r="H49" s="141"/>
      <c r="I49" s="141"/>
    </row>
    <row r="50" spans="2:9" s="136" customFormat="1">
      <c r="B50" s="158" t="s">
        <v>2865</v>
      </c>
      <c r="C50" s="154">
        <v>25685.100690000003</v>
      </c>
      <c r="D50" s="155">
        <v>43525</v>
      </c>
      <c r="E50" s="141"/>
      <c r="F50" s="141"/>
      <c r="G50" s="141"/>
      <c r="H50" s="141"/>
      <c r="I50" s="141"/>
    </row>
    <row r="51" spans="2:9" s="136" customFormat="1">
      <c r="B51" s="153" t="s">
        <v>2847</v>
      </c>
      <c r="C51" s="154">
        <v>83067.37683782191</v>
      </c>
      <c r="D51" s="155">
        <v>46601</v>
      </c>
      <c r="E51" s="141"/>
      <c r="F51" s="141"/>
      <c r="G51" s="141"/>
      <c r="H51" s="141"/>
      <c r="I51" s="141"/>
    </row>
    <row r="52" spans="2:9" s="136" customFormat="1">
      <c r="B52" s="153" t="s">
        <v>2834</v>
      </c>
      <c r="C52" s="154">
        <v>53464.592542610008</v>
      </c>
      <c r="D52" s="155">
        <v>44429</v>
      </c>
      <c r="E52" s="141"/>
      <c r="F52" s="141"/>
      <c r="G52" s="141"/>
      <c r="H52" s="141"/>
      <c r="I52" s="141"/>
    </row>
    <row r="53" spans="2:9" s="136" customFormat="1">
      <c r="B53" s="153" t="s">
        <v>2842</v>
      </c>
      <c r="C53" s="154">
        <v>72908.614396661244</v>
      </c>
      <c r="D53" s="155">
        <v>45382</v>
      </c>
      <c r="E53" s="141"/>
      <c r="F53" s="141"/>
      <c r="G53" s="141"/>
      <c r="H53" s="141"/>
      <c r="I53" s="141"/>
    </row>
    <row r="54" spans="2:9" s="136" customFormat="1">
      <c r="B54" s="153" t="s">
        <v>2804</v>
      </c>
      <c r="C54" s="154">
        <v>15722.994497040001</v>
      </c>
      <c r="D54" s="155">
        <v>44621</v>
      </c>
      <c r="E54" s="141"/>
      <c r="F54" s="141"/>
      <c r="G54" s="141"/>
      <c r="H54" s="141"/>
      <c r="I54" s="141"/>
    </row>
    <row r="55" spans="2:9" s="136" customFormat="1">
      <c r="B55" s="153" t="s">
        <v>2811</v>
      </c>
      <c r="C55" s="154">
        <v>5.0603583600000004</v>
      </c>
      <c r="D55" s="155">
        <v>43281</v>
      </c>
      <c r="E55" s="141"/>
      <c r="F55" s="141"/>
      <c r="G55" s="141"/>
      <c r="H55" s="141"/>
      <c r="I55" s="141"/>
    </row>
    <row r="56" spans="2:9" s="136" customFormat="1">
      <c r="B56" s="153" t="s">
        <v>2812</v>
      </c>
      <c r="C56" s="154">
        <v>26.000003760000002</v>
      </c>
      <c r="D56" s="155">
        <v>43465</v>
      </c>
      <c r="E56" s="141"/>
      <c r="F56" s="141"/>
      <c r="G56" s="141"/>
      <c r="H56" s="141"/>
      <c r="I56" s="141"/>
    </row>
    <row r="57" spans="2:9" s="136" customFormat="1">
      <c r="B57" s="153" t="s">
        <v>2805</v>
      </c>
      <c r="C57" s="154">
        <v>31515.661098010001</v>
      </c>
      <c r="D57" s="155">
        <v>45748</v>
      </c>
      <c r="E57" s="141"/>
      <c r="F57" s="141"/>
      <c r="G57" s="141"/>
      <c r="H57" s="141"/>
      <c r="I57" s="141"/>
    </row>
    <row r="58" spans="2:9" s="136" customFormat="1">
      <c r="B58" s="153" t="s">
        <v>2835</v>
      </c>
      <c r="C58" s="154">
        <v>79687.101876983987</v>
      </c>
      <c r="D58" s="155">
        <v>44722</v>
      </c>
      <c r="E58" s="141"/>
      <c r="F58" s="141"/>
      <c r="G58" s="141"/>
      <c r="H58" s="141"/>
      <c r="I58" s="141"/>
    </row>
    <row r="59" spans="2:9" s="136" customFormat="1">
      <c r="B59" s="153" t="s">
        <v>2810</v>
      </c>
      <c r="C59" s="154">
        <v>23980.915286210005</v>
      </c>
      <c r="D59" s="155">
        <v>46082</v>
      </c>
      <c r="E59" s="141"/>
      <c r="F59" s="141"/>
      <c r="G59" s="141"/>
      <c r="H59" s="141"/>
      <c r="I59" s="141"/>
    </row>
    <row r="60" spans="2:9" s="136" customFormat="1">
      <c r="B60" s="153" t="s">
        <v>2172</v>
      </c>
      <c r="C60" s="154">
        <v>21706.932556380005</v>
      </c>
      <c r="D60" s="155">
        <v>44727</v>
      </c>
      <c r="E60" s="141"/>
      <c r="F60" s="141"/>
      <c r="G60" s="141"/>
      <c r="H60" s="141"/>
      <c r="I60" s="141"/>
    </row>
    <row r="61" spans="2:9" s="136" customFormat="1">
      <c r="B61" s="153" t="s">
        <v>2843</v>
      </c>
      <c r="C61" s="154">
        <v>92276.279960832107</v>
      </c>
      <c r="D61" s="155">
        <v>44926</v>
      </c>
      <c r="E61" s="141"/>
      <c r="F61" s="141"/>
      <c r="G61" s="141"/>
      <c r="H61" s="141"/>
      <c r="I61" s="141"/>
    </row>
    <row r="62" spans="2:9" s="136" customFormat="1">
      <c r="B62" s="153" t="s">
        <v>2173</v>
      </c>
      <c r="C62" s="154">
        <v>292.22337569999991</v>
      </c>
      <c r="D62" s="155">
        <v>44196</v>
      </c>
      <c r="E62" s="141"/>
      <c r="F62" s="141"/>
      <c r="G62" s="141"/>
      <c r="H62" s="141"/>
      <c r="I62" s="141"/>
    </row>
    <row r="63" spans="2:9" s="136" customFormat="1">
      <c r="B63" s="156" t="s">
        <v>2858</v>
      </c>
      <c r="C63" s="154">
        <v>1676.6118700000002</v>
      </c>
      <c r="D63" s="155">
        <v>43374</v>
      </c>
      <c r="E63" s="141"/>
      <c r="F63" s="141"/>
      <c r="G63" s="141"/>
      <c r="H63" s="141"/>
      <c r="I63" s="141"/>
    </row>
    <row r="64" spans="2:9" s="136" customFormat="1">
      <c r="B64" s="153" t="s">
        <v>2853</v>
      </c>
      <c r="C64" s="154">
        <v>168440.05990094991</v>
      </c>
      <c r="D64" s="155">
        <v>50041</v>
      </c>
      <c r="E64" s="141"/>
      <c r="F64" s="141"/>
      <c r="G64" s="141"/>
      <c r="H64" s="141"/>
      <c r="I64" s="141"/>
    </row>
    <row r="65" spans="2:9" s="136" customFormat="1">
      <c r="B65" s="157" t="s">
        <v>2866</v>
      </c>
      <c r="C65" s="154">
        <v>3608.4462799999997</v>
      </c>
      <c r="D65" s="155">
        <v>44075</v>
      </c>
      <c r="E65" s="141"/>
      <c r="F65" s="141"/>
      <c r="G65" s="141"/>
      <c r="H65" s="141"/>
      <c r="I65" s="141"/>
    </row>
    <row r="66" spans="2:9" s="136" customFormat="1">
      <c r="B66" s="153" t="s">
        <v>2841</v>
      </c>
      <c r="C66" s="154">
        <v>61419.217329371379</v>
      </c>
      <c r="D66" s="155">
        <v>46012</v>
      </c>
      <c r="E66" s="141"/>
      <c r="F66" s="141"/>
      <c r="G66" s="141"/>
      <c r="H66" s="141"/>
      <c r="I66" s="141"/>
    </row>
    <row r="67" spans="2:9" s="136" customFormat="1">
      <c r="B67" s="153" t="s">
        <v>2181</v>
      </c>
      <c r="C67" s="154">
        <v>11.344556681947115</v>
      </c>
      <c r="D67" s="155">
        <v>43465</v>
      </c>
      <c r="E67" s="141"/>
      <c r="F67" s="141"/>
      <c r="G67" s="141"/>
      <c r="H67" s="141"/>
      <c r="I67" s="141"/>
    </row>
    <row r="68" spans="2:9" s="136" customFormat="1">
      <c r="B68" s="153" t="s">
        <v>2142</v>
      </c>
      <c r="C68" s="154">
        <v>693.4</v>
      </c>
      <c r="D68" s="155">
        <v>43628</v>
      </c>
      <c r="E68" s="141"/>
      <c r="F68" s="141"/>
      <c r="G68" s="141"/>
      <c r="H68" s="141"/>
      <c r="I68" s="141"/>
    </row>
    <row r="69" spans="2:9" s="136" customFormat="1">
      <c r="B69" s="153" t="s">
        <v>2793</v>
      </c>
      <c r="C69" s="154">
        <v>1040.0996718477393</v>
      </c>
      <c r="D69" s="155">
        <v>43378</v>
      </c>
      <c r="E69" s="141"/>
      <c r="F69" s="141"/>
      <c r="G69" s="141"/>
      <c r="H69" s="141"/>
      <c r="I69" s="141"/>
    </row>
    <row r="70" spans="2:9" s="136" customFormat="1">
      <c r="B70" s="157" t="s">
        <v>2867</v>
      </c>
      <c r="C70" s="154">
        <v>13858.684130000001</v>
      </c>
      <c r="D70" s="155">
        <v>43190</v>
      </c>
      <c r="E70" s="141"/>
      <c r="F70" s="141"/>
      <c r="G70" s="141"/>
      <c r="H70" s="141"/>
      <c r="I70" s="141"/>
    </row>
    <row r="71" spans="2:9" s="136" customFormat="1">
      <c r="B71" s="153" t="s">
        <v>2798</v>
      </c>
      <c r="C71" s="154">
        <v>728.07</v>
      </c>
      <c r="D71" s="155">
        <v>44738</v>
      </c>
      <c r="E71" s="141"/>
      <c r="F71" s="141"/>
      <c r="G71" s="141"/>
      <c r="H71" s="141"/>
      <c r="I71" s="141"/>
    </row>
    <row r="72" spans="2:9" s="136" customFormat="1">
      <c r="B72" s="153" t="s">
        <v>2792</v>
      </c>
      <c r="C72" s="154">
        <v>693.4</v>
      </c>
      <c r="D72" s="155">
        <v>43282</v>
      </c>
      <c r="E72" s="141"/>
      <c r="F72" s="141"/>
      <c r="G72" s="141"/>
      <c r="H72" s="141"/>
      <c r="I72" s="141"/>
    </row>
    <row r="73" spans="2:9" s="136" customFormat="1">
      <c r="B73" s="153" t="s">
        <v>2796</v>
      </c>
      <c r="C73" s="154">
        <v>1430.0854949999989</v>
      </c>
      <c r="D73" s="155">
        <v>44378</v>
      </c>
      <c r="E73" s="141"/>
      <c r="F73" s="141"/>
      <c r="G73" s="141"/>
      <c r="H73" s="141"/>
      <c r="I73" s="141"/>
    </row>
    <row r="74" spans="2:9" s="136" customFormat="1">
      <c r="B74" s="153" t="s">
        <v>2809</v>
      </c>
      <c r="C74" s="154">
        <v>192.33702549999919</v>
      </c>
      <c r="D74" s="155">
        <v>44727</v>
      </c>
      <c r="E74" s="141"/>
      <c r="F74" s="141"/>
      <c r="G74" s="141"/>
      <c r="H74" s="141"/>
      <c r="I74" s="141"/>
    </row>
    <row r="75" spans="2:9" s="136" customFormat="1">
      <c r="B75" s="153" t="s">
        <v>2838</v>
      </c>
      <c r="C75" s="154">
        <v>48954.695286113318</v>
      </c>
      <c r="D75" s="155">
        <v>47026</v>
      </c>
      <c r="E75" s="141"/>
      <c r="F75" s="141"/>
      <c r="G75" s="141"/>
      <c r="H75" s="141"/>
      <c r="I75" s="141"/>
    </row>
    <row r="76" spans="2:9" s="136" customFormat="1">
      <c r="B76" s="153" t="s">
        <v>2189</v>
      </c>
      <c r="C76" s="154">
        <v>498.69819179999934</v>
      </c>
      <c r="D76" s="155">
        <v>43281</v>
      </c>
      <c r="E76" s="141"/>
      <c r="F76" s="141"/>
      <c r="G76" s="141"/>
      <c r="H76" s="141"/>
      <c r="I76" s="141"/>
    </row>
    <row r="77" spans="2:9" s="136" customFormat="1">
      <c r="B77" s="153" t="s">
        <v>2852</v>
      </c>
      <c r="C77" s="154">
        <v>6202.5302251300009</v>
      </c>
      <c r="D77" s="155">
        <v>46938</v>
      </c>
      <c r="E77" s="141"/>
      <c r="F77" s="141"/>
      <c r="G77" s="141"/>
      <c r="H77" s="141"/>
      <c r="I77" s="141"/>
    </row>
    <row r="78" spans="2:9" s="136" customFormat="1">
      <c r="B78" s="153" t="s">
        <v>2190</v>
      </c>
      <c r="C78" s="154">
        <v>22877.150120171347</v>
      </c>
      <c r="D78" s="155">
        <v>46201</v>
      </c>
      <c r="E78" s="141"/>
      <c r="F78" s="141"/>
      <c r="G78" s="141"/>
      <c r="H78" s="141"/>
      <c r="I78" s="141"/>
    </row>
    <row r="79" spans="2:9" s="136" customFormat="1">
      <c r="B79" s="153" t="s">
        <v>2191</v>
      </c>
      <c r="C79" s="154">
        <v>37.00014263381005</v>
      </c>
      <c r="D79" s="155">
        <v>46938</v>
      </c>
      <c r="E79" s="141"/>
      <c r="F79" s="141"/>
      <c r="G79" s="141"/>
      <c r="H79" s="141"/>
      <c r="I79" s="141"/>
    </row>
    <row r="80" spans="2:9" s="136" customFormat="1">
      <c r="B80" s="153" t="s">
        <v>2836</v>
      </c>
      <c r="C80" s="154">
        <v>45864.59120075238</v>
      </c>
      <c r="D80" s="155">
        <v>46938</v>
      </c>
      <c r="E80" s="141"/>
      <c r="F80" s="141"/>
      <c r="G80" s="141"/>
      <c r="H80" s="141"/>
      <c r="I80" s="141"/>
    </row>
    <row r="81" spans="2:9" s="136" customFormat="1">
      <c r="B81" s="153" t="s">
        <v>2192</v>
      </c>
      <c r="C81" s="154">
        <v>1808.7579482399999</v>
      </c>
      <c r="D81" s="155">
        <v>43465</v>
      </c>
      <c r="E81" s="141"/>
      <c r="F81" s="141"/>
      <c r="G81" s="141"/>
      <c r="H81" s="141"/>
      <c r="I81" s="141"/>
    </row>
    <row r="82" spans="2:9" s="136" customFormat="1">
      <c r="B82" s="153" t="s">
        <v>2193</v>
      </c>
      <c r="C82" s="154">
        <v>14818.901502387118</v>
      </c>
      <c r="D82" s="155">
        <v>46201</v>
      </c>
      <c r="E82" s="141"/>
      <c r="F82" s="141"/>
      <c r="G82" s="141"/>
      <c r="H82" s="141"/>
      <c r="I82" s="141"/>
    </row>
    <row r="83" spans="2:9" s="136" customFormat="1">
      <c r="B83" s="153" t="s">
        <v>2143</v>
      </c>
      <c r="C83" s="154">
        <v>46440.939049556058</v>
      </c>
      <c r="D83" s="155">
        <v>47262</v>
      </c>
      <c r="E83" s="141"/>
      <c r="F83" s="141"/>
      <c r="G83" s="141"/>
      <c r="H83" s="141"/>
      <c r="I83" s="141"/>
    </row>
    <row r="84" spans="2:9" s="136" customFormat="1">
      <c r="B84" s="153" t="s">
        <v>2848</v>
      </c>
      <c r="C84" s="154">
        <v>94112.873665199993</v>
      </c>
      <c r="D84" s="155">
        <v>45485</v>
      </c>
      <c r="E84" s="141"/>
      <c r="F84" s="141"/>
      <c r="G84" s="141"/>
      <c r="H84" s="141"/>
      <c r="I84" s="141"/>
    </row>
    <row r="85" spans="2:9" s="136" customFormat="1">
      <c r="B85" s="153" t="s">
        <v>2849</v>
      </c>
      <c r="C85" s="154">
        <v>4367.2865493737927</v>
      </c>
      <c r="D85" s="155">
        <v>46663</v>
      </c>
      <c r="E85" s="141"/>
      <c r="F85" s="141"/>
      <c r="G85" s="141"/>
      <c r="H85" s="141"/>
      <c r="I85" s="141"/>
    </row>
    <row r="86" spans="2:9" s="136" customFormat="1">
      <c r="B86" s="153" t="s">
        <v>2850</v>
      </c>
      <c r="C86" s="154">
        <v>93548.874817210482</v>
      </c>
      <c r="D86" s="155">
        <v>47178</v>
      </c>
      <c r="E86" s="141"/>
      <c r="F86" s="141"/>
      <c r="G86" s="141"/>
      <c r="H86" s="141"/>
      <c r="I86" s="141"/>
    </row>
    <row r="87" spans="2:9" s="136" customFormat="1">
      <c r="B87" s="153" t="s">
        <v>2795</v>
      </c>
      <c r="C87" s="154">
        <v>736.73750000000007</v>
      </c>
      <c r="D87" s="155">
        <v>44305</v>
      </c>
      <c r="E87" s="141"/>
      <c r="F87" s="141"/>
      <c r="G87" s="141"/>
      <c r="H87" s="141"/>
      <c r="I87" s="141"/>
    </row>
    <row r="88" spans="2:9" s="136" customFormat="1">
      <c r="B88" s="153" t="s">
        <v>2195</v>
      </c>
      <c r="C88" s="154">
        <v>85809.482994545993</v>
      </c>
      <c r="D88" s="155">
        <v>45710</v>
      </c>
      <c r="E88" s="141"/>
      <c r="F88" s="141"/>
      <c r="G88" s="141"/>
      <c r="H88" s="141"/>
      <c r="I88" s="141"/>
    </row>
    <row r="89" spans="2:9" s="136" customFormat="1">
      <c r="B89" s="153" t="s">
        <v>2794</v>
      </c>
      <c r="C89" s="154">
        <v>1752.0590017800005</v>
      </c>
      <c r="D89" s="155">
        <v>43171</v>
      </c>
      <c r="E89" s="141"/>
      <c r="F89" s="141"/>
      <c r="G89" s="141"/>
      <c r="H89" s="141"/>
      <c r="I89" s="141"/>
    </row>
    <row r="90" spans="2:9" s="136" customFormat="1">
      <c r="B90" s="153" t="s">
        <v>2803</v>
      </c>
      <c r="C90" s="154">
        <v>29147.237000000001</v>
      </c>
      <c r="D90" s="155">
        <v>44836</v>
      </c>
      <c r="E90" s="141"/>
      <c r="F90" s="141"/>
      <c r="G90" s="141"/>
      <c r="H90" s="141"/>
      <c r="I90" s="141"/>
    </row>
    <row r="91" spans="2:9" s="136" customFormat="1">
      <c r="B91" s="153" t="s">
        <v>2800</v>
      </c>
      <c r="C91" s="154">
        <v>5211.0593378900003</v>
      </c>
      <c r="D91" s="155">
        <v>44992</v>
      </c>
      <c r="E91" s="141"/>
      <c r="F91" s="141"/>
      <c r="G91" s="141"/>
      <c r="H91" s="141"/>
      <c r="I91" s="141"/>
    </row>
    <row r="92" spans="2:9" s="136" customFormat="1">
      <c r="B92" s="153" t="s">
        <v>2146</v>
      </c>
      <c r="C92" s="154">
        <v>26570.920823961314</v>
      </c>
      <c r="D92" s="155">
        <v>46600</v>
      </c>
      <c r="E92" s="141"/>
      <c r="F92" s="141"/>
      <c r="G92" s="141"/>
      <c r="H92" s="141"/>
      <c r="I92" s="141"/>
    </row>
    <row r="93" spans="2:9" s="136" customFormat="1">
      <c r="B93" s="153" t="s">
        <v>2790</v>
      </c>
      <c r="C93" s="154">
        <v>77374.150642889988</v>
      </c>
      <c r="D93" s="155">
        <v>51592</v>
      </c>
      <c r="E93" s="141"/>
      <c r="F93" s="141"/>
      <c r="G93" s="141"/>
      <c r="H93" s="141"/>
      <c r="I93" s="141"/>
    </row>
    <row r="94" spans="2:9" s="136" customFormat="1">
      <c r="B94" s="153" t="s">
        <v>2844</v>
      </c>
      <c r="C94" s="154">
        <v>89397.751549242705</v>
      </c>
      <c r="D94" s="155">
        <v>46201</v>
      </c>
      <c r="E94" s="141"/>
      <c r="F94" s="141"/>
      <c r="G94" s="141"/>
      <c r="H94" s="141"/>
      <c r="I94" s="141"/>
    </row>
    <row r="95" spans="2:9" s="136" customFormat="1">
      <c r="B95" s="153" t="s">
        <v>2813</v>
      </c>
      <c r="C95" s="154">
        <v>275.71584458999996</v>
      </c>
      <c r="D95" s="155">
        <v>43465</v>
      </c>
      <c r="E95" s="141"/>
      <c r="F95" s="141"/>
      <c r="G95" s="141"/>
      <c r="H95" s="141"/>
      <c r="I95" s="141"/>
    </row>
    <row r="96" spans="2:9" s="136" customFormat="1">
      <c r="B96" s="153" t="s">
        <v>2148</v>
      </c>
      <c r="C96" s="154">
        <v>33.426768959999997</v>
      </c>
      <c r="D96" s="155">
        <v>43465</v>
      </c>
      <c r="E96" s="141"/>
      <c r="F96" s="141"/>
      <c r="G96" s="141"/>
      <c r="H96" s="141"/>
      <c r="I96" s="141"/>
    </row>
    <row r="97" spans="2:9" s="136" customFormat="1">
      <c r="B97" s="153" t="s">
        <v>2839</v>
      </c>
      <c r="C97" s="154">
        <v>38589.391197792705</v>
      </c>
      <c r="D97" s="155">
        <v>46722</v>
      </c>
      <c r="E97" s="141"/>
      <c r="F97" s="141"/>
      <c r="G97" s="141"/>
      <c r="H97" s="141"/>
      <c r="I97" s="141"/>
    </row>
    <row r="98" spans="2:9" s="136" customFormat="1">
      <c r="B98" s="153" t="s">
        <v>2202</v>
      </c>
      <c r="C98" s="154">
        <v>385.59062809799991</v>
      </c>
      <c r="D98" s="155">
        <v>46938</v>
      </c>
      <c r="E98" s="141"/>
      <c r="F98" s="141"/>
      <c r="G98" s="141"/>
      <c r="H98" s="141"/>
      <c r="I98" s="141"/>
    </row>
    <row r="99" spans="2:9" s="136" customFormat="1">
      <c r="B99" s="153" t="s">
        <v>2807</v>
      </c>
      <c r="C99" s="154">
        <v>29120.470686395995</v>
      </c>
      <c r="D99" s="155">
        <v>45838</v>
      </c>
      <c r="E99" s="141"/>
      <c r="F99" s="141"/>
      <c r="G99" s="141"/>
      <c r="H99" s="141"/>
      <c r="I99" s="141"/>
    </row>
    <row r="100" spans="2:9" s="136" customFormat="1">
      <c r="B100" s="153" t="s">
        <v>2791</v>
      </c>
      <c r="C100" s="154">
        <v>3737.3399999999997</v>
      </c>
      <c r="D100" s="155">
        <v>43813</v>
      </c>
      <c r="E100" s="141"/>
      <c r="F100" s="141"/>
      <c r="G100" s="141"/>
      <c r="H100" s="141"/>
      <c r="I100" s="141"/>
    </row>
    <row r="101" spans="2:9" s="136" customFormat="1">
      <c r="B101" s="153" t="s">
        <v>2799</v>
      </c>
      <c r="C101" s="154">
        <v>438.62750500000237</v>
      </c>
      <c r="D101" s="155">
        <v>43441</v>
      </c>
      <c r="E101" s="141"/>
      <c r="F101" s="141"/>
      <c r="G101" s="141"/>
      <c r="H101" s="141"/>
      <c r="I101" s="141"/>
    </row>
    <row r="102" spans="2:9" s="136" customFormat="1">
      <c r="B102" s="153" t="s">
        <v>2806</v>
      </c>
      <c r="C102" s="154">
        <v>22127.650043669997</v>
      </c>
      <c r="D102" s="155">
        <v>45806</v>
      </c>
      <c r="E102" s="141"/>
      <c r="F102" s="141"/>
      <c r="G102" s="141"/>
      <c r="H102" s="141"/>
      <c r="I102" s="141"/>
    </row>
    <row r="103" spans="2:9" s="136" customFormat="1">
      <c r="B103" s="157" t="s">
        <v>2868</v>
      </c>
      <c r="C103" s="154">
        <v>19558.311490801036</v>
      </c>
      <c r="D103" s="155">
        <v>44335</v>
      </c>
      <c r="E103" s="141"/>
      <c r="F103" s="141"/>
      <c r="G103" s="141"/>
      <c r="H103" s="141"/>
      <c r="I103" s="141"/>
    </row>
    <row r="104" spans="2:9" s="136" customFormat="1">
      <c r="B104" s="153" t="s">
        <v>2854</v>
      </c>
      <c r="C104" s="154">
        <v>37321.387871400359</v>
      </c>
      <c r="D104" s="155">
        <v>47031</v>
      </c>
      <c r="E104" s="141"/>
      <c r="F104" s="141"/>
      <c r="G104" s="141"/>
      <c r="H104" s="141"/>
      <c r="I104" s="141"/>
    </row>
    <row r="105" spans="2:9" s="136" customFormat="1">
      <c r="B105" s="153" t="s">
        <v>2851</v>
      </c>
      <c r="C105" s="154">
        <v>48335.920513070945</v>
      </c>
      <c r="D105" s="155">
        <v>46631</v>
      </c>
      <c r="E105" s="141"/>
      <c r="F105" s="141"/>
      <c r="G105" s="141"/>
      <c r="H105" s="141"/>
      <c r="I105" s="141"/>
    </row>
    <row r="106" spans="2:9" s="136" customFormat="1">
      <c r="B106" s="153" t="s">
        <v>2801</v>
      </c>
      <c r="C106" s="154">
        <v>395.2367283321596</v>
      </c>
      <c r="D106" s="155">
        <v>43708</v>
      </c>
      <c r="E106" s="141"/>
      <c r="F106" s="141"/>
      <c r="G106" s="141"/>
      <c r="H106" s="141"/>
      <c r="I106" s="141"/>
    </row>
    <row r="107" spans="2:9" s="136" customFormat="1">
      <c r="B107" s="153" t="s">
        <v>2814</v>
      </c>
      <c r="C107" s="154">
        <v>26859.367434664913</v>
      </c>
      <c r="D107" s="155">
        <v>46054</v>
      </c>
      <c r="E107" s="141"/>
      <c r="F107" s="141"/>
      <c r="G107" s="141"/>
      <c r="H107" s="141"/>
      <c r="I107" s="141"/>
    </row>
    <row r="108" spans="2:9" s="136" customFormat="1">
      <c r="B108" s="153" t="s">
        <v>2808</v>
      </c>
      <c r="C108" s="154">
        <v>13943.551694579995</v>
      </c>
      <c r="D108" s="155">
        <v>45383</v>
      </c>
      <c r="E108" s="141"/>
      <c r="F108" s="141"/>
      <c r="G108" s="141"/>
      <c r="H108" s="141"/>
      <c r="I108" s="141"/>
    </row>
    <row r="109" spans="2:9" s="136" customFormat="1">
      <c r="B109" s="153" t="s">
        <v>2797</v>
      </c>
      <c r="C109" s="154">
        <v>2080.6021720000003</v>
      </c>
      <c r="D109" s="155">
        <v>43131</v>
      </c>
      <c r="E109" s="141"/>
      <c r="F109" s="141"/>
      <c r="G109" s="141"/>
      <c r="H109" s="141"/>
      <c r="I109" s="141"/>
    </row>
    <row r="110" spans="2:9" s="136" customFormat="1">
      <c r="B110" s="153" t="s">
        <v>2846</v>
      </c>
      <c r="C110" s="154">
        <v>11931.13469019</v>
      </c>
      <c r="D110" s="155">
        <v>46482</v>
      </c>
      <c r="E110" s="141"/>
      <c r="F110" s="141"/>
      <c r="G110" s="141"/>
      <c r="H110" s="141"/>
      <c r="I110" s="141"/>
    </row>
    <row r="111" spans="2:9" s="136" customFormat="1">
      <c r="B111" s="153" t="s">
        <v>2802</v>
      </c>
      <c r="C111" s="154">
        <v>10310.975878000003</v>
      </c>
      <c r="D111" s="155">
        <v>45536</v>
      </c>
      <c r="E111" s="141"/>
      <c r="F111" s="141"/>
      <c r="G111" s="141"/>
      <c r="H111" s="141"/>
      <c r="I111" s="141"/>
    </row>
    <row r="112" spans="2:9" s="136" customFormat="1">
      <c r="B112" s="153" t="s">
        <v>2837</v>
      </c>
      <c r="C112" s="154">
        <v>31605.54525888454</v>
      </c>
      <c r="D112" s="155">
        <v>47102</v>
      </c>
      <c r="E112" s="141"/>
      <c r="F112" s="141"/>
      <c r="G112" s="141"/>
      <c r="H112" s="141"/>
      <c r="I112" s="141"/>
    </row>
    <row r="113" spans="2:9" s="136" customFormat="1">
      <c r="B113" s="153" t="s">
        <v>2845</v>
      </c>
      <c r="C113" s="154">
        <v>56927.228109660005</v>
      </c>
      <c r="D113" s="155">
        <v>46482</v>
      </c>
      <c r="E113" s="141"/>
      <c r="F113" s="141"/>
      <c r="G113" s="141"/>
      <c r="H113" s="141"/>
      <c r="I113" s="141"/>
    </row>
    <row r="114" spans="2:9" s="136" customFormat="1">
      <c r="B114" s="142"/>
      <c r="E114" s="141"/>
      <c r="F114" s="141"/>
      <c r="G114" s="141"/>
      <c r="H114" s="141"/>
      <c r="I114" s="141"/>
    </row>
  </sheetData>
  <sheetProtection sheet="1" objects="1" scenarios="1"/>
  <sortState ref="B49:E113">
    <sortCondition ref="B49:B113"/>
  </sortState>
  <mergeCells count="1">
    <mergeCell ref="B6:D6"/>
  </mergeCells>
  <phoneticPr fontId="6" type="noConversion"/>
  <conditionalFormatting sqref="B41">
    <cfRule type="cellIs" dxfId="6" priority="11" operator="equal">
      <formula>"NR3"</formula>
    </cfRule>
  </conditionalFormatting>
  <conditionalFormatting sqref="B45">
    <cfRule type="cellIs" dxfId="5" priority="6" operator="equal">
      <formula>"NR3"</formula>
    </cfRule>
  </conditionalFormatting>
  <conditionalFormatting sqref="B44">
    <cfRule type="cellIs" dxfId="4" priority="5" operator="equal">
      <formula>"NR3"</formula>
    </cfRule>
  </conditionalFormatting>
  <conditionalFormatting sqref="B43">
    <cfRule type="cellIs" dxfId="3" priority="4" operator="equal">
      <formula>"NR3"</formula>
    </cfRule>
  </conditionalFormatting>
  <conditionalFormatting sqref="B65">
    <cfRule type="cellIs" dxfId="2" priority="3" operator="equal">
      <formula>"NR3"</formula>
    </cfRule>
  </conditionalFormatting>
  <conditionalFormatting sqref="B70">
    <cfRule type="cellIs" dxfId="1" priority="2" operator="equal">
      <formula>"NR3"</formula>
    </cfRule>
  </conditionalFormatting>
  <conditionalFormatting sqref="B103">
    <cfRule type="cellIs" dxfId="0" priority="1" operator="equal">
      <formula>"NR3"</formula>
    </cfRule>
  </conditionalFormatting>
  <dataValidations count="1">
    <dataValidation allowBlank="1" showInputMessage="1" showErrorMessage="1" sqref="A1:A1048576 C5:C11 B1:B11 B114:D1048576 D1:D11 B43:B46 B48 B37:B38 B40:B41 B50 B65 B63 B70 B103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199</v>
      </c>
      <c r="C1" s="78" t="s" vm="1">
        <v>280</v>
      </c>
    </row>
    <row r="2" spans="2:18">
      <c r="B2" s="57" t="s">
        <v>198</v>
      </c>
      <c r="C2" s="78" t="s">
        <v>281</v>
      </c>
    </row>
    <row r="3" spans="2:18">
      <c r="B3" s="57" t="s">
        <v>200</v>
      </c>
      <c r="C3" s="78" t="s">
        <v>282</v>
      </c>
    </row>
    <row r="4" spans="2:18">
      <c r="B4" s="57" t="s">
        <v>201</v>
      </c>
      <c r="C4" s="78">
        <v>2102</v>
      </c>
    </row>
    <row r="6" spans="2:18" ht="26.25" customHeight="1">
      <c r="B6" s="176" t="s">
        <v>239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8"/>
    </row>
    <row r="7" spans="2:18" s="3" customFormat="1" ht="78.75">
      <c r="B7" s="23" t="s">
        <v>136</v>
      </c>
      <c r="C7" s="31" t="s">
        <v>52</v>
      </c>
      <c r="D7" s="31" t="s">
        <v>77</v>
      </c>
      <c r="E7" s="31" t="s">
        <v>15</v>
      </c>
      <c r="F7" s="31" t="s">
        <v>78</v>
      </c>
      <c r="G7" s="31" t="s">
        <v>122</v>
      </c>
      <c r="H7" s="31" t="s">
        <v>18</v>
      </c>
      <c r="I7" s="31" t="s">
        <v>121</v>
      </c>
      <c r="J7" s="31" t="s">
        <v>17</v>
      </c>
      <c r="K7" s="31" t="s">
        <v>237</v>
      </c>
      <c r="L7" s="31" t="s">
        <v>268</v>
      </c>
      <c r="M7" s="31" t="s">
        <v>238</v>
      </c>
      <c r="N7" s="31" t="s">
        <v>68</v>
      </c>
      <c r="O7" s="31" t="s">
        <v>202</v>
      </c>
      <c r="P7" s="32" t="s">
        <v>204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270</v>
      </c>
      <c r="M8" s="33" t="s">
        <v>266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132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W508"/>
  <sheetViews>
    <sheetView rightToLeft="1" topLeftCell="B1" workbookViewId="0">
      <pane ySplit="9" topLeftCell="A10" activePane="bottomLeft" state="frozen"/>
      <selection activeCell="B1" sqref="B1"/>
      <selection pane="bottomLeft" activeCell="C5" sqref="C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26.7109375" style="1" bestFit="1" customWidth="1"/>
    <col min="15" max="21" width="5.7109375" style="1" customWidth="1"/>
    <col min="22" max="22" width="3.42578125" style="1" customWidth="1"/>
    <col min="23" max="23" width="5.7109375" style="1" hidden="1" customWidth="1"/>
    <col min="24" max="24" width="10.140625" style="1" customWidth="1"/>
    <col min="25" max="25" width="13.85546875" style="1" customWidth="1"/>
    <col min="26" max="26" width="5.7109375" style="1" customWidth="1"/>
    <col min="27" max="16384" width="9.140625" style="1"/>
  </cols>
  <sheetData>
    <row r="1" spans="2:14">
      <c r="B1" s="57" t="s">
        <v>199</v>
      </c>
      <c r="C1" s="78" t="s" vm="1">
        <v>280</v>
      </c>
    </row>
    <row r="2" spans="2:14">
      <c r="B2" s="57" t="s">
        <v>198</v>
      </c>
      <c r="C2" s="78" t="s">
        <v>281</v>
      </c>
    </row>
    <row r="3" spans="2:14">
      <c r="B3" s="57" t="s">
        <v>200</v>
      </c>
      <c r="C3" s="78" t="s">
        <v>282</v>
      </c>
    </row>
    <row r="4" spans="2:14">
      <c r="B4" s="57" t="s">
        <v>201</v>
      </c>
      <c r="C4" s="78">
        <v>2102</v>
      </c>
    </row>
    <row r="6" spans="2:14" ht="26.25" customHeight="1">
      <c r="B6" s="165" t="s">
        <v>228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</row>
    <row r="7" spans="2:14" s="3" customFormat="1" ht="63">
      <c r="B7" s="13" t="s">
        <v>135</v>
      </c>
      <c r="C7" s="14" t="s">
        <v>52</v>
      </c>
      <c r="D7" s="14" t="s">
        <v>137</v>
      </c>
      <c r="E7" s="14" t="s">
        <v>15</v>
      </c>
      <c r="F7" s="14" t="s">
        <v>78</v>
      </c>
      <c r="G7" s="14" t="s">
        <v>121</v>
      </c>
      <c r="H7" s="14" t="s">
        <v>17</v>
      </c>
      <c r="I7" s="14" t="s">
        <v>19</v>
      </c>
      <c r="J7" s="14" t="s">
        <v>74</v>
      </c>
      <c r="K7" s="14" t="s">
        <v>202</v>
      </c>
      <c r="L7" s="14" t="s">
        <v>203</v>
      </c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266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139" customFormat="1" ht="18" customHeight="1">
      <c r="B10" s="79" t="s">
        <v>51</v>
      </c>
      <c r="C10" s="80"/>
      <c r="D10" s="80"/>
      <c r="E10" s="80"/>
      <c r="F10" s="80"/>
      <c r="G10" s="80"/>
      <c r="H10" s="80"/>
      <c r="I10" s="80"/>
      <c r="J10" s="88">
        <f>J11+J43</f>
        <v>2793080.3761900002</v>
      </c>
      <c r="K10" s="89">
        <f>J10/$J$10</f>
        <v>1</v>
      </c>
      <c r="L10" s="89">
        <f>J10/'סכום נכסי הקרן'!$C$42</f>
        <v>5.3807840530181228E-2</v>
      </c>
      <c r="N10" s="160"/>
    </row>
    <row r="11" spans="2:14" s="136" customFormat="1">
      <c r="B11" s="81" t="s">
        <v>256</v>
      </c>
      <c r="C11" s="82"/>
      <c r="D11" s="82"/>
      <c r="E11" s="82"/>
      <c r="F11" s="82"/>
      <c r="G11" s="82"/>
      <c r="H11" s="82"/>
      <c r="I11" s="82"/>
      <c r="J11" s="91">
        <f>J12+J19+J40</f>
        <v>2657712.5141000003</v>
      </c>
      <c r="K11" s="92">
        <f t="shared" ref="K11:K17" si="0">J11/$J$10</f>
        <v>0.95153456261267599</v>
      </c>
      <c r="L11" s="92">
        <f>J11/'סכום נכסי הקרן'!$C$42</f>
        <v>5.1200020004018611E-2</v>
      </c>
    </row>
    <row r="12" spans="2:14" s="136" customFormat="1">
      <c r="B12" s="102" t="s">
        <v>48</v>
      </c>
      <c r="C12" s="82"/>
      <c r="D12" s="82"/>
      <c r="E12" s="82"/>
      <c r="F12" s="82"/>
      <c r="G12" s="82"/>
      <c r="H12" s="82"/>
      <c r="I12" s="82"/>
      <c r="J12" s="91">
        <f>SUM(J13:J17)</f>
        <v>2490679.7299200003</v>
      </c>
      <c r="K12" s="92">
        <f t="shared" si="0"/>
        <v>0.89173220761999694</v>
      </c>
      <c r="L12" s="92">
        <f>J12/'סכום נכסי הקרן'!$C$42</f>
        <v>4.798218442324325E-2</v>
      </c>
    </row>
    <row r="13" spans="2:14" s="136" customFormat="1">
      <c r="B13" s="87" t="s">
        <v>2407</v>
      </c>
      <c r="C13" s="84" t="s">
        <v>2408</v>
      </c>
      <c r="D13" s="84">
        <v>12</v>
      </c>
      <c r="E13" s="84" t="s">
        <v>349</v>
      </c>
      <c r="F13" s="84" t="s">
        <v>350</v>
      </c>
      <c r="G13" s="97" t="s">
        <v>184</v>
      </c>
      <c r="H13" s="98">
        <v>0</v>
      </c>
      <c r="I13" s="98">
        <v>0</v>
      </c>
      <c r="J13" s="94">
        <v>1627646.87</v>
      </c>
      <c r="K13" s="95">
        <f t="shared" si="0"/>
        <v>0.58274258194468764</v>
      </c>
      <c r="L13" s="95">
        <f>J13/'סכום נכסי הקרן'!$C$42</f>
        <v>3.1356119919425815E-2</v>
      </c>
    </row>
    <row r="14" spans="2:14" s="136" customFormat="1">
      <c r="B14" s="87" t="s">
        <v>2409</v>
      </c>
      <c r="C14" s="84" t="s">
        <v>2410</v>
      </c>
      <c r="D14" s="84">
        <v>10</v>
      </c>
      <c r="E14" s="84" t="s">
        <v>349</v>
      </c>
      <c r="F14" s="84" t="s">
        <v>350</v>
      </c>
      <c r="G14" s="97" t="s">
        <v>184</v>
      </c>
      <c r="H14" s="98">
        <v>0</v>
      </c>
      <c r="I14" s="98">
        <v>0</v>
      </c>
      <c r="J14" s="94">
        <v>663579.37</v>
      </c>
      <c r="K14" s="95">
        <f t="shared" si="0"/>
        <v>0.23757976163406327</v>
      </c>
      <c r="L14" s="95">
        <f>J14/'סכום נכסי הקרן'!$C$42</f>
        <v>1.2783653927204144E-2</v>
      </c>
    </row>
    <row r="15" spans="2:14" s="136" customFormat="1">
      <c r="B15" s="87" t="s">
        <v>2411</v>
      </c>
      <c r="C15" s="84" t="s">
        <v>2412</v>
      </c>
      <c r="D15" s="84">
        <v>20</v>
      </c>
      <c r="E15" s="84" t="s">
        <v>349</v>
      </c>
      <c r="F15" s="84" t="s">
        <v>350</v>
      </c>
      <c r="G15" s="97" t="s">
        <v>184</v>
      </c>
      <c r="H15" s="98">
        <v>0</v>
      </c>
      <c r="I15" s="98">
        <v>0</v>
      </c>
      <c r="J15" s="94">
        <v>197669.62</v>
      </c>
      <c r="K15" s="95">
        <f t="shared" si="0"/>
        <v>7.0771189288021216E-2</v>
      </c>
      <c r="L15" s="95">
        <f>J15/'סכום נכסי הקרן'!$C$42</f>
        <v>3.8080448673411152E-3</v>
      </c>
    </row>
    <row r="16" spans="2:14" s="136" customFormat="1">
      <c r="B16" s="87" t="s">
        <v>2413</v>
      </c>
      <c r="C16" s="84" t="s">
        <v>2414</v>
      </c>
      <c r="D16" s="84">
        <v>11</v>
      </c>
      <c r="E16" s="84" t="s">
        <v>382</v>
      </c>
      <c r="F16" s="84" t="s">
        <v>350</v>
      </c>
      <c r="G16" s="97" t="s">
        <v>184</v>
      </c>
      <c r="H16" s="98">
        <v>0</v>
      </c>
      <c r="I16" s="98">
        <v>0</v>
      </c>
      <c r="J16" s="94">
        <v>-9.3457800000000013</v>
      </c>
      <c r="K16" s="95">
        <f t="shared" si="0"/>
        <v>-3.3460476396130218E-6</v>
      </c>
      <c r="L16" s="95">
        <f>J16/'סכום נכסי הקרן'!$C$42</f>
        <v>-1.8004359779868678E-7</v>
      </c>
    </row>
    <row r="17" spans="2:12" s="136" customFormat="1">
      <c r="B17" s="87" t="s">
        <v>2415</v>
      </c>
      <c r="C17" s="84" t="s">
        <v>2416</v>
      </c>
      <c r="D17" s="84">
        <v>26</v>
      </c>
      <c r="E17" s="84" t="s">
        <v>382</v>
      </c>
      <c r="F17" s="84" t="s">
        <v>350</v>
      </c>
      <c r="G17" s="97" t="s">
        <v>184</v>
      </c>
      <c r="H17" s="98">
        <v>0</v>
      </c>
      <c r="I17" s="98">
        <v>0</v>
      </c>
      <c r="J17" s="94">
        <v>1793.2157</v>
      </c>
      <c r="K17" s="95">
        <f t="shared" si="0"/>
        <v>6.4202080086434856E-4</v>
      </c>
      <c r="L17" s="95">
        <f>J17/'סכום נכסי הקרן'!$C$42</f>
        <v>3.4545752869968105E-5</v>
      </c>
    </row>
    <row r="18" spans="2:12" s="136" customFormat="1">
      <c r="B18" s="83"/>
      <c r="C18" s="84"/>
      <c r="D18" s="84"/>
      <c r="E18" s="84"/>
      <c r="F18" s="84"/>
      <c r="G18" s="84"/>
      <c r="H18" s="84"/>
      <c r="I18" s="84"/>
      <c r="J18" s="84"/>
      <c r="K18" s="95"/>
      <c r="L18" s="84"/>
    </row>
    <row r="19" spans="2:12" s="136" customFormat="1">
      <c r="B19" s="102" t="s">
        <v>49</v>
      </c>
      <c r="C19" s="82"/>
      <c r="D19" s="82"/>
      <c r="E19" s="82"/>
      <c r="F19" s="82"/>
      <c r="G19" s="82"/>
      <c r="H19" s="82"/>
      <c r="I19" s="82"/>
      <c r="J19" s="91">
        <f>SUM(J20:J38)</f>
        <v>167002.21118000001</v>
      </c>
      <c r="K19" s="92">
        <f>J19/$J$10</f>
        <v>5.9791409013372279E-2</v>
      </c>
      <c r="L19" s="92">
        <f>J19/'סכום נכסי הקרן'!$C$42</f>
        <v>3.2172466012663757E-3</v>
      </c>
    </row>
    <row r="20" spans="2:12" s="136" customFormat="1">
      <c r="B20" s="87" t="s">
        <v>2407</v>
      </c>
      <c r="C20" s="84" t="s">
        <v>2420</v>
      </c>
      <c r="D20" s="84">
        <v>12</v>
      </c>
      <c r="E20" s="84" t="s">
        <v>349</v>
      </c>
      <c r="F20" s="84" t="s">
        <v>350</v>
      </c>
      <c r="G20" s="97" t="s">
        <v>192</v>
      </c>
      <c r="H20" s="98">
        <v>0</v>
      </c>
      <c r="I20" s="98">
        <v>0</v>
      </c>
      <c r="J20" s="94">
        <v>19.06053</v>
      </c>
      <c r="K20" s="95">
        <f t="shared" ref="K20:K36" si="1">J20/$J$10</f>
        <v>6.8241967408042115E-6</v>
      </c>
      <c r="L20" s="95">
        <f>J20/'סכום נכסי הקרן'!$C$42</f>
        <v>3.6719528997577546E-7</v>
      </c>
    </row>
    <row r="21" spans="2:12" s="136" customFormat="1">
      <c r="B21" s="87" t="s">
        <v>2407</v>
      </c>
      <c r="C21" s="84" t="s">
        <v>2421</v>
      </c>
      <c r="D21" s="84">
        <v>12</v>
      </c>
      <c r="E21" s="84" t="s">
        <v>349</v>
      </c>
      <c r="F21" s="84" t="s">
        <v>350</v>
      </c>
      <c r="G21" s="97" t="s">
        <v>186</v>
      </c>
      <c r="H21" s="98">
        <v>0</v>
      </c>
      <c r="I21" s="98">
        <v>0</v>
      </c>
      <c r="J21" s="94">
        <v>5760.71</v>
      </c>
      <c r="K21" s="95">
        <f t="shared" si="1"/>
        <v>2.0624934567254022E-3</v>
      </c>
      <c r="L21" s="95">
        <f>J21/'סכום נכסי הקרן'!$C$42</f>
        <v>1.1097831901402267E-4</v>
      </c>
    </row>
    <row r="22" spans="2:12" s="136" customFormat="1">
      <c r="B22" s="87" t="s">
        <v>2407</v>
      </c>
      <c r="C22" s="84" t="s">
        <v>2422</v>
      </c>
      <c r="D22" s="84">
        <v>12</v>
      </c>
      <c r="E22" s="84" t="s">
        <v>349</v>
      </c>
      <c r="F22" s="84" t="s">
        <v>350</v>
      </c>
      <c r="G22" s="97" t="s">
        <v>185</v>
      </c>
      <c r="H22" s="98">
        <v>0</v>
      </c>
      <c r="I22" s="98">
        <v>0</v>
      </c>
      <c r="J22" s="94">
        <v>100.6628</v>
      </c>
      <c r="K22" s="95">
        <f t="shared" si="1"/>
        <v>3.6040065605742661E-5</v>
      </c>
      <c r="L22" s="95">
        <f>J22/'סכום נכסי הקרן'!$C$42</f>
        <v>1.9392381028110704E-6</v>
      </c>
    </row>
    <row r="23" spans="2:12" s="136" customFormat="1">
      <c r="B23" s="87" t="s">
        <v>2407</v>
      </c>
      <c r="C23" s="84" t="s">
        <v>2423</v>
      </c>
      <c r="D23" s="84">
        <v>12</v>
      </c>
      <c r="E23" s="84" t="s">
        <v>349</v>
      </c>
      <c r="F23" s="84" t="s">
        <v>350</v>
      </c>
      <c r="G23" s="97" t="s">
        <v>183</v>
      </c>
      <c r="H23" s="98">
        <v>0</v>
      </c>
      <c r="I23" s="98">
        <v>0</v>
      </c>
      <c r="J23" s="94">
        <v>31038.47</v>
      </c>
      <c r="K23" s="95">
        <f t="shared" si="1"/>
        <v>1.1112630436485728E-2</v>
      </c>
      <c r="L23" s="95">
        <f>J23/'סכום נכסי הקרן'!$C$42</f>
        <v>5.9794664639726213E-4</v>
      </c>
    </row>
    <row r="24" spans="2:12" s="136" customFormat="1">
      <c r="B24" s="87" t="s">
        <v>2409</v>
      </c>
      <c r="C24" s="84" t="s">
        <v>2424</v>
      </c>
      <c r="D24" s="84">
        <v>10</v>
      </c>
      <c r="E24" s="84" t="s">
        <v>349</v>
      </c>
      <c r="F24" s="84" t="s">
        <v>350</v>
      </c>
      <c r="G24" s="97" t="s">
        <v>185</v>
      </c>
      <c r="H24" s="98">
        <v>0</v>
      </c>
      <c r="I24" s="98">
        <v>0</v>
      </c>
      <c r="J24" s="94">
        <v>6761.2</v>
      </c>
      <c r="K24" s="95">
        <f t="shared" si="1"/>
        <v>2.4206965390744868E-3</v>
      </c>
      <c r="L24" s="95">
        <f>J24/'סכום נכסי הקרן'!$C$42</f>
        <v>1.3025245334648161E-4</v>
      </c>
    </row>
    <row r="25" spans="2:12" s="136" customFormat="1">
      <c r="B25" s="87" t="s">
        <v>2409</v>
      </c>
      <c r="C25" s="84" t="s">
        <v>2425</v>
      </c>
      <c r="D25" s="84">
        <v>10</v>
      </c>
      <c r="E25" s="84" t="s">
        <v>349</v>
      </c>
      <c r="F25" s="84" t="s">
        <v>350</v>
      </c>
      <c r="G25" s="97" t="s">
        <v>183</v>
      </c>
      <c r="H25" s="98">
        <v>0</v>
      </c>
      <c r="I25" s="98">
        <v>0</v>
      </c>
      <c r="J25" s="94">
        <v>91700.574999999997</v>
      </c>
      <c r="K25" s="95">
        <f t="shared" si="1"/>
        <v>3.2831341260965576E-2</v>
      </c>
      <c r="L25" s="95">
        <f>J25/'סכום נכסי הקרן'!$C$42</f>
        <v>1.7665835749619944E-3</v>
      </c>
    </row>
    <row r="26" spans="2:12" s="136" customFormat="1">
      <c r="B26" s="87" t="s">
        <v>2409</v>
      </c>
      <c r="C26" s="84" t="s">
        <v>2426</v>
      </c>
      <c r="D26" s="84">
        <v>10</v>
      </c>
      <c r="E26" s="84" t="s">
        <v>349</v>
      </c>
      <c r="F26" s="84" t="s">
        <v>350</v>
      </c>
      <c r="G26" s="97" t="s">
        <v>186</v>
      </c>
      <c r="H26" s="98">
        <v>0</v>
      </c>
      <c r="I26" s="98">
        <v>0</v>
      </c>
      <c r="J26" s="94">
        <v>1344.6901399999999</v>
      </c>
      <c r="K26" s="95">
        <f t="shared" si="1"/>
        <v>4.8143624919031938E-4</v>
      </c>
      <c r="L26" s="95">
        <f>J26/'סכום נכסי הקרן'!$C$42</f>
        <v>2.5905044921881295E-5</v>
      </c>
    </row>
    <row r="27" spans="2:12" s="136" customFormat="1">
      <c r="B27" s="87" t="s">
        <v>2409</v>
      </c>
      <c r="C27" s="84" t="s">
        <v>2427</v>
      </c>
      <c r="D27" s="84">
        <v>10</v>
      </c>
      <c r="E27" s="84" t="s">
        <v>349</v>
      </c>
      <c r="F27" s="84" t="s">
        <v>350</v>
      </c>
      <c r="G27" s="97" t="s">
        <v>192</v>
      </c>
      <c r="H27" s="98">
        <v>0</v>
      </c>
      <c r="I27" s="98">
        <v>0</v>
      </c>
      <c r="J27" s="94">
        <v>547.06500000000005</v>
      </c>
      <c r="K27" s="95">
        <f t="shared" si="1"/>
        <v>1.9586439569141341E-4</v>
      </c>
      <c r="L27" s="95">
        <f>J27/'סכום נכסי הקרן'!$C$42</f>
        <v>1.0539040168903889E-5</v>
      </c>
    </row>
    <row r="28" spans="2:12" s="136" customFormat="1">
      <c r="B28" s="87" t="s">
        <v>2409</v>
      </c>
      <c r="C28" s="84" t="s">
        <v>2428</v>
      </c>
      <c r="D28" s="84">
        <v>10</v>
      </c>
      <c r="E28" s="84" t="s">
        <v>349</v>
      </c>
      <c r="F28" s="84" t="s">
        <v>350</v>
      </c>
      <c r="G28" s="97" t="s">
        <v>187</v>
      </c>
      <c r="H28" s="98">
        <v>0</v>
      </c>
      <c r="I28" s="98">
        <v>0</v>
      </c>
      <c r="J28" s="94">
        <v>2355.4290000000001</v>
      </c>
      <c r="K28" s="95">
        <f t="shared" si="1"/>
        <v>8.4330870678809688E-4</v>
      </c>
      <c r="L28" s="95">
        <f>J28/'סכום נכסי הקרן'!$C$42</f>
        <v>4.5376620412567268E-5</v>
      </c>
    </row>
    <row r="29" spans="2:12" s="136" customFormat="1">
      <c r="B29" s="87" t="s">
        <v>2409</v>
      </c>
      <c r="C29" s="84" t="s">
        <v>2429</v>
      </c>
      <c r="D29" s="84">
        <v>10</v>
      </c>
      <c r="E29" s="84" t="s">
        <v>349</v>
      </c>
      <c r="F29" s="84" t="s">
        <v>350</v>
      </c>
      <c r="G29" s="97" t="s">
        <v>193</v>
      </c>
      <c r="H29" s="98">
        <v>0</v>
      </c>
      <c r="I29" s="98">
        <v>0</v>
      </c>
      <c r="J29" s="94">
        <v>24828.75</v>
      </c>
      <c r="K29" s="95">
        <f t="shared" si="1"/>
        <v>8.8893789851721104E-3</v>
      </c>
      <c r="L29" s="95">
        <f>J29/'סכום נכסי הקרן'!$C$42</f>
        <v>4.7831828684648513E-4</v>
      </c>
    </row>
    <row r="30" spans="2:12" s="136" customFormat="1">
      <c r="B30" s="87" t="s">
        <v>2411</v>
      </c>
      <c r="C30" s="84" t="s">
        <v>2430</v>
      </c>
      <c r="D30" s="84">
        <v>20</v>
      </c>
      <c r="E30" s="84" t="s">
        <v>349</v>
      </c>
      <c r="F30" s="84" t="s">
        <v>350</v>
      </c>
      <c r="G30" s="97" t="s">
        <v>185</v>
      </c>
      <c r="H30" s="98">
        <v>0</v>
      </c>
      <c r="I30" s="98">
        <v>0</v>
      </c>
      <c r="J30" s="94">
        <v>3.8675700000000002</v>
      </c>
      <c r="K30" s="95">
        <f t="shared" si="1"/>
        <v>1.3846969936739505E-6</v>
      </c>
      <c r="L30" s="95">
        <f>J30/'סכום נכסי הקרן'!$C$42</f>
        <v>7.4507555018229295E-8</v>
      </c>
    </row>
    <row r="31" spans="2:12" s="136" customFormat="1">
      <c r="B31" s="87" t="s">
        <v>2411</v>
      </c>
      <c r="C31" s="84" t="s">
        <v>2431</v>
      </c>
      <c r="D31" s="84">
        <v>20</v>
      </c>
      <c r="E31" s="84" t="s">
        <v>349</v>
      </c>
      <c r="F31" s="84" t="s">
        <v>350</v>
      </c>
      <c r="G31" s="97" t="s">
        <v>183</v>
      </c>
      <c r="H31" s="98">
        <v>0</v>
      </c>
      <c r="I31" s="98">
        <v>0</v>
      </c>
      <c r="J31" s="94">
        <v>1907.0565300000001</v>
      </c>
      <c r="K31" s="95">
        <f t="shared" si="1"/>
        <v>6.8277896556682256E-4</v>
      </c>
      <c r="L31" s="95">
        <f>J31/'סכום נכסי הקרן'!$C$42</f>
        <v>3.673886169658169E-5</v>
      </c>
    </row>
    <row r="32" spans="2:12" s="136" customFormat="1">
      <c r="B32" s="87" t="s">
        <v>2413</v>
      </c>
      <c r="C32" s="84" t="s">
        <v>2432</v>
      </c>
      <c r="D32" s="84">
        <v>11</v>
      </c>
      <c r="E32" s="84" t="s">
        <v>382</v>
      </c>
      <c r="F32" s="84" t="s">
        <v>350</v>
      </c>
      <c r="G32" s="97" t="s">
        <v>185</v>
      </c>
      <c r="H32" s="98">
        <v>0</v>
      </c>
      <c r="I32" s="98">
        <v>0</v>
      </c>
      <c r="J32" s="94">
        <v>17.671259999999997</v>
      </c>
      <c r="K32" s="95">
        <f t="shared" si="1"/>
        <v>6.3267996691542054E-6</v>
      </c>
      <c r="L32" s="95">
        <f>J32/'סכום נכסי הקרן'!$C$42</f>
        <v>3.4043142766425279E-7</v>
      </c>
    </row>
    <row r="33" spans="2:12" s="136" customFormat="1">
      <c r="B33" s="87" t="s">
        <v>2413</v>
      </c>
      <c r="C33" s="84" t="s">
        <v>2433</v>
      </c>
      <c r="D33" s="84">
        <v>11</v>
      </c>
      <c r="E33" s="84" t="s">
        <v>382</v>
      </c>
      <c r="F33" s="84" t="s">
        <v>350</v>
      </c>
      <c r="G33" s="97" t="s">
        <v>183</v>
      </c>
      <c r="H33" s="98">
        <v>0</v>
      </c>
      <c r="I33" s="98">
        <v>0</v>
      </c>
      <c r="J33" s="94">
        <v>10.87</v>
      </c>
      <c r="K33" s="95">
        <f t="shared" si="1"/>
        <v>3.8917605424687438E-6</v>
      </c>
      <c r="L33" s="95">
        <f>J33/'סכום נכסי הקרן'!$C$42</f>
        <v>2.0940723065080975E-7</v>
      </c>
    </row>
    <row r="34" spans="2:12" s="136" customFormat="1">
      <c r="B34" s="87" t="s">
        <v>2415</v>
      </c>
      <c r="C34" s="84" t="s">
        <v>2434</v>
      </c>
      <c r="D34" s="84">
        <v>26</v>
      </c>
      <c r="E34" s="84" t="s">
        <v>382</v>
      </c>
      <c r="F34" s="84" t="s">
        <v>350</v>
      </c>
      <c r="G34" s="97" t="s">
        <v>193</v>
      </c>
      <c r="H34" s="98">
        <v>0</v>
      </c>
      <c r="I34" s="98">
        <v>0</v>
      </c>
      <c r="J34" s="94">
        <v>5.0800000000000003E-3</v>
      </c>
      <c r="K34" s="95">
        <f t="shared" si="1"/>
        <v>1.818780455909956E-9</v>
      </c>
      <c r="L34" s="95">
        <f>J34/'סכום נכסי הקרן'!$C$42</f>
        <v>9.7864648731013221E-11</v>
      </c>
    </row>
    <row r="35" spans="2:12" s="136" customFormat="1">
      <c r="B35" s="87" t="s">
        <v>2415</v>
      </c>
      <c r="C35" s="84" t="s">
        <v>2435</v>
      </c>
      <c r="D35" s="84">
        <v>26</v>
      </c>
      <c r="E35" s="84" t="s">
        <v>382</v>
      </c>
      <c r="F35" s="84" t="s">
        <v>350</v>
      </c>
      <c r="G35" s="97" t="s">
        <v>186</v>
      </c>
      <c r="H35" s="98">
        <v>0</v>
      </c>
      <c r="I35" s="98">
        <v>0</v>
      </c>
      <c r="J35" s="94">
        <v>87.33466</v>
      </c>
      <c r="K35" s="95">
        <f t="shared" si="1"/>
        <v>3.1268222978649806E-5</v>
      </c>
      <c r="L35" s="95">
        <f>J35/'סכום נכסי הקרן'!$C$42</f>
        <v>1.6824755556973367E-6</v>
      </c>
    </row>
    <row r="36" spans="2:12" s="136" customFormat="1">
      <c r="B36" s="87" t="s">
        <v>2415</v>
      </c>
      <c r="C36" s="84" t="s">
        <v>2436</v>
      </c>
      <c r="D36" s="84">
        <v>26</v>
      </c>
      <c r="E36" s="84" t="s">
        <v>382</v>
      </c>
      <c r="F36" s="84" t="s">
        <v>350</v>
      </c>
      <c r="G36" s="97" t="s">
        <v>183</v>
      </c>
      <c r="H36" s="98">
        <v>0</v>
      </c>
      <c r="I36" s="98">
        <v>0</v>
      </c>
      <c r="J36" s="94">
        <v>518.78593000000001</v>
      </c>
      <c r="K36" s="95">
        <f t="shared" si="1"/>
        <v>1.8573970674902964E-4</v>
      </c>
      <c r="L36" s="95">
        <f>J36/'סכום נכסי הקרן'!$C$42</f>
        <v>9.9942525208744123E-6</v>
      </c>
    </row>
    <row r="37" spans="2:12" s="136" customFormat="1">
      <c r="B37" s="87" t="s">
        <v>2406</v>
      </c>
      <c r="C37" s="84" t="s">
        <v>2418</v>
      </c>
      <c r="D37" s="84">
        <v>95</v>
      </c>
      <c r="E37" s="84" t="s">
        <v>1679</v>
      </c>
      <c r="F37" s="84"/>
      <c r="G37" s="97" t="s">
        <v>185</v>
      </c>
      <c r="H37" s="98">
        <v>0</v>
      </c>
      <c r="I37" s="98">
        <v>0</v>
      </c>
      <c r="J37" s="94">
        <v>7.5000000000000002E-4</v>
      </c>
      <c r="K37" s="95">
        <f>J37/$J$10</f>
        <v>2.6852073660087933E-10</v>
      </c>
      <c r="L37" s="95">
        <f>J37/'סכום נכסי הקרן'!$C$42</f>
        <v>1.4448520974066912E-11</v>
      </c>
    </row>
    <row r="38" spans="2:12" s="136" customFormat="1">
      <c r="B38" s="87" t="s">
        <v>2406</v>
      </c>
      <c r="C38" s="84" t="s">
        <v>2419</v>
      </c>
      <c r="D38" s="84">
        <v>95</v>
      </c>
      <c r="E38" s="84" t="s">
        <v>1679</v>
      </c>
      <c r="F38" s="84"/>
      <c r="G38" s="97" t="s">
        <v>183</v>
      </c>
      <c r="H38" s="98">
        <v>0</v>
      </c>
      <c r="I38" s="98">
        <v>0</v>
      </c>
      <c r="J38" s="94">
        <v>6.9299999999999995E-3</v>
      </c>
      <c r="K38" s="95">
        <f>J38/$J$10</f>
        <v>2.481131606192125E-9</v>
      </c>
      <c r="L38" s="95">
        <f>J38/'סכום נכסי הקרן'!$C$42</f>
        <v>1.3350433380037825E-10</v>
      </c>
    </row>
    <row r="39" spans="2:12" s="136" customFormat="1">
      <c r="B39" s="83"/>
      <c r="C39" s="84"/>
      <c r="D39" s="84"/>
      <c r="E39" s="84"/>
      <c r="F39" s="84"/>
      <c r="G39" s="84"/>
      <c r="H39" s="84"/>
      <c r="I39" s="84"/>
      <c r="J39" s="84"/>
      <c r="K39" s="95"/>
      <c r="L39" s="84"/>
    </row>
    <row r="40" spans="2:12" s="136" customFormat="1">
      <c r="B40" s="102" t="s">
        <v>50</v>
      </c>
      <c r="C40" s="82"/>
      <c r="D40" s="82"/>
      <c r="E40" s="82"/>
      <c r="F40" s="82"/>
      <c r="G40" s="82"/>
      <c r="H40" s="82"/>
      <c r="I40" s="82"/>
      <c r="J40" s="91">
        <f>J41</f>
        <v>30.573</v>
      </c>
      <c r="K40" s="92">
        <f t="shared" ref="K40:K41" si="2">J40/$J$10</f>
        <v>1.0945979306798245E-5</v>
      </c>
      <c r="L40" s="92">
        <f>J40/'סכום נכסי הקרן'!$C$42</f>
        <v>5.8897950898686357E-7</v>
      </c>
    </row>
    <row r="41" spans="2:12" s="136" customFormat="1">
      <c r="B41" s="87" t="s">
        <v>2406</v>
      </c>
      <c r="C41" s="84" t="s">
        <v>2437</v>
      </c>
      <c r="D41" s="84">
        <v>95</v>
      </c>
      <c r="E41" s="84" t="s">
        <v>1679</v>
      </c>
      <c r="F41" s="84"/>
      <c r="G41" s="97" t="s">
        <v>184</v>
      </c>
      <c r="H41" s="98">
        <v>0</v>
      </c>
      <c r="I41" s="98">
        <v>0</v>
      </c>
      <c r="J41" s="94">
        <v>30.573</v>
      </c>
      <c r="K41" s="95">
        <f t="shared" si="2"/>
        <v>1.0945979306798245E-5</v>
      </c>
      <c r="L41" s="95">
        <f>J41/'סכום נכסי הקרן'!$C$42</f>
        <v>5.8897950898686357E-7</v>
      </c>
    </row>
    <row r="42" spans="2:12" s="136" customFormat="1">
      <c r="B42" s="83"/>
      <c r="C42" s="84"/>
      <c r="D42" s="84"/>
      <c r="E42" s="84"/>
      <c r="F42" s="84"/>
      <c r="G42" s="84"/>
      <c r="H42" s="84"/>
      <c r="I42" s="84"/>
      <c r="J42" s="84"/>
      <c r="K42" s="95"/>
      <c r="L42" s="84"/>
    </row>
    <row r="43" spans="2:12" s="136" customFormat="1">
      <c r="B43" s="81" t="s">
        <v>255</v>
      </c>
      <c r="C43" s="82"/>
      <c r="D43" s="82"/>
      <c r="E43" s="82"/>
      <c r="F43" s="82"/>
      <c r="G43" s="82"/>
      <c r="H43" s="82"/>
      <c r="I43" s="82"/>
      <c r="J43" s="91">
        <f>J44+J58</f>
        <v>135367.86209000001</v>
      </c>
      <c r="K43" s="92">
        <f t="shared" ref="K43:K55" si="3">J43/$J$10</f>
        <v>4.8465437387324069E-2</v>
      </c>
      <c r="L43" s="92">
        <f>J43/'סכום נכסי הקרן'!$C$42</f>
        <v>2.6078205261626164E-3</v>
      </c>
    </row>
    <row r="44" spans="2:12" s="136" customFormat="1">
      <c r="B44" s="102" t="s">
        <v>49</v>
      </c>
      <c r="C44" s="82"/>
      <c r="D44" s="82"/>
      <c r="E44" s="82"/>
      <c r="F44" s="82"/>
      <c r="G44" s="82"/>
      <c r="H44" s="82"/>
      <c r="I44" s="82"/>
      <c r="J44" s="91">
        <f>SUM(J45:J56)</f>
        <v>135367.86209000001</v>
      </c>
      <c r="K44" s="92">
        <f t="shared" si="3"/>
        <v>4.8465437387324069E-2</v>
      </c>
      <c r="L44" s="92">
        <f>J44/'סכום נכסי הקרן'!$C$42</f>
        <v>2.6078205261626164E-3</v>
      </c>
    </row>
    <row r="45" spans="2:12" s="136" customFormat="1">
      <c r="B45" s="87" t="s">
        <v>2438</v>
      </c>
      <c r="C45" s="84" t="s">
        <v>2439</v>
      </c>
      <c r="D45" s="84">
        <v>91</v>
      </c>
      <c r="E45" s="84" t="s">
        <v>2440</v>
      </c>
      <c r="F45" s="84" t="s">
        <v>2441</v>
      </c>
      <c r="G45" s="97" t="s">
        <v>190</v>
      </c>
      <c r="H45" s="98">
        <v>0</v>
      </c>
      <c r="I45" s="98">
        <v>0</v>
      </c>
      <c r="J45" s="94">
        <v>19.16198</v>
      </c>
      <c r="K45" s="95">
        <f t="shared" si="3"/>
        <v>6.8605186457750906E-6</v>
      </c>
      <c r="L45" s="95">
        <f>J45/'סכום נכסי הקרן'!$C$42</f>
        <v>3.6914969324620092E-7</v>
      </c>
    </row>
    <row r="46" spans="2:12" s="136" customFormat="1">
      <c r="B46" s="87" t="s">
        <v>2438</v>
      </c>
      <c r="C46" s="84" t="s">
        <v>2442</v>
      </c>
      <c r="D46" s="84">
        <v>91</v>
      </c>
      <c r="E46" s="84" t="s">
        <v>2440</v>
      </c>
      <c r="F46" s="84" t="s">
        <v>2441</v>
      </c>
      <c r="G46" s="97" t="s">
        <v>2443</v>
      </c>
      <c r="H46" s="98">
        <v>0</v>
      </c>
      <c r="I46" s="98">
        <v>0</v>
      </c>
      <c r="J46" s="94">
        <v>18.605310000000003</v>
      </c>
      <c r="K46" s="95">
        <f t="shared" si="3"/>
        <v>6.6612153945169429E-6</v>
      </c>
      <c r="L46" s="95">
        <f>J46/'סכום נכסי הקרן'!$C$42</f>
        <v>3.5842561568535584E-7</v>
      </c>
    </row>
    <row r="47" spans="2:12" s="136" customFormat="1">
      <c r="B47" s="87" t="s">
        <v>2438</v>
      </c>
      <c r="C47" s="84" t="s">
        <v>2444</v>
      </c>
      <c r="D47" s="84">
        <v>91</v>
      </c>
      <c r="E47" s="84" t="s">
        <v>2440</v>
      </c>
      <c r="F47" s="84" t="s">
        <v>2441</v>
      </c>
      <c r="G47" s="97" t="s">
        <v>185</v>
      </c>
      <c r="H47" s="98">
        <v>0</v>
      </c>
      <c r="I47" s="98">
        <v>0</v>
      </c>
      <c r="J47" s="94">
        <v>18320.144</v>
      </c>
      <c r="K47" s="95">
        <f t="shared" si="3"/>
        <v>6.5591180820189065E-3</v>
      </c>
      <c r="L47" s="95">
        <f>J47/'סכום נכסי הקרן'!$C$42</f>
        <v>3.5293197977590148E-4</v>
      </c>
    </row>
    <row r="48" spans="2:12" s="136" customFormat="1">
      <c r="B48" s="87" t="s">
        <v>2438</v>
      </c>
      <c r="C48" s="84">
        <v>31291340</v>
      </c>
      <c r="D48" s="84">
        <v>91</v>
      </c>
      <c r="E48" s="84" t="s">
        <v>2440</v>
      </c>
      <c r="F48" s="84" t="s">
        <v>2441</v>
      </c>
      <c r="G48" s="97" t="s">
        <v>187</v>
      </c>
      <c r="H48" s="98">
        <v>0</v>
      </c>
      <c r="I48" s="98">
        <v>0</v>
      </c>
      <c r="J48" s="94">
        <v>502.88601</v>
      </c>
      <c r="K48" s="95">
        <f t="shared" si="3"/>
        <v>1.8004709577530288E-4</v>
      </c>
      <c r="L48" s="95">
        <f>J48/'סכום נכסי הקרן'!$C$42</f>
        <v>9.6879454173997631E-6</v>
      </c>
    </row>
    <row r="49" spans="2:12" s="136" customFormat="1">
      <c r="B49" s="87" t="s">
        <v>2438</v>
      </c>
      <c r="C49" s="84" t="s">
        <v>2445</v>
      </c>
      <c r="D49" s="84">
        <v>91</v>
      </c>
      <c r="E49" s="84" t="s">
        <v>2440</v>
      </c>
      <c r="F49" s="84" t="s">
        <v>2441</v>
      </c>
      <c r="G49" s="97" t="s">
        <v>192</v>
      </c>
      <c r="H49" s="98">
        <v>0</v>
      </c>
      <c r="I49" s="98">
        <v>0</v>
      </c>
      <c r="J49" s="94">
        <v>26.033999999999999</v>
      </c>
      <c r="K49" s="95">
        <f t="shared" si="3"/>
        <v>9.3208918088897233E-6</v>
      </c>
      <c r="L49" s="95">
        <f>J49/'סכום נכסי הקרן'!$C$42</f>
        <v>5.0153706005181063E-7</v>
      </c>
    </row>
    <row r="50" spans="2:12" s="136" customFormat="1">
      <c r="B50" s="87" t="s">
        <v>2438</v>
      </c>
      <c r="C50" s="84" t="s">
        <v>2446</v>
      </c>
      <c r="D50" s="84">
        <v>91</v>
      </c>
      <c r="E50" s="84" t="s">
        <v>2440</v>
      </c>
      <c r="F50" s="84" t="s">
        <v>2441</v>
      </c>
      <c r="G50" s="97" t="s">
        <v>191</v>
      </c>
      <c r="H50" s="98">
        <v>0</v>
      </c>
      <c r="I50" s="98">
        <v>0</v>
      </c>
      <c r="J50" s="94">
        <v>1.23674</v>
      </c>
      <c r="K50" s="95">
        <f t="shared" si="3"/>
        <v>4.4278711437836196E-7</v>
      </c>
      <c r="L50" s="95">
        <f>J50/'סכום נכסי הקרן'!$C$42</f>
        <v>2.3825418439290015E-8</v>
      </c>
    </row>
    <row r="51" spans="2:12" s="136" customFormat="1">
      <c r="B51" s="87" t="s">
        <v>2438</v>
      </c>
      <c r="C51" s="84" t="s">
        <v>2447</v>
      </c>
      <c r="D51" s="84">
        <v>91</v>
      </c>
      <c r="E51" s="84" t="s">
        <v>2440</v>
      </c>
      <c r="F51" s="84" t="s">
        <v>2441</v>
      </c>
      <c r="G51" s="97" t="s">
        <v>1384</v>
      </c>
      <c r="H51" s="98">
        <v>0</v>
      </c>
      <c r="I51" s="98">
        <v>0</v>
      </c>
      <c r="J51" s="94">
        <v>3.2170000000000004E-2</v>
      </c>
      <c r="K51" s="95">
        <f t="shared" si="3"/>
        <v>1.1517749461933719E-8</v>
      </c>
      <c r="L51" s="95">
        <f>J51/'סכום נכסי הקרן'!$C$42</f>
        <v>6.1974522631431015E-10</v>
      </c>
    </row>
    <row r="52" spans="2:12" s="136" customFormat="1">
      <c r="B52" s="87" t="s">
        <v>2438</v>
      </c>
      <c r="C52" s="84" t="s">
        <v>2448</v>
      </c>
      <c r="D52" s="84">
        <v>91</v>
      </c>
      <c r="E52" s="84" t="s">
        <v>2440</v>
      </c>
      <c r="F52" s="84" t="s">
        <v>2441</v>
      </c>
      <c r="G52" s="97" t="s">
        <v>183</v>
      </c>
      <c r="H52" s="98">
        <v>0</v>
      </c>
      <c r="I52" s="98">
        <v>0</v>
      </c>
      <c r="J52" s="94">
        <v>113595.4</v>
      </c>
      <c r="K52" s="95">
        <f t="shared" si="3"/>
        <v>4.0670293976628705E-2</v>
      </c>
      <c r="L52" s="95">
        <f>J52/'סכום נכסי הקרן'!$C$42</f>
        <v>2.1883806926100272E-3</v>
      </c>
    </row>
    <row r="53" spans="2:12" s="136" customFormat="1">
      <c r="B53" s="87" t="s">
        <v>2438</v>
      </c>
      <c r="C53" s="84" t="s">
        <v>2449</v>
      </c>
      <c r="D53" s="84">
        <v>91</v>
      </c>
      <c r="E53" s="84" t="s">
        <v>2440</v>
      </c>
      <c r="F53" s="84" t="s">
        <v>2441</v>
      </c>
      <c r="G53" s="97" t="s">
        <v>2927</v>
      </c>
      <c r="H53" s="98">
        <v>0</v>
      </c>
      <c r="I53" s="98">
        <v>0</v>
      </c>
      <c r="J53" s="94">
        <v>6.0982899999999995</v>
      </c>
      <c r="K53" s="95">
        <f t="shared" si="3"/>
        <v>2.1833564304077018E-6</v>
      </c>
      <c r="L53" s="95">
        <f>J53/'סכום נכסי הקרן'!$C$42</f>
        <v>1.1748169462792333E-7</v>
      </c>
    </row>
    <row r="54" spans="2:12" s="136" customFormat="1">
      <c r="B54" s="87" t="s">
        <v>2438</v>
      </c>
      <c r="C54" s="84" t="s">
        <v>2450</v>
      </c>
      <c r="D54" s="84">
        <v>91</v>
      </c>
      <c r="E54" s="84" t="s">
        <v>2440</v>
      </c>
      <c r="F54" s="84" t="s">
        <v>2441</v>
      </c>
      <c r="G54" s="97" t="s">
        <v>193</v>
      </c>
      <c r="H54" s="98">
        <v>0</v>
      </c>
      <c r="I54" s="98">
        <v>0</v>
      </c>
      <c r="J54" s="94">
        <v>724.60847999999999</v>
      </c>
      <c r="K54" s="95">
        <f t="shared" si="3"/>
        <v>2.594298703957914E-4</v>
      </c>
      <c r="L54" s="95">
        <f>J54/'סכום נכסי הקרן'!$C$42</f>
        <v>1.3959361095022325E-5</v>
      </c>
    </row>
    <row r="55" spans="2:12" s="136" customFormat="1">
      <c r="B55" s="87" t="s">
        <v>2438</v>
      </c>
      <c r="C55" s="84" t="s">
        <v>2451</v>
      </c>
      <c r="D55" s="84">
        <v>91</v>
      </c>
      <c r="E55" s="84" t="s">
        <v>2440</v>
      </c>
      <c r="F55" s="84" t="s">
        <v>2441</v>
      </c>
      <c r="G55" s="97" t="s">
        <v>186</v>
      </c>
      <c r="H55" s="98">
        <v>0</v>
      </c>
      <c r="I55" s="98">
        <v>0</v>
      </c>
      <c r="J55" s="94">
        <v>2146.08511</v>
      </c>
      <c r="K55" s="95">
        <f t="shared" si="3"/>
        <v>7.6835780606050556E-4</v>
      </c>
      <c r="L55" s="95">
        <f>J55/'סכום נכסי הקרן'!$C$42</f>
        <v>4.1343674298623591E-5</v>
      </c>
    </row>
    <row r="56" spans="2:12" s="136" customFormat="1">
      <c r="B56" s="87" t="s">
        <v>2438</v>
      </c>
      <c r="C56" s="84" t="s">
        <v>2452</v>
      </c>
      <c r="D56" s="84">
        <v>91</v>
      </c>
      <c r="E56" s="84" t="s">
        <v>2440</v>
      </c>
      <c r="F56" s="84" t="s">
        <v>2441</v>
      </c>
      <c r="G56" s="97" t="s">
        <v>188</v>
      </c>
      <c r="H56" s="98">
        <v>0</v>
      </c>
      <c r="I56" s="98">
        <v>0</v>
      </c>
      <c r="J56" s="94">
        <v>7.57</v>
      </c>
      <c r="K56" s="95">
        <f>J56/$J$10</f>
        <v>2.7102693014248756E-6</v>
      </c>
      <c r="L56" s="95">
        <f>J56/'סכום נכסי הקרן'!$C$42</f>
        <v>1.4583373836491536E-7</v>
      </c>
    </row>
    <row r="57" spans="2:12" s="136" customFormat="1">
      <c r="B57" s="83"/>
      <c r="C57" s="84"/>
      <c r="D57" s="84"/>
      <c r="E57" s="84"/>
      <c r="F57" s="84"/>
      <c r="G57" s="84"/>
      <c r="H57" s="84"/>
      <c r="I57" s="84"/>
      <c r="J57" s="84"/>
      <c r="K57" s="95"/>
      <c r="L57" s="84"/>
    </row>
    <row r="58" spans="2:12" s="137" customFormat="1">
      <c r="B58" s="124"/>
      <c r="C58" s="125"/>
      <c r="D58" s="125"/>
      <c r="E58" s="125"/>
      <c r="F58" s="125"/>
      <c r="G58" s="125"/>
      <c r="H58" s="125"/>
      <c r="I58" s="125"/>
      <c r="J58" s="126"/>
      <c r="K58" s="127"/>
      <c r="L58" s="127"/>
    </row>
    <row r="59" spans="2:12" s="136" customFormat="1">
      <c r="B59" s="87"/>
      <c r="C59" s="84"/>
      <c r="D59" s="84"/>
      <c r="E59" s="84"/>
      <c r="F59" s="84"/>
      <c r="G59" s="97"/>
      <c r="H59" s="84"/>
      <c r="I59" s="84"/>
      <c r="J59" s="94"/>
      <c r="K59" s="95"/>
      <c r="L59" s="95"/>
    </row>
    <row r="60" spans="2:12">
      <c r="B60" s="87"/>
      <c r="C60" s="84"/>
      <c r="D60" s="84"/>
      <c r="E60" s="84"/>
      <c r="F60" s="84"/>
      <c r="G60" s="97"/>
      <c r="H60" s="84"/>
      <c r="I60" s="84"/>
      <c r="J60" s="94"/>
      <c r="K60" s="95"/>
      <c r="L60" s="95"/>
    </row>
    <row r="61" spans="2:12">
      <c r="D61" s="1"/>
      <c r="J61" s="136"/>
    </row>
    <row r="62" spans="2:12">
      <c r="D62" s="1"/>
    </row>
    <row r="63" spans="2:12">
      <c r="D63" s="1"/>
    </row>
    <row r="64" spans="2:12">
      <c r="B64" s="99" t="s">
        <v>279</v>
      </c>
      <c r="D64" s="1"/>
    </row>
    <row r="65" spans="2:4">
      <c r="B65" s="114"/>
      <c r="D65" s="1"/>
    </row>
    <row r="66" spans="2:4">
      <c r="D66" s="1"/>
    </row>
    <row r="67" spans="2:4">
      <c r="D67" s="1"/>
    </row>
    <row r="68" spans="2:4">
      <c r="D68" s="1"/>
    </row>
    <row r="69" spans="2:4">
      <c r="D69" s="1"/>
    </row>
    <row r="70" spans="2:4">
      <c r="D70" s="1"/>
    </row>
    <row r="71" spans="2:4">
      <c r="D71" s="1"/>
    </row>
    <row r="72" spans="2:4">
      <c r="D72" s="1"/>
    </row>
    <row r="73" spans="2:4">
      <c r="D73" s="1"/>
    </row>
    <row r="74" spans="2:4">
      <c r="D74" s="1"/>
    </row>
    <row r="75" spans="2:4">
      <c r="D75" s="1"/>
    </row>
    <row r="76" spans="2:4">
      <c r="D76" s="1"/>
    </row>
    <row r="77" spans="2:4">
      <c r="D77" s="1"/>
    </row>
    <row r="78" spans="2:4">
      <c r="D78" s="1"/>
    </row>
    <row r="79" spans="2:4">
      <c r="D79" s="1"/>
    </row>
    <row r="80" spans="2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E508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199</v>
      </c>
      <c r="C1" s="78" t="s" vm="1">
        <v>280</v>
      </c>
    </row>
    <row r="2" spans="2:18">
      <c r="B2" s="57" t="s">
        <v>198</v>
      </c>
      <c r="C2" s="78" t="s">
        <v>281</v>
      </c>
    </row>
    <row r="3" spans="2:18">
      <c r="B3" s="57" t="s">
        <v>200</v>
      </c>
      <c r="C3" s="78" t="s">
        <v>282</v>
      </c>
    </row>
    <row r="4" spans="2:18">
      <c r="B4" s="57" t="s">
        <v>201</v>
      </c>
      <c r="C4" s="78">
        <v>2102</v>
      </c>
    </row>
    <row r="6" spans="2:18" ht="26.25" customHeight="1">
      <c r="B6" s="176" t="s">
        <v>240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8"/>
    </row>
    <row r="7" spans="2:18" s="3" customFormat="1" ht="78.75">
      <c r="B7" s="23" t="s">
        <v>136</v>
      </c>
      <c r="C7" s="31" t="s">
        <v>52</v>
      </c>
      <c r="D7" s="31" t="s">
        <v>77</v>
      </c>
      <c r="E7" s="31" t="s">
        <v>15</v>
      </c>
      <c r="F7" s="31" t="s">
        <v>78</v>
      </c>
      <c r="G7" s="31" t="s">
        <v>122</v>
      </c>
      <c r="H7" s="31" t="s">
        <v>18</v>
      </c>
      <c r="I7" s="31" t="s">
        <v>121</v>
      </c>
      <c r="J7" s="31" t="s">
        <v>17</v>
      </c>
      <c r="K7" s="31" t="s">
        <v>237</v>
      </c>
      <c r="L7" s="31" t="s">
        <v>263</v>
      </c>
      <c r="M7" s="31" t="s">
        <v>238</v>
      </c>
      <c r="N7" s="31" t="s">
        <v>68</v>
      </c>
      <c r="O7" s="31" t="s">
        <v>202</v>
      </c>
      <c r="P7" s="32" t="s">
        <v>204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270</v>
      </c>
      <c r="M8" s="33" t="s">
        <v>266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39" customFormat="1" ht="18" customHeight="1">
      <c r="B10" s="133" t="s">
        <v>242</v>
      </c>
      <c r="C10" s="82"/>
      <c r="D10" s="82"/>
      <c r="E10" s="82"/>
      <c r="F10" s="82"/>
      <c r="G10" s="82"/>
      <c r="H10" s="91">
        <v>2.0793539611793057</v>
      </c>
      <c r="I10" s="82"/>
      <c r="J10" s="82"/>
      <c r="K10" s="104">
        <v>7.1901164988873015E-2</v>
      </c>
      <c r="L10" s="91"/>
      <c r="M10" s="91">
        <v>262896.84312999999</v>
      </c>
      <c r="N10" s="82"/>
      <c r="O10" s="92">
        <v>1</v>
      </c>
      <c r="P10" s="92">
        <f>M10/'סכום נכסי הקרן'!$C$42</f>
        <v>5.0646274026397119E-3</v>
      </c>
      <c r="Q10" s="140"/>
    </row>
    <row r="11" spans="2:18" s="137" customFormat="1" ht="20.25" customHeight="1">
      <c r="B11" s="133" t="s">
        <v>256</v>
      </c>
      <c r="C11" s="82"/>
      <c r="D11" s="82"/>
      <c r="E11" s="82"/>
      <c r="F11" s="82"/>
      <c r="G11" s="82"/>
      <c r="H11" s="91">
        <v>2.0793539611793057</v>
      </c>
      <c r="I11" s="82"/>
      <c r="J11" s="82"/>
      <c r="K11" s="104">
        <v>7.1901164988873015E-2</v>
      </c>
      <c r="L11" s="91"/>
      <c r="M11" s="91">
        <v>262896.84312999999</v>
      </c>
      <c r="N11" s="82"/>
      <c r="O11" s="92">
        <v>1</v>
      </c>
      <c r="P11" s="92">
        <f>M11/'סכום נכסי הקרן'!$C$42</f>
        <v>5.0646274026397119E-3</v>
      </c>
    </row>
    <row r="12" spans="2:18" s="136" customFormat="1">
      <c r="B12" s="133" t="s">
        <v>36</v>
      </c>
      <c r="C12" s="82"/>
      <c r="D12" s="82"/>
      <c r="E12" s="82"/>
      <c r="F12" s="82"/>
      <c r="G12" s="82"/>
      <c r="H12" s="91">
        <v>2.0793539611793057</v>
      </c>
      <c r="I12" s="82"/>
      <c r="J12" s="82"/>
      <c r="K12" s="104">
        <v>7.1901164988873015E-2</v>
      </c>
      <c r="L12" s="91"/>
      <c r="M12" s="91">
        <v>262896.84312999999</v>
      </c>
      <c r="N12" s="82"/>
      <c r="O12" s="92">
        <v>1</v>
      </c>
      <c r="P12" s="92">
        <f>M12/'סכום נכסי הקרן'!$C$42</f>
        <v>5.0646274026397119E-3</v>
      </c>
    </row>
    <row r="13" spans="2:18" s="136" customFormat="1">
      <c r="B13" s="130" t="s">
        <v>2779</v>
      </c>
      <c r="C13" s="84">
        <v>3987</v>
      </c>
      <c r="D13" s="97" t="s">
        <v>354</v>
      </c>
      <c r="E13" s="84" t="s">
        <v>2468</v>
      </c>
      <c r="F13" s="84" t="s">
        <v>2417</v>
      </c>
      <c r="G13" s="107">
        <v>39930</v>
      </c>
      <c r="H13" s="94">
        <v>1.26</v>
      </c>
      <c r="I13" s="97" t="s">
        <v>184</v>
      </c>
      <c r="J13" s="98">
        <v>6.2E-2</v>
      </c>
      <c r="K13" s="98">
        <v>6.1899999999999997E-2</v>
      </c>
      <c r="L13" s="94">
        <v>93000000</v>
      </c>
      <c r="M13" s="94">
        <v>108201.98997</v>
      </c>
      <c r="N13" s="84"/>
      <c r="O13" s="95">
        <v>0.41157584352009557</v>
      </c>
      <c r="P13" s="95">
        <f>M13/'סכום נכסי הקרן'!$C$42</f>
        <v>2.0844782953564301E-3</v>
      </c>
    </row>
    <row r="14" spans="2:18" s="136" customFormat="1">
      <c r="B14" s="130" t="s">
        <v>2780</v>
      </c>
      <c r="C14" s="84" t="s">
        <v>2781</v>
      </c>
      <c r="D14" s="97" t="s">
        <v>354</v>
      </c>
      <c r="E14" s="84" t="s">
        <v>1638</v>
      </c>
      <c r="F14" s="84" t="s">
        <v>2417</v>
      </c>
      <c r="G14" s="107">
        <v>40065</v>
      </c>
      <c r="H14" s="94">
        <v>1.63</v>
      </c>
      <c r="I14" s="97" t="s">
        <v>184</v>
      </c>
      <c r="J14" s="98">
        <v>6.25E-2</v>
      </c>
      <c r="K14" s="98">
        <v>6.2400000000000004E-2</v>
      </c>
      <c r="L14" s="94">
        <v>55800000</v>
      </c>
      <c r="M14" s="94">
        <v>61456.354270000003</v>
      </c>
      <c r="N14" s="84"/>
      <c r="O14" s="95">
        <v>0.23376604122861383</v>
      </c>
      <c r="P14" s="95">
        <f>M14/'סכום נכסי הקרן'!$C$42</f>
        <v>1.1839378982130423E-3</v>
      </c>
    </row>
    <row r="15" spans="2:18" s="136" customFormat="1">
      <c r="B15" s="130" t="s">
        <v>2782</v>
      </c>
      <c r="C15" s="84">
        <v>8745</v>
      </c>
      <c r="D15" s="97" t="s">
        <v>354</v>
      </c>
      <c r="E15" s="84" t="s">
        <v>2522</v>
      </c>
      <c r="F15" s="84" t="s">
        <v>2417</v>
      </c>
      <c r="G15" s="107">
        <v>39902</v>
      </c>
      <c r="H15" s="94">
        <v>3.3500000000000005</v>
      </c>
      <c r="I15" s="97" t="s">
        <v>184</v>
      </c>
      <c r="J15" s="98">
        <v>8.6999999999999994E-2</v>
      </c>
      <c r="K15" s="98">
        <v>8.9800000000000019E-2</v>
      </c>
      <c r="L15" s="94">
        <v>80000000</v>
      </c>
      <c r="M15" s="94">
        <v>91760.818379999997</v>
      </c>
      <c r="N15" s="84"/>
      <c r="O15" s="95">
        <v>0.34903735353955978</v>
      </c>
      <c r="P15" s="95">
        <f>M15/'סכום נכסי הקרן'!$C$42</f>
        <v>1.7677441452812995E-3</v>
      </c>
    </row>
    <row r="16" spans="2:18" s="136" customFormat="1">
      <c r="B16" s="130" t="s">
        <v>2783</v>
      </c>
      <c r="C16" s="84" t="s">
        <v>2784</v>
      </c>
      <c r="D16" s="97" t="s">
        <v>458</v>
      </c>
      <c r="E16" s="84" t="s">
        <v>612</v>
      </c>
      <c r="F16" s="84" t="s">
        <v>180</v>
      </c>
      <c r="G16" s="107">
        <v>40174</v>
      </c>
      <c r="H16" s="94">
        <v>1.86</v>
      </c>
      <c r="I16" s="97" t="s">
        <v>184</v>
      </c>
      <c r="J16" s="98">
        <v>7.0900000000000005E-2</v>
      </c>
      <c r="K16" s="98">
        <v>8.7900000000000006E-2</v>
      </c>
      <c r="L16" s="94">
        <v>1235523.49</v>
      </c>
      <c r="M16" s="94">
        <v>1477.6805099999999</v>
      </c>
      <c r="N16" s="95"/>
      <c r="O16" s="95">
        <v>5.6207617117307908E-3</v>
      </c>
      <c r="P16" s="95">
        <f>M16/'סכום נכסי הקרן'!$C$42</f>
        <v>2.8467063788939853E-5</v>
      </c>
    </row>
    <row r="17" spans="2:16" s="136" customFormat="1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 s="136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 s="136" customFormat="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279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132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269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199</v>
      </c>
      <c r="C1" s="78" t="s" vm="1">
        <v>280</v>
      </c>
    </row>
    <row r="2" spans="2:18">
      <c r="B2" s="57" t="s">
        <v>198</v>
      </c>
      <c r="C2" s="78" t="s">
        <v>281</v>
      </c>
    </row>
    <row r="3" spans="2:18">
      <c r="B3" s="57" t="s">
        <v>200</v>
      </c>
      <c r="C3" s="78" t="s">
        <v>282</v>
      </c>
    </row>
    <row r="4" spans="2:18">
      <c r="B4" s="57" t="s">
        <v>201</v>
      </c>
      <c r="C4" s="78">
        <v>2102</v>
      </c>
    </row>
    <row r="6" spans="2:18" ht="26.25" customHeight="1">
      <c r="B6" s="176" t="s">
        <v>244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8"/>
    </row>
    <row r="7" spans="2:18" s="3" customFormat="1" ht="78.75">
      <c r="B7" s="23" t="s">
        <v>136</v>
      </c>
      <c r="C7" s="31" t="s">
        <v>52</v>
      </c>
      <c r="D7" s="31" t="s">
        <v>77</v>
      </c>
      <c r="E7" s="31" t="s">
        <v>15</v>
      </c>
      <c r="F7" s="31" t="s">
        <v>78</v>
      </c>
      <c r="G7" s="31" t="s">
        <v>122</v>
      </c>
      <c r="H7" s="31" t="s">
        <v>18</v>
      </c>
      <c r="I7" s="31" t="s">
        <v>121</v>
      </c>
      <c r="J7" s="31" t="s">
        <v>17</v>
      </c>
      <c r="K7" s="31" t="s">
        <v>237</v>
      </c>
      <c r="L7" s="31" t="s">
        <v>263</v>
      </c>
      <c r="M7" s="31" t="s">
        <v>238</v>
      </c>
      <c r="N7" s="31" t="s">
        <v>68</v>
      </c>
      <c r="O7" s="31" t="s">
        <v>202</v>
      </c>
      <c r="P7" s="32" t="s">
        <v>204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270</v>
      </c>
      <c r="M8" s="33" t="s">
        <v>266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39" customFormat="1" ht="18" customHeight="1">
      <c r="B10" s="133" t="s">
        <v>243</v>
      </c>
      <c r="C10" s="82"/>
      <c r="D10" s="82"/>
      <c r="E10" s="82"/>
      <c r="F10" s="82"/>
      <c r="G10" s="82"/>
      <c r="H10" s="91">
        <v>4.2699999999999996</v>
      </c>
      <c r="I10" s="82"/>
      <c r="J10" s="82"/>
      <c r="K10" s="104">
        <v>8.8399999999999992E-2</v>
      </c>
      <c r="L10" s="91"/>
      <c r="M10" s="91">
        <v>15909.676609999999</v>
      </c>
      <c r="N10" s="82"/>
      <c r="O10" s="92">
        <v>1</v>
      </c>
      <c r="P10" s="92">
        <f>M10/'סכום נכסי הקרן'!$C$42</f>
        <v>3.064950615869423E-4</v>
      </c>
      <c r="Q10" s="140"/>
    </row>
    <row r="11" spans="2:18" s="137" customFormat="1" ht="20.25" customHeight="1">
      <c r="B11" s="133" t="s">
        <v>33</v>
      </c>
      <c r="C11" s="82"/>
      <c r="D11" s="82"/>
      <c r="E11" s="82"/>
      <c r="F11" s="82"/>
      <c r="G11" s="82"/>
      <c r="H11" s="91">
        <v>4.2699999999999996</v>
      </c>
      <c r="I11" s="82"/>
      <c r="J11" s="82"/>
      <c r="K11" s="104">
        <v>8.8399999999999992E-2</v>
      </c>
      <c r="L11" s="91"/>
      <c r="M11" s="91">
        <v>15909.676609999999</v>
      </c>
      <c r="N11" s="82"/>
      <c r="O11" s="92">
        <v>1</v>
      </c>
      <c r="P11" s="92">
        <f>M11/'סכום נכסי הקרן'!$C$42</f>
        <v>3.064950615869423E-4</v>
      </c>
    </row>
    <row r="12" spans="2:18" s="136" customFormat="1">
      <c r="B12" s="133" t="s">
        <v>36</v>
      </c>
      <c r="C12" s="82"/>
      <c r="D12" s="82"/>
      <c r="E12" s="82"/>
      <c r="F12" s="82"/>
      <c r="G12" s="82"/>
      <c r="H12" s="91">
        <v>4.2699999999999996</v>
      </c>
      <c r="I12" s="82"/>
      <c r="J12" s="82"/>
      <c r="K12" s="104">
        <v>8.8399999999999992E-2</v>
      </c>
      <c r="L12" s="91"/>
      <c r="M12" s="91">
        <v>15909.676609999999</v>
      </c>
      <c r="N12" s="82"/>
      <c r="O12" s="92">
        <v>1</v>
      </c>
      <c r="P12" s="92">
        <f>M12/'סכום נכסי הקרן'!$C$42</f>
        <v>3.064950615869423E-4</v>
      </c>
    </row>
    <row r="13" spans="2:18" s="136" customFormat="1">
      <c r="B13" s="130" t="s">
        <v>2869</v>
      </c>
      <c r="C13" s="84" t="s">
        <v>2785</v>
      </c>
      <c r="D13" s="97" t="s">
        <v>458</v>
      </c>
      <c r="E13" s="84" t="s">
        <v>612</v>
      </c>
      <c r="F13" s="84" t="s">
        <v>180</v>
      </c>
      <c r="G13" s="107">
        <v>40618</v>
      </c>
      <c r="H13" s="94">
        <v>4.2699999999999996</v>
      </c>
      <c r="I13" s="97" t="s">
        <v>184</v>
      </c>
      <c r="J13" s="98">
        <v>7.1500000000000008E-2</v>
      </c>
      <c r="K13" s="98">
        <v>8.8399999999999992E-2</v>
      </c>
      <c r="L13" s="94">
        <v>15805281.35</v>
      </c>
      <c r="M13" s="94">
        <v>15909.676609999999</v>
      </c>
      <c r="N13" s="84"/>
      <c r="O13" s="95">
        <v>1</v>
      </c>
      <c r="P13" s="95">
        <f>M13/'סכום נכסי הקרן'!$C$42</f>
        <v>3.064950615869423E-4</v>
      </c>
      <c r="R13" s="130"/>
    </row>
    <row r="14" spans="2:18" s="136" customFormat="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99" t="s">
        <v>279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99" t="s">
        <v>132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99" t="s">
        <v>269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Q1:XFD30 D1:P23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B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199</v>
      </c>
      <c r="C1" s="78" t="s" vm="1">
        <v>280</v>
      </c>
    </row>
    <row r="2" spans="2:53">
      <c r="B2" s="57" t="s">
        <v>198</v>
      </c>
      <c r="C2" s="78" t="s">
        <v>281</v>
      </c>
    </row>
    <row r="3" spans="2:53">
      <c r="B3" s="57" t="s">
        <v>200</v>
      </c>
      <c r="C3" s="78" t="s">
        <v>282</v>
      </c>
    </row>
    <row r="4" spans="2:53">
      <c r="B4" s="57" t="s">
        <v>201</v>
      </c>
      <c r="C4" s="78">
        <v>2102</v>
      </c>
    </row>
    <row r="6" spans="2:53" ht="21.75" customHeight="1">
      <c r="B6" s="167" t="s">
        <v>229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9"/>
    </row>
    <row r="7" spans="2:53" ht="27.75" customHeight="1">
      <c r="B7" s="170" t="s">
        <v>106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2"/>
      <c r="AU7" s="3"/>
      <c r="AV7" s="3"/>
    </row>
    <row r="8" spans="2:53" s="3" customFormat="1" ht="66" customHeight="1">
      <c r="B8" s="23" t="s">
        <v>135</v>
      </c>
      <c r="C8" s="31" t="s">
        <v>52</v>
      </c>
      <c r="D8" s="31" t="s">
        <v>139</v>
      </c>
      <c r="E8" s="31" t="s">
        <v>15</v>
      </c>
      <c r="F8" s="31" t="s">
        <v>78</v>
      </c>
      <c r="G8" s="31" t="s">
        <v>122</v>
      </c>
      <c r="H8" s="31" t="s">
        <v>18</v>
      </c>
      <c r="I8" s="31" t="s">
        <v>121</v>
      </c>
      <c r="J8" s="31" t="s">
        <v>17</v>
      </c>
      <c r="K8" s="31" t="s">
        <v>19</v>
      </c>
      <c r="L8" s="31" t="s">
        <v>263</v>
      </c>
      <c r="M8" s="31" t="s">
        <v>262</v>
      </c>
      <c r="N8" s="31" t="s">
        <v>278</v>
      </c>
      <c r="O8" s="31" t="s">
        <v>74</v>
      </c>
      <c r="P8" s="31" t="s">
        <v>265</v>
      </c>
      <c r="Q8" s="31" t="s">
        <v>202</v>
      </c>
      <c r="R8" s="72" t="s">
        <v>204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270</v>
      </c>
      <c r="M9" s="33"/>
      <c r="N9" s="17" t="s">
        <v>266</v>
      </c>
      <c r="O9" s="33" t="s">
        <v>271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133</v>
      </c>
      <c r="R10" s="21" t="s">
        <v>134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79" t="s">
        <v>29</v>
      </c>
      <c r="C11" s="80"/>
      <c r="D11" s="80"/>
      <c r="E11" s="80"/>
      <c r="F11" s="80"/>
      <c r="G11" s="80"/>
      <c r="H11" s="88">
        <v>6.0900774611894857</v>
      </c>
      <c r="I11" s="80"/>
      <c r="J11" s="80"/>
      <c r="K11" s="89">
        <v>3.5827743637169211E-3</v>
      </c>
      <c r="L11" s="88"/>
      <c r="M11" s="90"/>
      <c r="N11" s="80"/>
      <c r="O11" s="88">
        <v>3270121.3095999993</v>
      </c>
      <c r="P11" s="80"/>
      <c r="Q11" s="89">
        <f>O11/$O$11</f>
        <v>1</v>
      </c>
      <c r="R11" s="89">
        <f>O11/'סכום נכסי הקרן'!$C$42</f>
        <v>6.299788843933167E-2</v>
      </c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U11" s="136"/>
      <c r="AV11" s="136"/>
      <c r="AW11" s="141"/>
      <c r="BA11" s="136"/>
    </row>
    <row r="12" spans="2:53" s="136" customFormat="1" ht="22.5" customHeight="1">
      <c r="B12" s="81" t="s">
        <v>256</v>
      </c>
      <c r="C12" s="82"/>
      <c r="D12" s="82"/>
      <c r="E12" s="82"/>
      <c r="F12" s="82"/>
      <c r="G12" s="82"/>
      <c r="H12" s="91">
        <v>6.0900774611894839</v>
      </c>
      <c r="I12" s="82"/>
      <c r="J12" s="82"/>
      <c r="K12" s="92">
        <v>3.5827743637169211E-3</v>
      </c>
      <c r="L12" s="91"/>
      <c r="M12" s="93"/>
      <c r="N12" s="82"/>
      <c r="O12" s="91">
        <v>3270121.3095999998</v>
      </c>
      <c r="P12" s="82"/>
      <c r="Q12" s="92">
        <f t="shared" ref="Q12:Q24" si="0">O12/$O$11</f>
        <v>1.0000000000000002</v>
      </c>
      <c r="R12" s="92">
        <f>O12/'סכום נכסי הקרן'!$C$42</f>
        <v>6.299788843933167E-2</v>
      </c>
      <c r="AW12" s="139"/>
    </row>
    <row r="13" spans="2:53" s="137" customFormat="1">
      <c r="B13" s="124" t="s">
        <v>27</v>
      </c>
      <c r="C13" s="125"/>
      <c r="D13" s="125"/>
      <c r="E13" s="125"/>
      <c r="F13" s="125"/>
      <c r="G13" s="125"/>
      <c r="H13" s="126">
        <v>6.0475113870549206</v>
      </c>
      <c r="I13" s="125"/>
      <c r="J13" s="125"/>
      <c r="K13" s="127">
        <v>-2.4569668003796404E-4</v>
      </c>
      <c r="L13" s="126"/>
      <c r="M13" s="128"/>
      <c r="N13" s="125"/>
      <c r="O13" s="126">
        <v>2028525.1223499998</v>
      </c>
      <c r="P13" s="125"/>
      <c r="Q13" s="127">
        <f t="shared" si="0"/>
        <v>0.62032106160554901</v>
      </c>
      <c r="R13" s="127">
        <f>O13/'סכום נכסי הקרן'!$C$42</f>
        <v>3.9078917035594164E-2</v>
      </c>
    </row>
    <row r="14" spans="2:53" s="136" customFormat="1">
      <c r="B14" s="85" t="s">
        <v>26</v>
      </c>
      <c r="C14" s="82"/>
      <c r="D14" s="82"/>
      <c r="E14" s="82"/>
      <c r="F14" s="82"/>
      <c r="G14" s="82"/>
      <c r="H14" s="91">
        <v>6.0475113870549206</v>
      </c>
      <c r="I14" s="82"/>
      <c r="J14" s="82"/>
      <c r="K14" s="92">
        <v>-2.4569668003796404E-4</v>
      </c>
      <c r="L14" s="91"/>
      <c r="M14" s="93"/>
      <c r="N14" s="82"/>
      <c r="O14" s="91">
        <v>2028525.1223499998</v>
      </c>
      <c r="P14" s="82"/>
      <c r="Q14" s="92">
        <f t="shared" si="0"/>
        <v>0.62032106160554901</v>
      </c>
      <c r="R14" s="92">
        <f>O14/'סכום נכסי הקרן'!$C$42</f>
        <v>3.9078917035594164E-2</v>
      </c>
    </row>
    <row r="15" spans="2:53" s="136" customFormat="1">
      <c r="B15" s="86" t="s">
        <v>283</v>
      </c>
      <c r="C15" s="84" t="s">
        <v>284</v>
      </c>
      <c r="D15" s="97" t="s">
        <v>140</v>
      </c>
      <c r="E15" s="84" t="s">
        <v>285</v>
      </c>
      <c r="F15" s="84"/>
      <c r="G15" s="84"/>
      <c r="H15" s="94">
        <v>3.37</v>
      </c>
      <c r="I15" s="97" t="s">
        <v>184</v>
      </c>
      <c r="J15" s="98">
        <v>0.04</v>
      </c>
      <c r="K15" s="95">
        <v>-4.8000000000000004E-3</v>
      </c>
      <c r="L15" s="94">
        <v>263651273</v>
      </c>
      <c r="M15" s="96">
        <v>152.55000000000001</v>
      </c>
      <c r="N15" s="84"/>
      <c r="O15" s="94">
        <v>402200.01604000002</v>
      </c>
      <c r="P15" s="95">
        <v>1.6957457279988104E-2</v>
      </c>
      <c r="Q15" s="95">
        <f t="shared" si="0"/>
        <v>0.12299238406210596</v>
      </c>
      <c r="R15" s="95">
        <f>O15/'סכום נכסי הקרן'!$C$42</f>
        <v>7.7482604900319845E-3</v>
      </c>
    </row>
    <row r="16" spans="2:53" s="136" customFormat="1" ht="20.25">
      <c r="B16" s="86" t="s">
        <v>286</v>
      </c>
      <c r="C16" s="84" t="s">
        <v>287</v>
      </c>
      <c r="D16" s="97" t="s">
        <v>140</v>
      </c>
      <c r="E16" s="84" t="s">
        <v>285</v>
      </c>
      <c r="F16" s="84"/>
      <c r="G16" s="84"/>
      <c r="H16" s="94">
        <v>5.93</v>
      </c>
      <c r="I16" s="97" t="s">
        <v>184</v>
      </c>
      <c r="J16" s="98">
        <v>0.04</v>
      </c>
      <c r="K16" s="95">
        <v>-1.3999999999999998E-3</v>
      </c>
      <c r="L16" s="94">
        <v>10158022</v>
      </c>
      <c r="M16" s="96">
        <v>158.13999999999999</v>
      </c>
      <c r="N16" s="84"/>
      <c r="O16" s="94">
        <v>16063.89594</v>
      </c>
      <c r="P16" s="95">
        <v>9.6081531595697202E-4</v>
      </c>
      <c r="Q16" s="95">
        <f t="shared" si="0"/>
        <v>4.912324167559684E-3</v>
      </c>
      <c r="R16" s="95">
        <f>O16/'סכום נכסי הקרן'!$C$42</f>
        <v>3.0946604988575774E-4</v>
      </c>
      <c r="AU16" s="139"/>
    </row>
    <row r="17" spans="2:48" s="136" customFormat="1" ht="20.25">
      <c r="B17" s="86" t="s">
        <v>288</v>
      </c>
      <c r="C17" s="84" t="s">
        <v>289</v>
      </c>
      <c r="D17" s="97" t="s">
        <v>140</v>
      </c>
      <c r="E17" s="84" t="s">
        <v>285</v>
      </c>
      <c r="F17" s="84"/>
      <c r="G17" s="84"/>
      <c r="H17" s="94">
        <v>14.24</v>
      </c>
      <c r="I17" s="97" t="s">
        <v>184</v>
      </c>
      <c r="J17" s="98">
        <v>0.04</v>
      </c>
      <c r="K17" s="95">
        <v>8.8000000000000005E-3</v>
      </c>
      <c r="L17" s="94">
        <v>235144688</v>
      </c>
      <c r="M17" s="96">
        <v>183.07</v>
      </c>
      <c r="N17" s="84"/>
      <c r="O17" s="94">
        <v>430479.39901999995</v>
      </c>
      <c r="P17" s="95">
        <v>1.4495773814708695E-2</v>
      </c>
      <c r="Q17" s="95">
        <f t="shared" si="0"/>
        <v>0.13164019259966112</v>
      </c>
      <c r="R17" s="95">
        <f>O17/'סכום נכסי הקרן'!$C$42</f>
        <v>8.2930541675255848E-3</v>
      </c>
      <c r="AV17" s="139"/>
    </row>
    <row r="18" spans="2:48" s="136" customFormat="1">
      <c r="B18" s="86" t="s">
        <v>290</v>
      </c>
      <c r="C18" s="84" t="s">
        <v>291</v>
      </c>
      <c r="D18" s="97" t="s">
        <v>140</v>
      </c>
      <c r="E18" s="84" t="s">
        <v>285</v>
      </c>
      <c r="F18" s="84"/>
      <c r="G18" s="84"/>
      <c r="H18" s="94">
        <v>18.48</v>
      </c>
      <c r="I18" s="97" t="s">
        <v>184</v>
      </c>
      <c r="J18" s="98">
        <v>2.75E-2</v>
      </c>
      <c r="K18" s="95">
        <v>1.1700000000000002E-2</v>
      </c>
      <c r="L18" s="94">
        <v>69522325</v>
      </c>
      <c r="M18" s="96">
        <v>141.55000000000001</v>
      </c>
      <c r="N18" s="84"/>
      <c r="O18" s="94">
        <v>98408.851349999997</v>
      </c>
      <c r="P18" s="95">
        <v>3.9333556698823262E-3</v>
      </c>
      <c r="Q18" s="95">
        <f t="shared" si="0"/>
        <v>3.0093333559554507E-2</v>
      </c>
      <c r="R18" s="95">
        <f>O18/'סכום נכסי הקרן'!$C$42</f>
        <v>1.8958164703524105E-3</v>
      </c>
      <c r="AU18" s="141"/>
    </row>
    <row r="19" spans="2:48" s="136" customFormat="1">
      <c r="B19" s="86" t="s">
        <v>292</v>
      </c>
      <c r="C19" s="84" t="s">
        <v>293</v>
      </c>
      <c r="D19" s="97" t="s">
        <v>140</v>
      </c>
      <c r="E19" s="84" t="s">
        <v>285</v>
      </c>
      <c r="F19" s="84"/>
      <c r="G19" s="84"/>
      <c r="H19" s="94">
        <v>5.51</v>
      </c>
      <c r="I19" s="97" t="s">
        <v>184</v>
      </c>
      <c r="J19" s="98">
        <v>1.7500000000000002E-2</v>
      </c>
      <c r="K19" s="95">
        <v>-2.6000000000000007E-3</v>
      </c>
      <c r="L19" s="94">
        <v>10002444</v>
      </c>
      <c r="M19" s="96">
        <v>113.12</v>
      </c>
      <c r="N19" s="84"/>
      <c r="O19" s="94">
        <v>11314.764449999999</v>
      </c>
      <c r="P19" s="95">
        <v>7.2151671922833884E-4</v>
      </c>
      <c r="Q19" s="95">
        <f t="shared" si="0"/>
        <v>3.4600442548671133E-3</v>
      </c>
      <c r="R19" s="95">
        <f>O19/'סכום נכסי הקרן'!$C$42</f>
        <v>2.1797548196326885E-4</v>
      </c>
      <c r="AV19" s="141"/>
    </row>
    <row r="20" spans="2:48" s="136" customFormat="1">
      <c r="B20" s="86" t="s">
        <v>294</v>
      </c>
      <c r="C20" s="84" t="s">
        <v>295</v>
      </c>
      <c r="D20" s="97" t="s">
        <v>140</v>
      </c>
      <c r="E20" s="84" t="s">
        <v>285</v>
      </c>
      <c r="F20" s="84"/>
      <c r="G20" s="84"/>
      <c r="H20" s="94">
        <v>1.8000000000000003</v>
      </c>
      <c r="I20" s="97" t="s">
        <v>184</v>
      </c>
      <c r="J20" s="98">
        <v>0.03</v>
      </c>
      <c r="K20" s="95">
        <v>-4.9000000000000007E-3</v>
      </c>
      <c r="L20" s="94">
        <v>226007669</v>
      </c>
      <c r="M20" s="96">
        <v>116.8</v>
      </c>
      <c r="N20" s="84"/>
      <c r="O20" s="94">
        <v>263976.96438999998</v>
      </c>
      <c r="P20" s="95">
        <v>1.4742586475544869E-2</v>
      </c>
      <c r="Q20" s="95">
        <f t="shared" si="0"/>
        <v>8.072390575085106E-2</v>
      </c>
      <c r="R20" s="95">
        <f>O20/'סכום נכסי הקרן'!$C$42</f>
        <v>5.0854356088792388E-3</v>
      </c>
    </row>
    <row r="21" spans="2:48" s="136" customFormat="1">
      <c r="B21" s="86" t="s">
        <v>296</v>
      </c>
      <c r="C21" s="84" t="s">
        <v>297</v>
      </c>
      <c r="D21" s="97" t="s">
        <v>140</v>
      </c>
      <c r="E21" s="84" t="s">
        <v>285</v>
      </c>
      <c r="F21" s="84"/>
      <c r="G21" s="84"/>
      <c r="H21" s="94">
        <v>2.83</v>
      </c>
      <c r="I21" s="97" t="s">
        <v>184</v>
      </c>
      <c r="J21" s="98">
        <v>1E-3</v>
      </c>
      <c r="K21" s="95">
        <v>-5.0000000000000001E-3</v>
      </c>
      <c r="L21" s="94">
        <v>473522938</v>
      </c>
      <c r="M21" s="96">
        <v>101.73</v>
      </c>
      <c r="N21" s="84"/>
      <c r="O21" s="94">
        <v>481714.86687000003</v>
      </c>
      <c r="P21" s="95">
        <v>3.3908327066385066E-2</v>
      </c>
      <c r="Q21" s="95">
        <f t="shared" si="0"/>
        <v>0.14730795015336093</v>
      </c>
      <c r="R21" s="95">
        <f>O21/'סכום נכסי הקרן'!$C$42</f>
        <v>9.280089809988061E-3</v>
      </c>
    </row>
    <row r="22" spans="2:48" s="136" customFormat="1">
      <c r="B22" s="86" t="s">
        <v>298</v>
      </c>
      <c r="C22" s="84" t="s">
        <v>299</v>
      </c>
      <c r="D22" s="97" t="s">
        <v>140</v>
      </c>
      <c r="E22" s="84" t="s">
        <v>285</v>
      </c>
      <c r="F22" s="84"/>
      <c r="G22" s="84"/>
      <c r="H22" s="94">
        <v>7.64</v>
      </c>
      <c r="I22" s="97" t="s">
        <v>184</v>
      </c>
      <c r="J22" s="98">
        <v>7.4999999999999997E-3</v>
      </c>
      <c r="K22" s="95">
        <v>1E-4</v>
      </c>
      <c r="L22" s="94">
        <v>7228</v>
      </c>
      <c r="M22" s="96">
        <v>105.47</v>
      </c>
      <c r="N22" s="84"/>
      <c r="O22" s="94">
        <v>7.6233699999999995</v>
      </c>
      <c r="P22" s="95">
        <v>5.4449293756199751E-7</v>
      </c>
      <c r="Q22" s="95">
        <f t="shared" si="0"/>
        <v>2.331219327436048E-6</v>
      </c>
      <c r="R22" s="95">
        <f>O22/'סכום נכסי הקרן'!$C$42</f>
        <v>1.4686189511742995E-7</v>
      </c>
    </row>
    <row r="23" spans="2:48" s="136" customFormat="1">
      <c r="B23" s="86" t="s">
        <v>300</v>
      </c>
      <c r="C23" s="84" t="s">
        <v>301</v>
      </c>
      <c r="D23" s="97" t="s">
        <v>140</v>
      </c>
      <c r="E23" s="84" t="s">
        <v>285</v>
      </c>
      <c r="F23" s="84"/>
      <c r="G23" s="84"/>
      <c r="H23" s="94">
        <v>0.33</v>
      </c>
      <c r="I23" s="97" t="s">
        <v>184</v>
      </c>
      <c r="J23" s="98">
        <v>3.5000000000000003E-2</v>
      </c>
      <c r="K23" s="95">
        <v>9.1999999999999998E-3</v>
      </c>
      <c r="L23" s="94">
        <v>98607291</v>
      </c>
      <c r="M23" s="96">
        <v>120.2</v>
      </c>
      <c r="N23" s="84"/>
      <c r="O23" s="94">
        <v>118525.96196</v>
      </c>
      <c r="P23" s="95">
        <v>7.7151831898121647E-3</v>
      </c>
      <c r="Q23" s="95">
        <f t="shared" si="0"/>
        <v>3.6245126935213937E-2</v>
      </c>
      <c r="R23" s="95">
        <f>O23/'סכום נכסי הקרן'!$C$42</f>
        <v>2.2833664631340227E-3</v>
      </c>
    </row>
    <row r="24" spans="2:48" s="136" customFormat="1">
      <c r="B24" s="86" t="s">
        <v>302</v>
      </c>
      <c r="C24" s="84" t="s">
        <v>303</v>
      </c>
      <c r="D24" s="97" t="s">
        <v>140</v>
      </c>
      <c r="E24" s="84" t="s">
        <v>285</v>
      </c>
      <c r="F24" s="84"/>
      <c r="G24" s="84"/>
      <c r="H24" s="94">
        <v>4.51</v>
      </c>
      <c r="I24" s="97" t="s">
        <v>184</v>
      </c>
      <c r="J24" s="98">
        <v>2.75E-2</v>
      </c>
      <c r="K24" s="95">
        <v>-4.1000000000000003E-3</v>
      </c>
      <c r="L24" s="94">
        <v>172852522</v>
      </c>
      <c r="M24" s="96">
        <v>119.08</v>
      </c>
      <c r="N24" s="84"/>
      <c r="O24" s="94">
        <v>205832.77896</v>
      </c>
      <c r="P24" s="95">
        <v>1.0537639276479235E-2</v>
      </c>
      <c r="Q24" s="95">
        <f t="shared" si="0"/>
        <v>6.2943468903047334E-2</v>
      </c>
      <c r="R24" s="95">
        <f>O24/'סכום נכסי הקרן'!$C$42</f>
        <v>3.9653056319387181E-3</v>
      </c>
    </row>
    <row r="25" spans="2:48" s="136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37" customFormat="1">
      <c r="B26" s="124" t="s">
        <v>53</v>
      </c>
      <c r="C26" s="125"/>
      <c r="D26" s="125"/>
      <c r="E26" s="125"/>
      <c r="F26" s="125"/>
      <c r="G26" s="125"/>
      <c r="H26" s="126">
        <v>6.1596220938393511</v>
      </c>
      <c r="I26" s="125"/>
      <c r="J26" s="125"/>
      <c r="K26" s="127">
        <v>9.8430463428999995E-3</v>
      </c>
      <c r="L26" s="126"/>
      <c r="M26" s="128"/>
      <c r="N26" s="125"/>
      <c r="O26" s="126">
        <v>1241596.18725</v>
      </c>
      <c r="P26" s="125"/>
      <c r="Q26" s="127">
        <f t="shared" ref="Q26:Q30" si="1">O26/$O$11</f>
        <v>0.3796789383944511</v>
      </c>
      <c r="R26" s="127">
        <f>O26/'סכום נכסי הקרן'!$C$42</f>
        <v>2.3918971403737509E-2</v>
      </c>
    </row>
    <row r="27" spans="2:48" s="136" customFormat="1">
      <c r="B27" s="85" t="s">
        <v>23</v>
      </c>
      <c r="C27" s="82"/>
      <c r="D27" s="82"/>
      <c r="E27" s="82"/>
      <c r="F27" s="82"/>
      <c r="G27" s="82"/>
      <c r="H27" s="91">
        <v>0.70564576472497009</v>
      </c>
      <c r="I27" s="82"/>
      <c r="J27" s="82"/>
      <c r="K27" s="92">
        <v>9.0000000000000008E-4</v>
      </c>
      <c r="L27" s="91"/>
      <c r="M27" s="93"/>
      <c r="N27" s="82"/>
      <c r="O27" s="91">
        <v>97586.803</v>
      </c>
      <c r="P27" s="82"/>
      <c r="Q27" s="92">
        <f t="shared" si="1"/>
        <v>2.9841951952521543E-2</v>
      </c>
      <c r="R27" s="92">
        <f>O27/'סכום נכסי הקרן'!$C$42</f>
        <v>1.8799799599168478E-3</v>
      </c>
    </row>
    <row r="28" spans="2:48" s="136" customFormat="1">
      <c r="B28" s="86" t="s">
        <v>304</v>
      </c>
      <c r="C28" s="84" t="s">
        <v>305</v>
      </c>
      <c r="D28" s="97" t="s">
        <v>140</v>
      </c>
      <c r="E28" s="84" t="s">
        <v>285</v>
      </c>
      <c r="F28" s="84"/>
      <c r="G28" s="84"/>
      <c r="H28" s="94">
        <v>0.75</v>
      </c>
      <c r="I28" s="97" t="s">
        <v>184</v>
      </c>
      <c r="J28" s="98">
        <v>0</v>
      </c>
      <c r="K28" s="95">
        <v>8.9999999999999998E-4</v>
      </c>
      <c r="L28" s="94">
        <v>85500000</v>
      </c>
      <c r="M28" s="96">
        <v>99.93</v>
      </c>
      <c r="N28" s="84"/>
      <c r="O28" s="94">
        <v>85440.15</v>
      </c>
      <c r="P28" s="95">
        <v>1.2214285714285714E-2</v>
      </c>
      <c r="Q28" s="95">
        <f t="shared" si="1"/>
        <v>2.6127516966779136E-2</v>
      </c>
      <c r="R28" s="95">
        <f>O28/'סכום נכסי הקרן'!$C$42</f>
        <v>1.6459783990698973E-3</v>
      </c>
    </row>
    <row r="29" spans="2:48" s="136" customFormat="1">
      <c r="B29" s="86" t="s">
        <v>306</v>
      </c>
      <c r="C29" s="84" t="s">
        <v>307</v>
      </c>
      <c r="D29" s="97" t="s">
        <v>140</v>
      </c>
      <c r="E29" s="84" t="s">
        <v>285</v>
      </c>
      <c r="F29" s="84"/>
      <c r="G29" s="84"/>
      <c r="H29" s="94">
        <v>0.01</v>
      </c>
      <c r="I29" s="97" t="s">
        <v>184</v>
      </c>
      <c r="J29" s="98">
        <v>0</v>
      </c>
      <c r="K29" s="98">
        <v>0</v>
      </c>
      <c r="L29" s="94">
        <v>1051093</v>
      </c>
      <c r="M29" s="96">
        <v>100</v>
      </c>
      <c r="N29" s="84"/>
      <c r="O29" s="94">
        <v>1051.0930000000001</v>
      </c>
      <c r="P29" s="95">
        <v>1.1678811111111111E-4</v>
      </c>
      <c r="Q29" s="95">
        <f t="shared" si="1"/>
        <v>3.2142324412074168E-4</v>
      </c>
      <c r="R29" s="95">
        <f>O29/'סכום נכסי הקרן'!$C$42</f>
        <v>2.024898567492655E-5</v>
      </c>
    </row>
    <row r="30" spans="2:48" s="136" customFormat="1">
      <c r="B30" s="86" t="s">
        <v>308</v>
      </c>
      <c r="C30" s="84" t="s">
        <v>309</v>
      </c>
      <c r="D30" s="97" t="s">
        <v>140</v>
      </c>
      <c r="E30" s="84" t="s">
        <v>285</v>
      </c>
      <c r="F30" s="84"/>
      <c r="G30" s="84"/>
      <c r="H30" s="94">
        <v>0.43</v>
      </c>
      <c r="I30" s="97" t="s">
        <v>184</v>
      </c>
      <c r="J30" s="98">
        <v>0</v>
      </c>
      <c r="K30" s="95">
        <v>8.9999999999999998E-4</v>
      </c>
      <c r="L30" s="94">
        <v>11100000</v>
      </c>
      <c r="M30" s="96">
        <v>99.96</v>
      </c>
      <c r="N30" s="84"/>
      <c r="O30" s="94">
        <v>11095.56</v>
      </c>
      <c r="P30" s="95">
        <v>1.5857142857142858E-3</v>
      </c>
      <c r="Q30" s="95">
        <f t="shared" si="1"/>
        <v>3.3930117416216608E-3</v>
      </c>
      <c r="R30" s="95">
        <f>O30/'סכום נכסי הקרן'!$C$42</f>
        <v>2.137525751720238E-4</v>
      </c>
    </row>
    <row r="31" spans="2:48" s="136" customFormat="1">
      <c r="B31" s="87"/>
      <c r="C31" s="84"/>
      <c r="D31" s="84"/>
      <c r="E31" s="84"/>
      <c r="F31" s="84"/>
      <c r="G31" s="84"/>
      <c r="H31" s="84"/>
      <c r="I31" s="84"/>
      <c r="J31" s="84"/>
      <c r="K31" s="95"/>
      <c r="L31" s="94"/>
      <c r="M31" s="96"/>
      <c r="N31" s="84"/>
      <c r="O31" s="84"/>
      <c r="P31" s="84"/>
      <c r="Q31" s="95"/>
      <c r="R31" s="84"/>
    </row>
    <row r="32" spans="2:48" s="136" customFormat="1">
      <c r="B32" s="85" t="s">
        <v>24</v>
      </c>
      <c r="C32" s="82"/>
      <c r="D32" s="82"/>
      <c r="E32" s="82"/>
      <c r="F32" s="82"/>
      <c r="G32" s="82"/>
      <c r="H32" s="91">
        <v>7.2161189469358282</v>
      </c>
      <c r="I32" s="82"/>
      <c r="J32" s="82"/>
      <c r="K32" s="92">
        <v>1.2187746470353367E-2</v>
      </c>
      <c r="L32" s="91"/>
      <c r="M32" s="93"/>
      <c r="N32" s="82"/>
      <c r="O32" s="91">
        <v>969797.11092999997</v>
      </c>
      <c r="P32" s="82"/>
      <c r="Q32" s="92">
        <f t="shared" ref="Q32:Q47" si="2">O32/$O$11</f>
        <v>0.29656303822215863</v>
      </c>
      <c r="R32" s="92">
        <f>O32/'סכום נכסי הקרן'!$C$42</f>
        <v>1.8682845197148801E-2</v>
      </c>
    </row>
    <row r="33" spans="2:18" s="136" customFormat="1">
      <c r="B33" s="86" t="s">
        <v>310</v>
      </c>
      <c r="C33" s="84" t="s">
        <v>311</v>
      </c>
      <c r="D33" s="97" t="s">
        <v>140</v>
      </c>
      <c r="E33" s="84" t="s">
        <v>285</v>
      </c>
      <c r="F33" s="84"/>
      <c r="G33" s="84"/>
      <c r="H33" s="94">
        <v>1.1099999999999999</v>
      </c>
      <c r="I33" s="97" t="s">
        <v>184</v>
      </c>
      <c r="J33" s="98">
        <v>0.06</v>
      </c>
      <c r="K33" s="95">
        <v>1.1999999999999999E-3</v>
      </c>
      <c r="L33" s="94">
        <v>10556300</v>
      </c>
      <c r="M33" s="96">
        <v>111.85</v>
      </c>
      <c r="N33" s="84"/>
      <c r="O33" s="94">
        <v>11807.221230000001</v>
      </c>
      <c r="P33" s="95">
        <v>5.7595640230927929E-4</v>
      </c>
      <c r="Q33" s="95">
        <f t="shared" si="2"/>
        <v>3.6106370718841188E-3</v>
      </c>
      <c r="R33" s="95">
        <f>O33/'סכום נכסי הקרן'!$C$42</f>
        <v>2.2746251144947085E-4</v>
      </c>
    </row>
    <row r="34" spans="2:18" s="136" customFormat="1">
      <c r="B34" s="86" t="s">
        <v>312</v>
      </c>
      <c r="C34" s="84" t="s">
        <v>313</v>
      </c>
      <c r="D34" s="97" t="s">
        <v>140</v>
      </c>
      <c r="E34" s="84" t="s">
        <v>285</v>
      </c>
      <c r="F34" s="84"/>
      <c r="G34" s="84"/>
      <c r="H34" s="94">
        <v>7.3</v>
      </c>
      <c r="I34" s="97" t="s">
        <v>184</v>
      </c>
      <c r="J34" s="98">
        <v>6.25E-2</v>
      </c>
      <c r="K34" s="95">
        <v>1.4500000000000002E-2</v>
      </c>
      <c r="L34" s="94">
        <v>11927</v>
      </c>
      <c r="M34" s="96">
        <v>140.56</v>
      </c>
      <c r="N34" s="84"/>
      <c r="O34" s="94">
        <v>16.764590000000002</v>
      </c>
      <c r="P34" s="95">
        <v>6.950605941669573E-7</v>
      </c>
      <c r="Q34" s="95">
        <f t="shared" si="2"/>
        <v>5.1265957476209481E-6</v>
      </c>
      <c r="R34" s="95">
        <f>O34/'סכום נכסי הקרן'!$C$42</f>
        <v>3.2296470698217658E-7</v>
      </c>
    </row>
    <row r="35" spans="2:18" s="136" customFormat="1">
      <c r="B35" s="86" t="s">
        <v>314</v>
      </c>
      <c r="C35" s="84" t="s">
        <v>315</v>
      </c>
      <c r="D35" s="97" t="s">
        <v>140</v>
      </c>
      <c r="E35" s="84" t="s">
        <v>285</v>
      </c>
      <c r="F35" s="84"/>
      <c r="G35" s="84"/>
      <c r="H35" s="94">
        <v>5.6000000000000005</v>
      </c>
      <c r="I35" s="97" t="s">
        <v>184</v>
      </c>
      <c r="J35" s="98">
        <v>3.7499999999999999E-2</v>
      </c>
      <c r="K35" s="95">
        <v>1.0200000000000002E-2</v>
      </c>
      <c r="L35" s="94">
        <v>90781967</v>
      </c>
      <c r="M35" s="96">
        <v>119.31</v>
      </c>
      <c r="N35" s="84"/>
      <c r="O35" s="94">
        <v>108311.96707</v>
      </c>
      <c r="P35" s="95">
        <v>5.8984635738456954E-3</v>
      </c>
      <c r="Q35" s="95">
        <f t="shared" si="2"/>
        <v>3.3121696969476859E-2</v>
      </c>
      <c r="R35" s="95">
        <f>O35/'סכום נכסי הקרן'!$C$42</f>
        <v>2.0865969706044527E-3</v>
      </c>
    </row>
    <row r="36" spans="2:18" s="136" customFormat="1">
      <c r="B36" s="86" t="s">
        <v>316</v>
      </c>
      <c r="C36" s="84" t="s">
        <v>317</v>
      </c>
      <c r="D36" s="97" t="s">
        <v>140</v>
      </c>
      <c r="E36" s="84" t="s">
        <v>285</v>
      </c>
      <c r="F36" s="84"/>
      <c r="G36" s="84"/>
      <c r="H36" s="94">
        <v>18.59</v>
      </c>
      <c r="I36" s="97" t="s">
        <v>184</v>
      </c>
      <c r="J36" s="98">
        <v>3.7499999999999999E-2</v>
      </c>
      <c r="K36" s="95">
        <v>2.9699999999999994E-2</v>
      </c>
      <c r="L36" s="94">
        <v>15000000</v>
      </c>
      <c r="M36" s="96">
        <v>117.83</v>
      </c>
      <c r="N36" s="84"/>
      <c r="O36" s="94">
        <v>17674.500370000002</v>
      </c>
      <c r="P36" s="95">
        <v>4.9471153370469678E-3</v>
      </c>
      <c r="Q36" s="95">
        <f t="shared" si="2"/>
        <v>5.4048454771734276E-3</v>
      </c>
      <c r="R36" s="95">
        <f>O36/'סכום נכסי הקרן'!$C$42</f>
        <v>3.404938524027979E-4</v>
      </c>
    </row>
    <row r="37" spans="2:18" s="136" customFormat="1">
      <c r="B37" s="86" t="s">
        <v>318</v>
      </c>
      <c r="C37" s="84" t="s">
        <v>319</v>
      </c>
      <c r="D37" s="97" t="s">
        <v>140</v>
      </c>
      <c r="E37" s="84" t="s">
        <v>285</v>
      </c>
      <c r="F37" s="84"/>
      <c r="G37" s="84"/>
      <c r="H37" s="94">
        <v>1.39</v>
      </c>
      <c r="I37" s="97" t="s">
        <v>184</v>
      </c>
      <c r="J37" s="98">
        <v>2.2499999999999999E-2</v>
      </c>
      <c r="K37" s="95">
        <v>1.1000000000000001E-3</v>
      </c>
      <c r="L37" s="94">
        <v>25424000</v>
      </c>
      <c r="M37" s="96">
        <v>104.34</v>
      </c>
      <c r="N37" s="84"/>
      <c r="O37" s="94">
        <v>26527.40223</v>
      </c>
      <c r="P37" s="95">
        <v>1.3225334755882188E-3</v>
      </c>
      <c r="Q37" s="95">
        <f t="shared" si="2"/>
        <v>8.1120544831545793E-3</v>
      </c>
      <c r="R37" s="95">
        <f>O37/'סכום נכסי הקרן'!$C$42</f>
        <v>5.110423033435525E-4</v>
      </c>
    </row>
    <row r="38" spans="2:18" s="136" customFormat="1">
      <c r="B38" s="86" t="s">
        <v>320</v>
      </c>
      <c r="C38" s="84" t="s">
        <v>321</v>
      </c>
      <c r="D38" s="97" t="s">
        <v>140</v>
      </c>
      <c r="E38" s="84" t="s">
        <v>285</v>
      </c>
      <c r="F38" s="84"/>
      <c r="G38" s="84"/>
      <c r="H38" s="94">
        <v>0.83</v>
      </c>
      <c r="I38" s="97" t="s">
        <v>184</v>
      </c>
      <c r="J38" s="98">
        <v>5.0000000000000001E-3</v>
      </c>
      <c r="K38" s="95">
        <v>1.1999999999999999E-3</v>
      </c>
      <c r="L38" s="94">
        <v>87238450</v>
      </c>
      <c r="M38" s="96">
        <v>100.4</v>
      </c>
      <c r="N38" s="84"/>
      <c r="O38" s="94">
        <v>87587.405230000004</v>
      </c>
      <c r="P38" s="95">
        <v>5.7148579776223046E-3</v>
      </c>
      <c r="Q38" s="95">
        <f t="shared" si="2"/>
        <v>2.6784145582878598E-2</v>
      </c>
      <c r="R38" s="95">
        <f>O38/'סכום נכסי הקרן'!$C$42</f>
        <v>1.687344615373004E-3</v>
      </c>
    </row>
    <row r="39" spans="2:18" s="136" customFormat="1">
      <c r="B39" s="86" t="s">
        <v>322</v>
      </c>
      <c r="C39" s="84" t="s">
        <v>323</v>
      </c>
      <c r="D39" s="97" t="s">
        <v>140</v>
      </c>
      <c r="E39" s="84" t="s">
        <v>285</v>
      </c>
      <c r="F39" s="84"/>
      <c r="G39" s="84"/>
      <c r="H39" s="94">
        <v>4.79</v>
      </c>
      <c r="I39" s="97" t="s">
        <v>184</v>
      </c>
      <c r="J39" s="98">
        <v>1.2500000000000001E-2</v>
      </c>
      <c r="K39" s="95">
        <v>7.2000000000000007E-3</v>
      </c>
      <c r="L39" s="94">
        <v>7316996</v>
      </c>
      <c r="M39" s="96">
        <v>102.64</v>
      </c>
      <c r="N39" s="84"/>
      <c r="O39" s="94">
        <v>7510.1650099999997</v>
      </c>
      <c r="P39" s="95">
        <v>1.7438242799958435E-3</v>
      </c>
      <c r="Q39" s="95">
        <f t="shared" si="2"/>
        <v>2.2966013486877775E-3</v>
      </c>
      <c r="R39" s="95">
        <f>O39/'סכום נכסי הקרן'!$C$42</f>
        <v>1.4468103555425124E-4</v>
      </c>
    </row>
    <row r="40" spans="2:18" s="136" customFormat="1">
      <c r="B40" s="86" t="s">
        <v>324</v>
      </c>
      <c r="C40" s="84" t="s">
        <v>325</v>
      </c>
      <c r="D40" s="97" t="s">
        <v>140</v>
      </c>
      <c r="E40" s="84" t="s">
        <v>285</v>
      </c>
      <c r="F40" s="84"/>
      <c r="G40" s="84"/>
      <c r="H40" s="94">
        <v>0.08</v>
      </c>
      <c r="I40" s="97" t="s">
        <v>184</v>
      </c>
      <c r="J40" s="98">
        <v>0.04</v>
      </c>
      <c r="K40" s="95">
        <v>1.1999999999999999E-3</v>
      </c>
      <c r="L40" s="94">
        <v>15038218</v>
      </c>
      <c r="M40" s="96">
        <v>103.99</v>
      </c>
      <c r="N40" s="84"/>
      <c r="O40" s="94">
        <v>15638.2435</v>
      </c>
      <c r="P40" s="95">
        <v>2.0508167094135561E-3</v>
      </c>
      <c r="Q40" s="95">
        <f t="shared" si="2"/>
        <v>4.782160054457695E-3</v>
      </c>
      <c r="R40" s="95">
        <f>O40/'סכום נכסי הקרן'!$C$42</f>
        <v>3.0126598560975407E-4</v>
      </c>
    </row>
    <row r="41" spans="2:18" s="136" customFormat="1">
      <c r="B41" s="86" t="s">
        <v>326</v>
      </c>
      <c r="C41" s="84" t="s">
        <v>327</v>
      </c>
      <c r="D41" s="97" t="s">
        <v>140</v>
      </c>
      <c r="E41" s="84" t="s">
        <v>285</v>
      </c>
      <c r="F41" s="84"/>
      <c r="G41" s="84"/>
      <c r="H41" s="94">
        <v>3.07</v>
      </c>
      <c r="I41" s="97" t="s">
        <v>184</v>
      </c>
      <c r="J41" s="98">
        <v>5.0000000000000001E-3</v>
      </c>
      <c r="K41" s="95">
        <v>3.4000000000000002E-3</v>
      </c>
      <c r="L41" s="94">
        <v>19569475</v>
      </c>
      <c r="M41" s="96">
        <v>100.56</v>
      </c>
      <c r="N41" s="84"/>
      <c r="O41" s="94">
        <v>19679.06452</v>
      </c>
      <c r="P41" s="95">
        <v>1.2017638829866936E-2</v>
      </c>
      <c r="Q41" s="95">
        <f t="shared" si="2"/>
        <v>6.0178392961229748E-3</v>
      </c>
      <c r="R41" s="95">
        <f>O41/'סכום נכסי הקרן'!$C$42</f>
        <v>3.7911116862298131E-4</v>
      </c>
    </row>
    <row r="42" spans="2:18" s="136" customFormat="1">
      <c r="B42" s="86" t="s">
        <v>328</v>
      </c>
      <c r="C42" s="84" t="s">
        <v>329</v>
      </c>
      <c r="D42" s="97" t="s">
        <v>140</v>
      </c>
      <c r="E42" s="84" t="s">
        <v>285</v>
      </c>
      <c r="F42" s="84"/>
      <c r="G42" s="84"/>
      <c r="H42" s="94">
        <v>3.65</v>
      </c>
      <c r="I42" s="97" t="s">
        <v>184</v>
      </c>
      <c r="J42" s="98">
        <v>5.5E-2</v>
      </c>
      <c r="K42" s="95">
        <v>5.1000000000000004E-3</v>
      </c>
      <c r="L42" s="94">
        <v>1615</v>
      </c>
      <c r="M42" s="96">
        <v>125.16</v>
      </c>
      <c r="N42" s="84"/>
      <c r="O42" s="94">
        <v>2.0213399999999999</v>
      </c>
      <c r="P42" s="95">
        <v>8.9935549350277502E-8</v>
      </c>
      <c r="Q42" s="95">
        <f t="shared" si="2"/>
        <v>6.1812385799450657E-7</v>
      </c>
      <c r="R42" s="95">
        <f>O42/'סכום נכסי הקרן'!$C$42</f>
        <v>3.8940497847627213E-8</v>
      </c>
    </row>
    <row r="43" spans="2:18" s="136" customFormat="1">
      <c r="B43" s="86" t="s">
        <v>330</v>
      </c>
      <c r="C43" s="84" t="s">
        <v>331</v>
      </c>
      <c r="D43" s="97" t="s">
        <v>140</v>
      </c>
      <c r="E43" s="84" t="s">
        <v>285</v>
      </c>
      <c r="F43" s="84"/>
      <c r="G43" s="84"/>
      <c r="H43" s="94">
        <v>15.28</v>
      </c>
      <c r="I43" s="97" t="s">
        <v>184</v>
      </c>
      <c r="J43" s="98">
        <v>5.5E-2</v>
      </c>
      <c r="K43" s="95">
        <v>2.7099999999999992E-2</v>
      </c>
      <c r="L43" s="94">
        <v>176712741</v>
      </c>
      <c r="M43" s="96">
        <v>153.97</v>
      </c>
      <c r="N43" s="84"/>
      <c r="O43" s="94">
        <v>272084.59885000001</v>
      </c>
      <c r="P43" s="95">
        <v>9.6650818059831247E-3</v>
      </c>
      <c r="Q43" s="95">
        <f t="shared" si="2"/>
        <v>8.3203212691605424E-2</v>
      </c>
      <c r="R43" s="95">
        <f>O43/'סכום נכסי הקרן'!$C$42</f>
        <v>5.2416267109397429E-3</v>
      </c>
    </row>
    <row r="44" spans="2:18" s="136" customFormat="1">
      <c r="B44" s="86" t="s">
        <v>332</v>
      </c>
      <c r="C44" s="84" t="s">
        <v>333</v>
      </c>
      <c r="D44" s="97" t="s">
        <v>140</v>
      </c>
      <c r="E44" s="84" t="s">
        <v>285</v>
      </c>
      <c r="F44" s="84"/>
      <c r="G44" s="84"/>
      <c r="H44" s="94">
        <v>4.7300000000000004</v>
      </c>
      <c r="I44" s="97" t="s">
        <v>184</v>
      </c>
      <c r="J44" s="98">
        <v>4.2500000000000003E-2</v>
      </c>
      <c r="K44" s="95">
        <v>7.7000000000000002E-3</v>
      </c>
      <c r="L44" s="94">
        <v>170140838</v>
      </c>
      <c r="M44" s="96">
        <v>121.01</v>
      </c>
      <c r="N44" s="84"/>
      <c r="O44" s="94">
        <v>205887.42572999999</v>
      </c>
      <c r="P44" s="95">
        <v>9.2214567406772342E-3</v>
      </c>
      <c r="Q44" s="95">
        <f t="shared" si="2"/>
        <v>6.2960179833568344E-2</v>
      </c>
      <c r="R44" s="95">
        <f>O44/'סכום נכסי הקרן'!$C$42</f>
        <v>3.9663583852753981E-3</v>
      </c>
    </row>
    <row r="45" spans="2:18" s="136" customFormat="1">
      <c r="B45" s="86" t="s">
        <v>334</v>
      </c>
      <c r="C45" s="84" t="s">
        <v>335</v>
      </c>
      <c r="D45" s="97" t="s">
        <v>140</v>
      </c>
      <c r="E45" s="84" t="s">
        <v>285</v>
      </c>
      <c r="F45" s="84"/>
      <c r="G45" s="84"/>
      <c r="H45" s="94">
        <v>3.2700000000000005</v>
      </c>
      <c r="I45" s="97" t="s">
        <v>184</v>
      </c>
      <c r="J45" s="98">
        <v>0.01</v>
      </c>
      <c r="K45" s="95">
        <v>3.8999999999999994E-3</v>
      </c>
      <c r="L45" s="94">
        <v>162440741</v>
      </c>
      <c r="M45" s="96">
        <v>102.7</v>
      </c>
      <c r="N45" s="84"/>
      <c r="O45" s="94">
        <v>166826.64822999999</v>
      </c>
      <c r="P45" s="95">
        <v>1.1153884172755877E-2</v>
      </c>
      <c r="Q45" s="95">
        <f t="shared" si="2"/>
        <v>5.1015431060692423E-2</v>
      </c>
      <c r="R45" s="95">
        <f>O45/'סכום נכסי הקרן'!$C$42</f>
        <v>3.2138644346459168E-3</v>
      </c>
    </row>
    <row r="46" spans="2:18" s="136" customFormat="1">
      <c r="B46" s="86" t="s">
        <v>336</v>
      </c>
      <c r="C46" s="84" t="s">
        <v>337</v>
      </c>
      <c r="D46" s="97" t="s">
        <v>140</v>
      </c>
      <c r="E46" s="84" t="s">
        <v>285</v>
      </c>
      <c r="F46" s="84"/>
      <c r="G46" s="84"/>
      <c r="H46" s="94">
        <v>7.21</v>
      </c>
      <c r="I46" s="97" t="s">
        <v>184</v>
      </c>
      <c r="J46" s="98">
        <v>1.7500000000000002E-2</v>
      </c>
      <c r="K46" s="95">
        <v>1.3500000000000002E-2</v>
      </c>
      <c r="L46" s="94">
        <v>19621471</v>
      </c>
      <c r="M46" s="96">
        <v>103.49</v>
      </c>
      <c r="N46" s="84"/>
      <c r="O46" s="94">
        <v>20306.259559999999</v>
      </c>
      <c r="P46" s="95">
        <v>1.233498852026816E-3</v>
      </c>
      <c r="Q46" s="95">
        <f t="shared" si="2"/>
        <v>6.2096349454644102E-3</v>
      </c>
      <c r="R46" s="95">
        <f>O46/'סכום נכסי הקרן'!$C$42</f>
        <v>3.9119388954334227E-4</v>
      </c>
    </row>
    <row r="47" spans="2:18" s="136" customFormat="1">
      <c r="B47" s="86" t="s">
        <v>338</v>
      </c>
      <c r="C47" s="84" t="s">
        <v>339</v>
      </c>
      <c r="D47" s="97" t="s">
        <v>140</v>
      </c>
      <c r="E47" s="84" t="s">
        <v>285</v>
      </c>
      <c r="F47" s="84"/>
      <c r="G47" s="84"/>
      <c r="H47" s="94">
        <v>1.95</v>
      </c>
      <c r="I47" s="97" t="s">
        <v>184</v>
      </c>
      <c r="J47" s="98">
        <v>0.05</v>
      </c>
      <c r="K47" s="95">
        <v>1.8E-3</v>
      </c>
      <c r="L47" s="94">
        <v>8671399</v>
      </c>
      <c r="M47" s="96">
        <v>114.6</v>
      </c>
      <c r="N47" s="84"/>
      <c r="O47" s="94">
        <v>9937.4234700000015</v>
      </c>
      <c r="P47" s="95">
        <v>4.6849205015676013E-4</v>
      </c>
      <c r="Q47" s="95">
        <f t="shared" si="2"/>
        <v>3.0388546873863667E-3</v>
      </c>
      <c r="R47" s="95">
        <f>O47/'סכום נכסי הקרן'!$C$42</f>
        <v>1.9144142857930642E-4</v>
      </c>
    </row>
    <row r="48" spans="2:18" s="136" customFormat="1">
      <c r="B48" s="87"/>
      <c r="C48" s="84"/>
      <c r="D48" s="84"/>
      <c r="E48" s="84"/>
      <c r="F48" s="84"/>
      <c r="G48" s="84"/>
      <c r="H48" s="84"/>
      <c r="I48" s="84"/>
      <c r="J48" s="84"/>
      <c r="K48" s="95"/>
      <c r="L48" s="94"/>
      <c r="M48" s="96"/>
      <c r="N48" s="84"/>
      <c r="O48" s="84"/>
      <c r="P48" s="84"/>
      <c r="Q48" s="95"/>
      <c r="R48" s="84"/>
    </row>
    <row r="49" spans="2:18" s="136" customFormat="1">
      <c r="B49" s="85" t="s">
        <v>25</v>
      </c>
      <c r="C49" s="82"/>
      <c r="D49" s="82"/>
      <c r="E49" s="82"/>
      <c r="F49" s="82"/>
      <c r="G49" s="82"/>
      <c r="H49" s="91">
        <v>3.3334636788160825</v>
      </c>
      <c r="I49" s="82"/>
      <c r="J49" s="82"/>
      <c r="K49" s="92">
        <v>1.746256981017622E-3</v>
      </c>
      <c r="L49" s="91"/>
      <c r="M49" s="93"/>
      <c r="N49" s="82"/>
      <c r="O49" s="91">
        <v>174212.27331999998</v>
      </c>
      <c r="P49" s="82"/>
      <c r="Q49" s="92">
        <f t="shared" ref="Q49:Q51" si="3">O49/$O$11</f>
        <v>5.3273948219770967E-2</v>
      </c>
      <c r="R49" s="92">
        <f>O49/'סכום נכסי הקרן'!$C$42</f>
        <v>3.356146246671863E-3</v>
      </c>
    </row>
    <row r="50" spans="2:18" s="136" customFormat="1">
      <c r="B50" s="86" t="s">
        <v>340</v>
      </c>
      <c r="C50" s="84" t="s">
        <v>341</v>
      </c>
      <c r="D50" s="97" t="s">
        <v>140</v>
      </c>
      <c r="E50" s="84" t="s">
        <v>285</v>
      </c>
      <c r="F50" s="84"/>
      <c r="G50" s="84"/>
      <c r="H50" s="94">
        <v>3.91</v>
      </c>
      <c r="I50" s="97" t="s">
        <v>184</v>
      </c>
      <c r="J50" s="98">
        <v>1.1000000000000001E-3</v>
      </c>
      <c r="K50" s="95">
        <v>1.9E-3</v>
      </c>
      <c r="L50" s="94">
        <v>107521271</v>
      </c>
      <c r="M50" s="96">
        <v>99.75</v>
      </c>
      <c r="N50" s="84"/>
      <c r="O50" s="94">
        <v>107252.47120999999</v>
      </c>
      <c r="P50" s="95">
        <v>7.6698515333693913E-3</v>
      </c>
      <c r="Q50" s="95">
        <f t="shared" si="3"/>
        <v>3.2797704138724779E-2</v>
      </c>
      <c r="R50" s="95">
        <f>O50/'סכום נכסי הקרן'!$C$42</f>
        <v>2.0661861063975898E-3</v>
      </c>
    </row>
    <row r="51" spans="2:18" s="136" customFormat="1">
      <c r="B51" s="86" t="s">
        <v>342</v>
      </c>
      <c r="C51" s="84" t="s">
        <v>343</v>
      </c>
      <c r="D51" s="97" t="s">
        <v>140</v>
      </c>
      <c r="E51" s="84" t="s">
        <v>285</v>
      </c>
      <c r="F51" s="84"/>
      <c r="G51" s="84"/>
      <c r="H51" s="94">
        <v>2.41</v>
      </c>
      <c r="I51" s="97" t="s">
        <v>184</v>
      </c>
      <c r="J51" s="98">
        <v>1.1000000000000001E-3</v>
      </c>
      <c r="K51" s="95">
        <v>1.5000000000000002E-3</v>
      </c>
      <c r="L51" s="94">
        <v>67000000</v>
      </c>
      <c r="M51" s="96">
        <v>99.94</v>
      </c>
      <c r="N51" s="84"/>
      <c r="O51" s="94">
        <v>66959.802110000004</v>
      </c>
      <c r="P51" s="95">
        <v>3.6366054190108492E-3</v>
      </c>
      <c r="Q51" s="95">
        <f t="shared" si="3"/>
        <v>2.0476244081046192E-2</v>
      </c>
      <c r="R51" s="95">
        <f>O51/'סכום נכסי הקרן'!$C$42</f>
        <v>1.2899601402742733E-3</v>
      </c>
    </row>
    <row r="52" spans="2:18">
      <c r="C52" s="1"/>
      <c r="D52" s="1"/>
    </row>
    <row r="53" spans="2:18">
      <c r="C53" s="1"/>
      <c r="D53" s="1"/>
    </row>
    <row r="54" spans="2:18">
      <c r="C54" s="1"/>
      <c r="D54" s="1"/>
    </row>
    <row r="55" spans="2:18">
      <c r="B55" s="99" t="s">
        <v>132</v>
      </c>
      <c r="C55" s="100"/>
      <c r="D55" s="100"/>
    </row>
    <row r="56" spans="2:18">
      <c r="B56" s="99" t="s">
        <v>261</v>
      </c>
      <c r="C56" s="100"/>
      <c r="D56" s="100"/>
    </row>
    <row r="57" spans="2:18">
      <c r="B57" s="173" t="s">
        <v>269</v>
      </c>
      <c r="C57" s="173"/>
      <c r="D57" s="173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7:D57"/>
  </mergeCells>
  <phoneticPr fontId="6" type="noConversion"/>
  <dataValidations count="1">
    <dataValidation allowBlank="1" showInputMessage="1" showErrorMessage="1" sqref="N10:Q10 N9 N1:N7 N32:N1048576 C5:C29 O1:Q9 O11:Q1048576 C58:D1048576 E1:I30 D1:D29 R1:AF1048576 AJ1:XFD1048576 AG1:AI27 AG31:AI1048576 A1:B1048576 E32:I1048576 C32:D56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199</v>
      </c>
      <c r="C1" s="78" t="s" vm="1">
        <v>280</v>
      </c>
    </row>
    <row r="2" spans="2:67">
      <c r="B2" s="57" t="s">
        <v>198</v>
      </c>
      <c r="C2" s="78" t="s">
        <v>281</v>
      </c>
    </row>
    <row r="3" spans="2:67">
      <c r="B3" s="57" t="s">
        <v>200</v>
      </c>
      <c r="C3" s="78" t="s">
        <v>282</v>
      </c>
    </row>
    <row r="4" spans="2:67">
      <c r="B4" s="57" t="s">
        <v>201</v>
      </c>
      <c r="C4" s="78">
        <v>2102</v>
      </c>
    </row>
    <row r="6" spans="2:67" ht="26.25" customHeight="1">
      <c r="B6" s="170" t="s">
        <v>229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5"/>
      <c r="BO6" s="3"/>
    </row>
    <row r="7" spans="2:67" ht="26.25" customHeight="1">
      <c r="B7" s="170" t="s">
        <v>107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5"/>
      <c r="AZ7" s="44"/>
      <c r="BJ7" s="3"/>
      <c r="BO7" s="3"/>
    </row>
    <row r="8" spans="2:67" s="3" customFormat="1" ht="78.75">
      <c r="B8" s="38" t="s">
        <v>135</v>
      </c>
      <c r="C8" s="14" t="s">
        <v>52</v>
      </c>
      <c r="D8" s="14" t="s">
        <v>139</v>
      </c>
      <c r="E8" s="14" t="s">
        <v>247</v>
      </c>
      <c r="F8" s="14" t="s">
        <v>137</v>
      </c>
      <c r="G8" s="14" t="s">
        <v>77</v>
      </c>
      <c r="H8" s="14" t="s">
        <v>15</v>
      </c>
      <c r="I8" s="14" t="s">
        <v>78</v>
      </c>
      <c r="J8" s="14" t="s">
        <v>122</v>
      </c>
      <c r="K8" s="14" t="s">
        <v>18</v>
      </c>
      <c r="L8" s="14" t="s">
        <v>121</v>
      </c>
      <c r="M8" s="14" t="s">
        <v>17</v>
      </c>
      <c r="N8" s="14" t="s">
        <v>19</v>
      </c>
      <c r="O8" s="14" t="s">
        <v>263</v>
      </c>
      <c r="P8" s="14" t="s">
        <v>262</v>
      </c>
      <c r="Q8" s="14" t="s">
        <v>74</v>
      </c>
      <c r="R8" s="14" t="s">
        <v>68</v>
      </c>
      <c r="S8" s="14" t="s">
        <v>202</v>
      </c>
      <c r="T8" s="39" t="s">
        <v>204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270</v>
      </c>
      <c r="P9" s="17"/>
      <c r="Q9" s="17" t="s">
        <v>266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133</v>
      </c>
      <c r="R10" s="20" t="s">
        <v>134</v>
      </c>
      <c r="S10" s="46" t="s">
        <v>205</v>
      </c>
      <c r="T10" s="73" t="s">
        <v>248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132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261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80" zoomScaleNormal="80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7.42578125" style="1" bestFit="1" customWidth="1"/>
    <col min="14" max="14" width="11.140625" style="1" customWidth="1"/>
    <col min="15" max="15" width="16.7109375" style="1" bestFit="1" customWidth="1"/>
    <col min="16" max="16" width="13" style="1" bestFit="1" customWidth="1"/>
    <col min="17" max="17" width="13.42578125" style="1" bestFit="1" customWidth="1"/>
    <col min="18" max="18" width="14.28515625" style="1" bestFit="1" customWidth="1"/>
    <col min="19" max="19" width="15.28515625" style="1" bestFit="1" customWidth="1"/>
    <col min="20" max="20" width="11.85546875" style="1" bestFit="1" customWidth="1"/>
    <col min="21" max="21" width="9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199</v>
      </c>
      <c r="C1" s="78" t="s" vm="1">
        <v>280</v>
      </c>
    </row>
    <row r="2" spans="2:56">
      <c r="B2" s="57" t="s">
        <v>198</v>
      </c>
      <c r="C2" s="78" t="s">
        <v>281</v>
      </c>
    </row>
    <row r="3" spans="2:56">
      <c r="B3" s="57" t="s">
        <v>200</v>
      </c>
      <c r="C3" s="78" t="s">
        <v>282</v>
      </c>
    </row>
    <row r="4" spans="2:56">
      <c r="B4" s="57" t="s">
        <v>201</v>
      </c>
      <c r="C4" s="78">
        <v>2102</v>
      </c>
    </row>
    <row r="6" spans="2:56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8"/>
    </row>
    <row r="7" spans="2:56" ht="26.25" customHeight="1">
      <c r="B7" s="176" t="s">
        <v>108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8"/>
      <c r="BD7" s="3"/>
    </row>
    <row r="8" spans="2:56" s="3" customFormat="1" ht="78.75">
      <c r="B8" s="23" t="s">
        <v>135</v>
      </c>
      <c r="C8" s="31" t="s">
        <v>52</v>
      </c>
      <c r="D8" s="31" t="s">
        <v>139</v>
      </c>
      <c r="E8" s="31" t="s">
        <v>247</v>
      </c>
      <c r="F8" s="31" t="s">
        <v>137</v>
      </c>
      <c r="G8" s="31" t="s">
        <v>77</v>
      </c>
      <c r="H8" s="31" t="s">
        <v>15</v>
      </c>
      <c r="I8" s="31" t="s">
        <v>78</v>
      </c>
      <c r="J8" s="31" t="s">
        <v>122</v>
      </c>
      <c r="K8" s="31" t="s">
        <v>18</v>
      </c>
      <c r="L8" s="31" t="s">
        <v>121</v>
      </c>
      <c r="M8" s="31" t="s">
        <v>17</v>
      </c>
      <c r="N8" s="31" t="s">
        <v>19</v>
      </c>
      <c r="O8" s="14" t="s">
        <v>263</v>
      </c>
      <c r="P8" s="31" t="s">
        <v>262</v>
      </c>
      <c r="Q8" s="31" t="s">
        <v>278</v>
      </c>
      <c r="R8" s="31" t="s">
        <v>74</v>
      </c>
      <c r="S8" s="14" t="s">
        <v>68</v>
      </c>
      <c r="T8" s="31" t="s">
        <v>202</v>
      </c>
      <c r="U8" s="15" t="s">
        <v>204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270</v>
      </c>
      <c r="P9" s="33"/>
      <c r="Q9" s="17" t="s">
        <v>266</v>
      </c>
      <c r="R9" s="33" t="s">
        <v>266</v>
      </c>
      <c r="S9" s="17" t="s">
        <v>20</v>
      </c>
      <c r="T9" s="33" t="s">
        <v>266</v>
      </c>
      <c r="U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133</v>
      </c>
      <c r="R10" s="20" t="s">
        <v>134</v>
      </c>
      <c r="S10" s="20" t="s">
        <v>205</v>
      </c>
      <c r="T10" s="21" t="s">
        <v>248</v>
      </c>
      <c r="U10" s="21" t="s">
        <v>272</v>
      </c>
      <c r="AY10" s="1"/>
      <c r="AZ10" s="3"/>
      <c r="BA10" s="1"/>
    </row>
    <row r="11" spans="2:56" s="139" customFormat="1" ht="17.25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0"/>
      <c r="K11" s="88">
        <v>4.3091811515812424</v>
      </c>
      <c r="L11" s="80"/>
      <c r="M11" s="80"/>
      <c r="N11" s="103">
        <v>1.6513438523611965E-2</v>
      </c>
      <c r="O11" s="88"/>
      <c r="P11" s="90"/>
      <c r="Q11" s="88">
        <v>20105.699190000003</v>
      </c>
      <c r="R11" s="88">
        <v>5956012.4414799996</v>
      </c>
      <c r="S11" s="80"/>
      <c r="T11" s="89">
        <f>R11/$R$11</f>
        <v>1</v>
      </c>
      <c r="U11" s="89">
        <f>R11/'סכום נכסי הקרן'!$C$42</f>
        <v>0.11474076091003634</v>
      </c>
      <c r="AY11" s="136"/>
      <c r="AZ11" s="141"/>
      <c r="BA11" s="136"/>
      <c r="BD11" s="136"/>
    </row>
    <row r="12" spans="2:56" s="136" customFormat="1" ht="17.25" customHeight="1">
      <c r="B12" s="81" t="s">
        <v>256</v>
      </c>
      <c r="C12" s="82"/>
      <c r="D12" s="82"/>
      <c r="E12" s="82"/>
      <c r="F12" s="82"/>
      <c r="G12" s="82"/>
      <c r="H12" s="82"/>
      <c r="I12" s="82"/>
      <c r="J12" s="82"/>
      <c r="K12" s="91">
        <v>4.0767089597856039</v>
      </c>
      <c r="L12" s="82"/>
      <c r="M12" s="82"/>
      <c r="N12" s="104">
        <v>9.597899074811192E-3</v>
      </c>
      <c r="O12" s="91"/>
      <c r="P12" s="93"/>
      <c r="Q12" s="91">
        <v>20105.699189999999</v>
      </c>
      <c r="R12" s="91">
        <v>4477984.8464399967</v>
      </c>
      <c r="S12" s="82"/>
      <c r="T12" s="92">
        <f t="shared" ref="T12:T75" si="0">R12/$R$11</f>
        <v>0.75184276232426228</v>
      </c>
      <c r="U12" s="92">
        <f>R12/'סכום נכסי הקרן'!$C$42</f>
        <v>8.6267010633789457E-2</v>
      </c>
      <c r="AZ12" s="141"/>
    </row>
    <row r="13" spans="2:56" s="136" customFormat="1" ht="17.25" customHeight="1">
      <c r="B13" s="102" t="s">
        <v>36</v>
      </c>
      <c r="C13" s="82"/>
      <c r="D13" s="82"/>
      <c r="E13" s="82"/>
      <c r="F13" s="82"/>
      <c r="G13" s="82"/>
      <c r="H13" s="82"/>
      <c r="I13" s="82"/>
      <c r="J13" s="82"/>
      <c r="K13" s="91">
        <v>4.1085478766926515</v>
      </c>
      <c r="L13" s="82"/>
      <c r="M13" s="82"/>
      <c r="N13" s="104">
        <v>7.9063872407788508E-3</v>
      </c>
      <c r="O13" s="91"/>
      <c r="P13" s="93"/>
      <c r="Q13" s="91">
        <v>19051.49668</v>
      </c>
      <c r="R13" s="91">
        <v>3638581.1184599986</v>
      </c>
      <c r="S13" s="82"/>
      <c r="T13" s="92">
        <f t="shared" si="0"/>
        <v>0.61090891837624395</v>
      </c>
      <c r="U13" s="92">
        <f>R13/'סכום נכסי הקרן'!$C$42</f>
        <v>7.0096154141217504E-2</v>
      </c>
      <c r="AZ13" s="139"/>
    </row>
    <row r="14" spans="2:56" s="136" customFormat="1" ht="17.25" customHeight="1">
      <c r="B14" s="87" t="s">
        <v>344</v>
      </c>
      <c r="C14" s="84" t="s">
        <v>345</v>
      </c>
      <c r="D14" s="97" t="s">
        <v>140</v>
      </c>
      <c r="E14" s="97" t="s">
        <v>346</v>
      </c>
      <c r="F14" s="84" t="s">
        <v>347</v>
      </c>
      <c r="G14" s="97" t="s">
        <v>348</v>
      </c>
      <c r="H14" s="84" t="s">
        <v>349</v>
      </c>
      <c r="I14" s="84" t="s">
        <v>350</v>
      </c>
      <c r="J14" s="84"/>
      <c r="K14" s="94">
        <v>4.7700000000000005</v>
      </c>
      <c r="L14" s="97" t="s">
        <v>184</v>
      </c>
      <c r="M14" s="98">
        <v>6.1999999999999998E-3</v>
      </c>
      <c r="N14" s="98">
        <v>3.2000000000000002E-3</v>
      </c>
      <c r="O14" s="94">
        <v>69689935</v>
      </c>
      <c r="P14" s="96">
        <v>101.56</v>
      </c>
      <c r="Q14" s="84"/>
      <c r="R14" s="94">
        <v>70777.098750000005</v>
      </c>
      <c r="S14" s="95">
        <v>2.5106387922695744E-2</v>
      </c>
      <c r="T14" s="95">
        <f t="shared" si="0"/>
        <v>1.1883302703849409E-2</v>
      </c>
      <c r="U14" s="95">
        <f>R14/'סכום נכסי הקרן'!$C$42</f>
        <v>1.3634991943639735E-3</v>
      </c>
    </row>
    <row r="15" spans="2:56" s="136" customFormat="1" ht="17.25" customHeight="1">
      <c r="B15" s="87" t="s">
        <v>351</v>
      </c>
      <c r="C15" s="84" t="s">
        <v>352</v>
      </c>
      <c r="D15" s="97" t="s">
        <v>140</v>
      </c>
      <c r="E15" s="97" t="s">
        <v>346</v>
      </c>
      <c r="F15" s="84" t="s">
        <v>353</v>
      </c>
      <c r="G15" s="97" t="s">
        <v>354</v>
      </c>
      <c r="H15" s="84" t="s">
        <v>349</v>
      </c>
      <c r="I15" s="84" t="s">
        <v>180</v>
      </c>
      <c r="J15" s="84"/>
      <c r="K15" s="94">
        <v>2.4799999999999995</v>
      </c>
      <c r="L15" s="97" t="s">
        <v>184</v>
      </c>
      <c r="M15" s="98">
        <v>5.8999999999999999E-3</v>
      </c>
      <c r="N15" s="98">
        <v>2.0000000000000001E-4</v>
      </c>
      <c r="O15" s="94">
        <v>150765968</v>
      </c>
      <c r="P15" s="96">
        <v>100.7</v>
      </c>
      <c r="Q15" s="84"/>
      <c r="R15" s="94">
        <v>151821.32978</v>
      </c>
      <c r="S15" s="95">
        <v>2.8243106648725372E-2</v>
      </c>
      <c r="T15" s="95">
        <f t="shared" si="0"/>
        <v>2.5490431941118337E-2</v>
      </c>
      <c r="U15" s="95">
        <f>R15/'סכום נכסי הקרן'!$C$42</f>
        <v>2.9247915568494124E-3</v>
      </c>
    </row>
    <row r="16" spans="2:56" s="136" customFormat="1" ht="17.25" customHeight="1">
      <c r="B16" s="87" t="s">
        <v>355</v>
      </c>
      <c r="C16" s="84" t="s">
        <v>356</v>
      </c>
      <c r="D16" s="97" t="s">
        <v>140</v>
      </c>
      <c r="E16" s="97" t="s">
        <v>346</v>
      </c>
      <c r="F16" s="84" t="s">
        <v>357</v>
      </c>
      <c r="G16" s="97" t="s">
        <v>354</v>
      </c>
      <c r="H16" s="84" t="s">
        <v>349</v>
      </c>
      <c r="I16" s="84" t="s">
        <v>180</v>
      </c>
      <c r="J16" s="84"/>
      <c r="K16" s="94">
        <v>3.38</v>
      </c>
      <c r="L16" s="97" t="s">
        <v>184</v>
      </c>
      <c r="M16" s="98">
        <v>0.04</v>
      </c>
      <c r="N16" s="98">
        <v>1.4000000000000002E-3</v>
      </c>
      <c r="O16" s="94">
        <v>94012738</v>
      </c>
      <c r="P16" s="96">
        <v>116.16</v>
      </c>
      <c r="Q16" s="84"/>
      <c r="R16" s="94">
        <v>109205.20036</v>
      </c>
      <c r="S16" s="95">
        <v>4.5379601061159555E-2</v>
      </c>
      <c r="T16" s="95">
        <f t="shared" si="0"/>
        <v>1.8335287481848137E-2</v>
      </c>
      <c r="U16" s="95">
        <f>R16/'סכום נכסי הקרן'!$C$42</f>
        <v>2.1038048371715195E-3</v>
      </c>
    </row>
    <row r="17" spans="2:51" s="136" customFormat="1" ht="17.25" customHeight="1">
      <c r="B17" s="87" t="s">
        <v>358</v>
      </c>
      <c r="C17" s="84" t="s">
        <v>359</v>
      </c>
      <c r="D17" s="97" t="s">
        <v>140</v>
      </c>
      <c r="E17" s="97" t="s">
        <v>346</v>
      </c>
      <c r="F17" s="84" t="s">
        <v>357</v>
      </c>
      <c r="G17" s="97" t="s">
        <v>354</v>
      </c>
      <c r="H17" s="84" t="s">
        <v>349</v>
      </c>
      <c r="I17" s="84" t="s">
        <v>180</v>
      </c>
      <c r="J17" s="84"/>
      <c r="K17" s="94">
        <v>4.6399999999999997</v>
      </c>
      <c r="L17" s="97" t="s">
        <v>184</v>
      </c>
      <c r="M17" s="98">
        <v>9.8999999999999991E-3</v>
      </c>
      <c r="N17" s="98">
        <v>2.5999999999999999E-3</v>
      </c>
      <c r="O17" s="94">
        <v>64873962</v>
      </c>
      <c r="P17" s="96">
        <v>103.7</v>
      </c>
      <c r="Q17" s="84"/>
      <c r="R17" s="94">
        <v>67274.299469999998</v>
      </c>
      <c r="S17" s="95">
        <v>2.1525107552605054E-2</v>
      </c>
      <c r="T17" s="95">
        <f t="shared" si="0"/>
        <v>1.1295191225840207E-2</v>
      </c>
      <c r="U17" s="95">
        <f>R17/'סכום נכסי הקרן'!$C$42</f>
        <v>1.2960188358772714E-3</v>
      </c>
      <c r="AY17" s="139"/>
    </row>
    <row r="18" spans="2:51" s="136" customFormat="1" ht="17.25" customHeight="1">
      <c r="B18" s="87" t="s">
        <v>360</v>
      </c>
      <c r="C18" s="84" t="s">
        <v>361</v>
      </c>
      <c r="D18" s="97" t="s">
        <v>140</v>
      </c>
      <c r="E18" s="97" t="s">
        <v>346</v>
      </c>
      <c r="F18" s="84" t="s">
        <v>357</v>
      </c>
      <c r="G18" s="97" t="s">
        <v>354</v>
      </c>
      <c r="H18" s="84" t="s">
        <v>349</v>
      </c>
      <c r="I18" s="84" t="s">
        <v>180</v>
      </c>
      <c r="J18" s="84"/>
      <c r="K18" s="94">
        <v>6.5699999999999994</v>
      </c>
      <c r="L18" s="97" t="s">
        <v>184</v>
      </c>
      <c r="M18" s="98">
        <v>8.6E-3</v>
      </c>
      <c r="N18" s="98">
        <v>5.6999999999999993E-3</v>
      </c>
      <c r="O18" s="94">
        <v>46077000</v>
      </c>
      <c r="P18" s="96">
        <v>102.2</v>
      </c>
      <c r="Q18" s="84"/>
      <c r="R18" s="94">
        <v>47090.692779999998</v>
      </c>
      <c r="S18" s="95">
        <v>1.8420845375159263E-2</v>
      </c>
      <c r="T18" s="95">
        <f t="shared" si="0"/>
        <v>7.9064127623444842E-3</v>
      </c>
      <c r="U18" s="95">
        <f>R18/'סכום נכסי הקרן'!$C$42</f>
        <v>9.0718781642022835E-4</v>
      </c>
    </row>
    <row r="19" spans="2:51" s="136" customFormat="1" ht="17.25" customHeight="1">
      <c r="B19" s="87" t="s">
        <v>362</v>
      </c>
      <c r="C19" s="84" t="s">
        <v>363</v>
      </c>
      <c r="D19" s="97" t="s">
        <v>140</v>
      </c>
      <c r="E19" s="97" t="s">
        <v>346</v>
      </c>
      <c r="F19" s="84" t="s">
        <v>357</v>
      </c>
      <c r="G19" s="97" t="s">
        <v>354</v>
      </c>
      <c r="H19" s="84" t="s">
        <v>349</v>
      </c>
      <c r="I19" s="84" t="s">
        <v>180</v>
      </c>
      <c r="J19" s="84"/>
      <c r="K19" s="94">
        <v>11.98</v>
      </c>
      <c r="L19" s="97" t="s">
        <v>184</v>
      </c>
      <c r="M19" s="98">
        <v>7.0999999999999995E-3</v>
      </c>
      <c r="N19" s="98">
        <v>6.1000000000000013E-3</v>
      </c>
      <c r="O19" s="94">
        <v>25689500</v>
      </c>
      <c r="P19" s="96">
        <v>100.72</v>
      </c>
      <c r="Q19" s="84"/>
      <c r="R19" s="94">
        <v>25874.463359999998</v>
      </c>
      <c r="S19" s="95">
        <v>3.6598535175310254E-2</v>
      </c>
      <c r="T19" s="95">
        <f t="shared" si="0"/>
        <v>4.3442594544967905E-3</v>
      </c>
      <c r="U19" s="95">
        <f>R19/'סכום נכסי הקרן'!$C$42</f>
        <v>4.9846363539958103E-4</v>
      </c>
      <c r="AY19" s="141"/>
    </row>
    <row r="20" spans="2:51" s="136" customFormat="1" ht="17.25" customHeight="1">
      <c r="B20" s="87" t="s">
        <v>364</v>
      </c>
      <c r="C20" s="84" t="s">
        <v>365</v>
      </c>
      <c r="D20" s="97" t="s">
        <v>140</v>
      </c>
      <c r="E20" s="97" t="s">
        <v>346</v>
      </c>
      <c r="F20" s="84" t="s">
        <v>357</v>
      </c>
      <c r="G20" s="97" t="s">
        <v>354</v>
      </c>
      <c r="H20" s="84" t="s">
        <v>349</v>
      </c>
      <c r="I20" s="84" t="s">
        <v>180</v>
      </c>
      <c r="J20" s="84"/>
      <c r="K20" s="94">
        <v>1.03</v>
      </c>
      <c r="L20" s="97" t="s">
        <v>184</v>
      </c>
      <c r="M20" s="98">
        <v>2.58E-2</v>
      </c>
      <c r="N20" s="98">
        <v>3.8E-3</v>
      </c>
      <c r="O20" s="94">
        <v>54088309</v>
      </c>
      <c r="P20" s="96">
        <v>107.21</v>
      </c>
      <c r="Q20" s="84"/>
      <c r="R20" s="94">
        <v>57988.076990000001</v>
      </c>
      <c r="S20" s="95">
        <v>1.9859203793230182E-2</v>
      </c>
      <c r="T20" s="95">
        <f t="shared" si="0"/>
        <v>9.7360570616253847E-3</v>
      </c>
      <c r="U20" s="95">
        <f>R20/'סכום נכסי הקרן'!$C$42</f>
        <v>1.1171225955144291E-3</v>
      </c>
    </row>
    <row r="21" spans="2:51" s="136" customFormat="1" ht="17.25" customHeight="1">
      <c r="B21" s="87" t="s">
        <v>366</v>
      </c>
      <c r="C21" s="84" t="s">
        <v>367</v>
      </c>
      <c r="D21" s="97" t="s">
        <v>140</v>
      </c>
      <c r="E21" s="97" t="s">
        <v>346</v>
      </c>
      <c r="F21" s="84" t="s">
        <v>357</v>
      </c>
      <c r="G21" s="97" t="s">
        <v>354</v>
      </c>
      <c r="H21" s="84" t="s">
        <v>349</v>
      </c>
      <c r="I21" s="84" t="s">
        <v>180</v>
      </c>
      <c r="J21" s="84"/>
      <c r="K21" s="94">
        <v>2.1900000000000004</v>
      </c>
      <c r="L21" s="97" t="s">
        <v>184</v>
      </c>
      <c r="M21" s="98">
        <v>4.0999999999999995E-3</v>
      </c>
      <c r="N21" s="98">
        <v>6.0000000000000016E-4</v>
      </c>
      <c r="O21" s="94">
        <v>17362423.43</v>
      </c>
      <c r="P21" s="96">
        <v>99.69</v>
      </c>
      <c r="Q21" s="84"/>
      <c r="R21" s="94">
        <v>17308.599610000001</v>
      </c>
      <c r="S21" s="95">
        <v>1.0562788857845553E-2</v>
      </c>
      <c r="T21" s="95">
        <f t="shared" si="0"/>
        <v>2.9060717686645761E-3</v>
      </c>
      <c r="U21" s="95">
        <f>R21/'סכום נכסי הקרן'!$C$42</f>
        <v>3.3344488599574852E-4</v>
      </c>
    </row>
    <row r="22" spans="2:51" s="136" customFormat="1" ht="17.25" customHeight="1">
      <c r="B22" s="87" t="s">
        <v>368</v>
      </c>
      <c r="C22" s="84" t="s">
        <v>369</v>
      </c>
      <c r="D22" s="97" t="s">
        <v>140</v>
      </c>
      <c r="E22" s="97" t="s">
        <v>346</v>
      </c>
      <c r="F22" s="84" t="s">
        <v>357</v>
      </c>
      <c r="G22" s="97" t="s">
        <v>354</v>
      </c>
      <c r="H22" s="84" t="s">
        <v>349</v>
      </c>
      <c r="I22" s="84" t="s">
        <v>180</v>
      </c>
      <c r="J22" s="84"/>
      <c r="K22" s="94">
        <v>2.0699999999999998</v>
      </c>
      <c r="L22" s="97" t="s">
        <v>184</v>
      </c>
      <c r="M22" s="98">
        <v>6.4000000000000003E-3</v>
      </c>
      <c r="N22" s="98">
        <v>1.2999999999999997E-3</v>
      </c>
      <c r="O22" s="94">
        <v>64938271</v>
      </c>
      <c r="P22" s="96">
        <v>100.74</v>
      </c>
      <c r="Q22" s="84"/>
      <c r="R22" s="94">
        <v>65418.809880000001</v>
      </c>
      <c r="S22" s="95">
        <v>2.0614702413736728E-2</v>
      </c>
      <c r="T22" s="95">
        <f t="shared" si="0"/>
        <v>1.0983659037445562E-2</v>
      </c>
      <c r="U22" s="95">
        <f>R22/'סכום נכסי הקרן'!$C$42</f>
        <v>1.260273395532901E-3</v>
      </c>
    </row>
    <row r="23" spans="2:51" s="136" customFormat="1" ht="17.25" customHeight="1">
      <c r="B23" s="87" t="s">
        <v>370</v>
      </c>
      <c r="C23" s="84" t="s">
        <v>371</v>
      </c>
      <c r="D23" s="97" t="s">
        <v>140</v>
      </c>
      <c r="E23" s="97" t="s">
        <v>346</v>
      </c>
      <c r="F23" s="84" t="s">
        <v>372</v>
      </c>
      <c r="G23" s="97" t="s">
        <v>354</v>
      </c>
      <c r="H23" s="84" t="s">
        <v>349</v>
      </c>
      <c r="I23" s="84" t="s">
        <v>180</v>
      </c>
      <c r="J23" s="84"/>
      <c r="K23" s="94">
        <v>0.59</v>
      </c>
      <c r="L23" s="97" t="s">
        <v>184</v>
      </c>
      <c r="M23" s="98">
        <v>4.4999999999999998E-2</v>
      </c>
      <c r="N23" s="98">
        <v>7.9000000000000008E-3</v>
      </c>
      <c r="O23" s="94">
        <v>6378046.5</v>
      </c>
      <c r="P23" s="96">
        <v>106.46</v>
      </c>
      <c r="Q23" s="84"/>
      <c r="R23" s="94">
        <v>6790.0684299999994</v>
      </c>
      <c r="S23" s="95">
        <v>3.9593124329760275E-2</v>
      </c>
      <c r="T23" s="95">
        <f t="shared" si="0"/>
        <v>1.1400359715018906E-3</v>
      </c>
      <c r="U23" s="95">
        <f>R23/'סכום נכסי הקרן'!$C$42</f>
        <v>1.3080859483493944E-4</v>
      </c>
    </row>
    <row r="24" spans="2:51" s="136" customFormat="1" ht="17.25" customHeight="1">
      <c r="B24" s="87" t="s">
        <v>373</v>
      </c>
      <c r="C24" s="84" t="s">
        <v>374</v>
      </c>
      <c r="D24" s="97" t="s">
        <v>140</v>
      </c>
      <c r="E24" s="97" t="s">
        <v>346</v>
      </c>
      <c r="F24" s="84" t="s">
        <v>372</v>
      </c>
      <c r="G24" s="97" t="s">
        <v>354</v>
      </c>
      <c r="H24" s="84" t="s">
        <v>349</v>
      </c>
      <c r="I24" s="84" t="s">
        <v>180</v>
      </c>
      <c r="J24" s="84"/>
      <c r="K24" s="94">
        <v>4.16</v>
      </c>
      <c r="L24" s="97" t="s">
        <v>184</v>
      </c>
      <c r="M24" s="98">
        <v>0.05</v>
      </c>
      <c r="N24" s="98">
        <v>2.0999999999999999E-3</v>
      </c>
      <c r="O24" s="94">
        <v>248824616</v>
      </c>
      <c r="P24" s="96">
        <v>126.84</v>
      </c>
      <c r="Q24" s="84"/>
      <c r="R24" s="94">
        <v>315609.13400999998</v>
      </c>
      <c r="S24" s="95">
        <v>7.8951663706801012E-2</v>
      </c>
      <c r="T24" s="95">
        <f t="shared" si="0"/>
        <v>5.2990005832085671E-2</v>
      </c>
      <c r="U24" s="95">
        <f>R24/'סכום נכסי הקרן'!$C$42</f>
        <v>6.0801135898007723E-3</v>
      </c>
    </row>
    <row r="25" spans="2:51" s="136" customFormat="1" ht="17.25" customHeight="1">
      <c r="B25" s="87" t="s">
        <v>375</v>
      </c>
      <c r="C25" s="84" t="s">
        <v>376</v>
      </c>
      <c r="D25" s="97" t="s">
        <v>140</v>
      </c>
      <c r="E25" s="97" t="s">
        <v>346</v>
      </c>
      <c r="F25" s="84" t="s">
        <v>372</v>
      </c>
      <c r="G25" s="97" t="s">
        <v>354</v>
      </c>
      <c r="H25" s="84" t="s">
        <v>349</v>
      </c>
      <c r="I25" s="84" t="s">
        <v>180</v>
      </c>
      <c r="J25" s="84"/>
      <c r="K25" s="94">
        <v>1.7</v>
      </c>
      <c r="L25" s="97" t="s">
        <v>184</v>
      </c>
      <c r="M25" s="98">
        <v>1.6E-2</v>
      </c>
      <c r="N25" s="98">
        <v>5.0000000000000012E-4</v>
      </c>
      <c r="O25" s="94">
        <v>8580462</v>
      </c>
      <c r="P25" s="96">
        <v>101.89</v>
      </c>
      <c r="Q25" s="84"/>
      <c r="R25" s="94">
        <v>8742.6328300000005</v>
      </c>
      <c r="S25" s="95">
        <v>2.7249827771306514E-3</v>
      </c>
      <c r="T25" s="95">
        <f t="shared" si="0"/>
        <v>1.4678667843459974E-3</v>
      </c>
      <c r="U25" s="95">
        <f>R25/'סכום נכסי הקרן'!$C$42</f>
        <v>1.6842415175042795E-4</v>
      </c>
    </row>
    <row r="26" spans="2:51" s="136" customFormat="1" ht="17.25" customHeight="1">
      <c r="B26" s="87" t="s">
        <v>377</v>
      </c>
      <c r="C26" s="84" t="s">
        <v>378</v>
      </c>
      <c r="D26" s="97" t="s">
        <v>140</v>
      </c>
      <c r="E26" s="97" t="s">
        <v>346</v>
      </c>
      <c r="F26" s="84" t="s">
        <v>372</v>
      </c>
      <c r="G26" s="97" t="s">
        <v>354</v>
      </c>
      <c r="H26" s="84" t="s">
        <v>349</v>
      </c>
      <c r="I26" s="84" t="s">
        <v>180</v>
      </c>
      <c r="J26" s="84"/>
      <c r="K26" s="94">
        <v>2.7099999999999995</v>
      </c>
      <c r="L26" s="97" t="s">
        <v>184</v>
      </c>
      <c r="M26" s="98">
        <v>6.9999999999999993E-3</v>
      </c>
      <c r="N26" s="98">
        <v>1.1000000000000001E-3</v>
      </c>
      <c r="O26" s="94">
        <v>134819031.43000001</v>
      </c>
      <c r="P26" s="96">
        <v>102.87</v>
      </c>
      <c r="Q26" s="84"/>
      <c r="R26" s="94">
        <v>138688.34309000001</v>
      </c>
      <c r="S26" s="95">
        <v>3.1604462016953709E-2</v>
      </c>
      <c r="T26" s="95">
        <f t="shared" si="0"/>
        <v>2.3285435423895384E-2</v>
      </c>
      <c r="U26" s="95">
        <f>R26/'סכום נכסי הקרן'!$C$42</f>
        <v>2.6717885786592707E-3</v>
      </c>
    </row>
    <row r="27" spans="2:51" s="136" customFormat="1" ht="17.25" customHeight="1">
      <c r="B27" s="87" t="s">
        <v>379</v>
      </c>
      <c r="C27" s="84" t="s">
        <v>380</v>
      </c>
      <c r="D27" s="97" t="s">
        <v>140</v>
      </c>
      <c r="E27" s="97" t="s">
        <v>346</v>
      </c>
      <c r="F27" s="84" t="s">
        <v>381</v>
      </c>
      <c r="G27" s="97" t="s">
        <v>354</v>
      </c>
      <c r="H27" s="84" t="s">
        <v>382</v>
      </c>
      <c r="I27" s="84" t="s">
        <v>180</v>
      </c>
      <c r="J27" s="84"/>
      <c r="K27" s="94">
        <v>0.57999999999999996</v>
      </c>
      <c r="L27" s="97" t="s">
        <v>184</v>
      </c>
      <c r="M27" s="98">
        <v>4.2000000000000003E-2</v>
      </c>
      <c r="N27" s="98">
        <v>1.0700000000000001E-2</v>
      </c>
      <c r="O27" s="94">
        <v>1750.31</v>
      </c>
      <c r="P27" s="96">
        <v>126.33</v>
      </c>
      <c r="Q27" s="84"/>
      <c r="R27" s="94">
        <v>2.2111700000000001</v>
      </c>
      <c r="S27" s="95">
        <v>3.3934135814287135E-5</v>
      </c>
      <c r="T27" s="95">
        <f t="shared" si="0"/>
        <v>3.712500639858553E-7</v>
      </c>
      <c r="U27" s="95">
        <f>R27/'סכום נכסי הקרן'!$C$42</f>
        <v>4.259751482963671E-8</v>
      </c>
    </row>
    <row r="28" spans="2:51" s="136" customFormat="1" ht="17.25" customHeight="1">
      <c r="B28" s="87" t="s">
        <v>383</v>
      </c>
      <c r="C28" s="84" t="s">
        <v>384</v>
      </c>
      <c r="D28" s="97" t="s">
        <v>140</v>
      </c>
      <c r="E28" s="97" t="s">
        <v>346</v>
      </c>
      <c r="F28" s="84" t="s">
        <v>381</v>
      </c>
      <c r="G28" s="97" t="s">
        <v>354</v>
      </c>
      <c r="H28" s="84" t="s">
        <v>382</v>
      </c>
      <c r="I28" s="84" t="s">
        <v>180</v>
      </c>
      <c r="J28" s="84"/>
      <c r="K28" s="94">
        <v>2.2199999999999998</v>
      </c>
      <c r="L28" s="97" t="s">
        <v>184</v>
      </c>
      <c r="M28" s="98">
        <v>8.0000000000000002E-3</v>
      </c>
      <c r="N28" s="98">
        <v>1E-4</v>
      </c>
      <c r="O28" s="94">
        <v>17470000</v>
      </c>
      <c r="P28" s="96">
        <v>103.11</v>
      </c>
      <c r="Q28" s="84"/>
      <c r="R28" s="94">
        <v>18013.317280000003</v>
      </c>
      <c r="S28" s="95">
        <v>2.7104601731467403E-2</v>
      </c>
      <c r="T28" s="95">
        <f t="shared" si="0"/>
        <v>3.024392151122489E-3</v>
      </c>
      <c r="U28" s="95">
        <f>R28/'סכום נכסי הקרן'!$C$42</f>
        <v>3.4702105671013597E-4</v>
      </c>
    </row>
    <row r="29" spans="2:51" s="136" customFormat="1" ht="17.25" customHeight="1">
      <c r="B29" s="87" t="s">
        <v>385</v>
      </c>
      <c r="C29" s="84" t="s">
        <v>386</v>
      </c>
      <c r="D29" s="97" t="s">
        <v>140</v>
      </c>
      <c r="E29" s="97" t="s">
        <v>346</v>
      </c>
      <c r="F29" s="84" t="s">
        <v>353</v>
      </c>
      <c r="G29" s="97" t="s">
        <v>354</v>
      </c>
      <c r="H29" s="84" t="s">
        <v>382</v>
      </c>
      <c r="I29" s="84" t="s">
        <v>180</v>
      </c>
      <c r="J29" s="84"/>
      <c r="K29" s="94">
        <v>2.7699999999999996</v>
      </c>
      <c r="L29" s="97" t="s">
        <v>184</v>
      </c>
      <c r="M29" s="98">
        <v>3.4000000000000002E-2</v>
      </c>
      <c r="N29" s="98">
        <v>1.0999999999999998E-3</v>
      </c>
      <c r="O29" s="94">
        <v>20918580</v>
      </c>
      <c r="P29" s="96">
        <v>112.43</v>
      </c>
      <c r="Q29" s="84"/>
      <c r="R29" s="94">
        <v>23518.758120000002</v>
      </c>
      <c r="S29" s="95">
        <v>1.118195157544187E-2</v>
      </c>
      <c r="T29" s="95">
        <f t="shared" si="0"/>
        <v>3.9487422753193349E-3</v>
      </c>
      <c r="U29" s="95">
        <f>R29/'סכום נכסי הקרן'!$C$42</f>
        <v>4.5308169330776871E-4</v>
      </c>
    </row>
    <row r="30" spans="2:51" s="136" customFormat="1" ht="17.25" customHeight="1">
      <c r="B30" s="87" t="s">
        <v>387</v>
      </c>
      <c r="C30" s="84" t="s">
        <v>388</v>
      </c>
      <c r="D30" s="97" t="s">
        <v>140</v>
      </c>
      <c r="E30" s="97" t="s">
        <v>346</v>
      </c>
      <c r="F30" s="84" t="s">
        <v>357</v>
      </c>
      <c r="G30" s="97" t="s">
        <v>354</v>
      </c>
      <c r="H30" s="84" t="s">
        <v>382</v>
      </c>
      <c r="I30" s="84" t="s">
        <v>180</v>
      </c>
      <c r="J30" s="84"/>
      <c r="K30" s="94">
        <v>1.6900000000000002</v>
      </c>
      <c r="L30" s="97" t="s">
        <v>184</v>
      </c>
      <c r="M30" s="98">
        <v>0.03</v>
      </c>
      <c r="N30" s="98">
        <v>1.8E-3</v>
      </c>
      <c r="O30" s="94">
        <v>18577341</v>
      </c>
      <c r="P30" s="96">
        <v>111.64</v>
      </c>
      <c r="Q30" s="84"/>
      <c r="R30" s="94">
        <v>20739.74207</v>
      </c>
      <c r="S30" s="95">
        <v>3.8702793749999999E-2</v>
      </c>
      <c r="T30" s="95">
        <f t="shared" si="0"/>
        <v>3.482152240912112E-3</v>
      </c>
      <c r="U30" s="95">
        <f>R30/'סכום נכסי הקרן'!$C$42</f>
        <v>3.9954479772684389E-4</v>
      </c>
    </row>
    <row r="31" spans="2:51" s="136" customFormat="1" ht="17.25" customHeight="1">
      <c r="B31" s="87" t="s">
        <v>389</v>
      </c>
      <c r="C31" s="84" t="s">
        <v>390</v>
      </c>
      <c r="D31" s="97" t="s">
        <v>140</v>
      </c>
      <c r="E31" s="97" t="s">
        <v>346</v>
      </c>
      <c r="F31" s="84" t="s">
        <v>391</v>
      </c>
      <c r="G31" s="97" t="s">
        <v>392</v>
      </c>
      <c r="H31" s="84" t="s">
        <v>382</v>
      </c>
      <c r="I31" s="84" t="s">
        <v>350</v>
      </c>
      <c r="J31" s="84"/>
      <c r="K31" s="94">
        <v>3.6999999999999997</v>
      </c>
      <c r="L31" s="97" t="s">
        <v>184</v>
      </c>
      <c r="M31" s="98">
        <v>6.5000000000000006E-3</v>
      </c>
      <c r="N31" s="98">
        <v>3.6999999999999989E-3</v>
      </c>
      <c r="O31" s="94">
        <v>31380277.239999998</v>
      </c>
      <c r="P31" s="96">
        <v>100.31</v>
      </c>
      <c r="Q31" s="84"/>
      <c r="R31" s="94">
        <v>31477.556100000002</v>
      </c>
      <c r="S31" s="95">
        <v>2.5983305616948185E-2</v>
      </c>
      <c r="T31" s="95">
        <f t="shared" si="0"/>
        <v>5.2850050951502373E-3</v>
      </c>
      <c r="U31" s="95">
        <f>R31/'סכום נכסי הקרן'!$C$42</f>
        <v>6.0640550603095723E-4</v>
      </c>
    </row>
    <row r="32" spans="2:51" s="136" customFormat="1" ht="17.25" customHeight="1">
      <c r="B32" s="87" t="s">
        <v>393</v>
      </c>
      <c r="C32" s="84" t="s">
        <v>394</v>
      </c>
      <c r="D32" s="97" t="s">
        <v>140</v>
      </c>
      <c r="E32" s="97" t="s">
        <v>346</v>
      </c>
      <c r="F32" s="84" t="s">
        <v>391</v>
      </c>
      <c r="G32" s="97" t="s">
        <v>392</v>
      </c>
      <c r="H32" s="84" t="s">
        <v>382</v>
      </c>
      <c r="I32" s="84" t="s">
        <v>350</v>
      </c>
      <c r="J32" s="84"/>
      <c r="K32" s="94">
        <v>4.8500000000000005</v>
      </c>
      <c r="L32" s="97" t="s">
        <v>184</v>
      </c>
      <c r="M32" s="98">
        <v>1.6399999999999998E-2</v>
      </c>
      <c r="N32" s="98">
        <v>5.1999999999999998E-3</v>
      </c>
      <c r="O32" s="94">
        <v>50871496</v>
      </c>
      <c r="P32" s="96">
        <v>104.54</v>
      </c>
      <c r="Q32" s="94">
        <v>417.14627000000002</v>
      </c>
      <c r="R32" s="94">
        <v>53598.208189999998</v>
      </c>
      <c r="S32" s="95">
        <v>4.2960384208406206E-2</v>
      </c>
      <c r="T32" s="95">
        <f t="shared" si="0"/>
        <v>8.9990087691424418E-3</v>
      </c>
      <c r="U32" s="95">
        <f>R32/'סכום נכסי הקרן'!$C$42</f>
        <v>1.0325531136074933E-3</v>
      </c>
    </row>
    <row r="33" spans="2:21" s="136" customFormat="1" ht="17.25" customHeight="1">
      <c r="B33" s="87" t="s">
        <v>395</v>
      </c>
      <c r="C33" s="84" t="s">
        <v>396</v>
      </c>
      <c r="D33" s="97" t="s">
        <v>140</v>
      </c>
      <c r="E33" s="97" t="s">
        <v>346</v>
      </c>
      <c r="F33" s="84" t="s">
        <v>391</v>
      </c>
      <c r="G33" s="97" t="s">
        <v>392</v>
      </c>
      <c r="H33" s="84" t="s">
        <v>382</v>
      </c>
      <c r="I33" s="84" t="s">
        <v>180</v>
      </c>
      <c r="J33" s="84"/>
      <c r="K33" s="94">
        <v>6.2299999999999995</v>
      </c>
      <c r="L33" s="97" t="s">
        <v>184</v>
      </c>
      <c r="M33" s="98">
        <v>1.34E-2</v>
      </c>
      <c r="N33" s="98">
        <v>9.7000000000000003E-3</v>
      </c>
      <c r="O33" s="94">
        <v>84465032</v>
      </c>
      <c r="P33" s="96">
        <v>102.74</v>
      </c>
      <c r="Q33" s="94">
        <v>568.18777</v>
      </c>
      <c r="R33" s="94">
        <v>87347.563200000004</v>
      </c>
      <c r="S33" s="95">
        <v>2.6580246257006165E-2</v>
      </c>
      <c r="T33" s="95">
        <f t="shared" si="0"/>
        <v>1.4665443374778302E-2</v>
      </c>
      <c r="U33" s="95">
        <f>R33/'סכום נכסי הקרן'!$C$42</f>
        <v>1.6827241319051136E-3</v>
      </c>
    </row>
    <row r="34" spans="2:21" s="136" customFormat="1" ht="17.25" customHeight="1">
      <c r="B34" s="87" t="s">
        <v>397</v>
      </c>
      <c r="C34" s="84" t="s">
        <v>398</v>
      </c>
      <c r="D34" s="97" t="s">
        <v>140</v>
      </c>
      <c r="E34" s="97" t="s">
        <v>346</v>
      </c>
      <c r="F34" s="84" t="s">
        <v>372</v>
      </c>
      <c r="G34" s="97" t="s">
        <v>354</v>
      </c>
      <c r="H34" s="84" t="s">
        <v>382</v>
      </c>
      <c r="I34" s="84" t="s">
        <v>180</v>
      </c>
      <c r="J34" s="84"/>
      <c r="K34" s="94">
        <v>4.0699999999999994</v>
      </c>
      <c r="L34" s="97" t="s">
        <v>184</v>
      </c>
      <c r="M34" s="98">
        <v>4.2000000000000003E-2</v>
      </c>
      <c r="N34" s="98">
        <v>2.5999999999999994E-3</v>
      </c>
      <c r="O34" s="94">
        <v>3115500</v>
      </c>
      <c r="P34" s="96">
        <v>121.04</v>
      </c>
      <c r="Q34" s="84"/>
      <c r="R34" s="94">
        <v>3771.0010200000002</v>
      </c>
      <c r="S34" s="95">
        <v>3.1225757566646019E-3</v>
      </c>
      <c r="T34" s="95">
        <f t="shared" si="0"/>
        <v>6.3314189771285136E-4</v>
      </c>
      <c r="U34" s="95">
        <f>R34/'סכום נכסי הקרן'!$C$42</f>
        <v>7.2647183107596954E-5</v>
      </c>
    </row>
    <row r="35" spans="2:21" s="136" customFormat="1" ht="17.25" customHeight="1">
      <c r="B35" s="87" t="s">
        <v>399</v>
      </c>
      <c r="C35" s="84" t="s">
        <v>400</v>
      </c>
      <c r="D35" s="97" t="s">
        <v>140</v>
      </c>
      <c r="E35" s="97" t="s">
        <v>346</v>
      </c>
      <c r="F35" s="84" t="s">
        <v>372</v>
      </c>
      <c r="G35" s="97" t="s">
        <v>354</v>
      </c>
      <c r="H35" s="84" t="s">
        <v>382</v>
      </c>
      <c r="I35" s="84" t="s">
        <v>180</v>
      </c>
      <c r="J35" s="84"/>
      <c r="K35" s="94">
        <v>1.69</v>
      </c>
      <c r="L35" s="97" t="s">
        <v>184</v>
      </c>
      <c r="M35" s="98">
        <v>4.0999999999999995E-2</v>
      </c>
      <c r="N35" s="98">
        <v>2.5999999999999994E-3</v>
      </c>
      <c r="O35" s="94">
        <v>62515380</v>
      </c>
      <c r="P35" s="96">
        <v>132</v>
      </c>
      <c r="Q35" s="84"/>
      <c r="R35" s="94">
        <v>82520.29959000001</v>
      </c>
      <c r="S35" s="95">
        <v>2.0059833548835251E-2</v>
      </c>
      <c r="T35" s="95">
        <f t="shared" si="0"/>
        <v>1.3854957557727109E-2</v>
      </c>
      <c r="U35" s="95">
        <f>R35/'סכום נכסי הקרן'!$C$42</f>
        <v>1.5897283725498671E-3</v>
      </c>
    </row>
    <row r="36" spans="2:21" s="136" customFormat="1" ht="17.25" customHeight="1">
      <c r="B36" s="87" t="s">
        <v>401</v>
      </c>
      <c r="C36" s="84" t="s">
        <v>402</v>
      </c>
      <c r="D36" s="97" t="s">
        <v>140</v>
      </c>
      <c r="E36" s="97" t="s">
        <v>346</v>
      </c>
      <c r="F36" s="84" t="s">
        <v>372</v>
      </c>
      <c r="G36" s="97" t="s">
        <v>354</v>
      </c>
      <c r="H36" s="84" t="s">
        <v>382</v>
      </c>
      <c r="I36" s="84" t="s">
        <v>180</v>
      </c>
      <c r="J36" s="84"/>
      <c r="K36" s="94">
        <v>3.27</v>
      </c>
      <c r="L36" s="97" t="s">
        <v>184</v>
      </c>
      <c r="M36" s="98">
        <v>0.04</v>
      </c>
      <c r="N36" s="98">
        <v>1.8E-3</v>
      </c>
      <c r="O36" s="94">
        <v>57788140</v>
      </c>
      <c r="P36" s="96">
        <v>119.05</v>
      </c>
      <c r="Q36" s="84"/>
      <c r="R36" s="94">
        <v>68796.781470000002</v>
      </c>
      <c r="S36" s="95">
        <v>1.9894941413209442E-2</v>
      </c>
      <c r="T36" s="95">
        <f t="shared" si="0"/>
        <v>1.1550812249966491E-2</v>
      </c>
      <c r="U36" s="95">
        <f>R36/'סכום נכסי הקרן'!$C$42</f>
        <v>1.3253489866901238E-3</v>
      </c>
    </row>
    <row r="37" spans="2:21" s="136" customFormat="1" ht="17.25" customHeight="1">
      <c r="B37" s="87" t="s">
        <v>403</v>
      </c>
      <c r="C37" s="84" t="s">
        <v>404</v>
      </c>
      <c r="D37" s="97" t="s">
        <v>140</v>
      </c>
      <c r="E37" s="97" t="s">
        <v>346</v>
      </c>
      <c r="F37" s="84" t="s">
        <v>405</v>
      </c>
      <c r="G37" s="97" t="s">
        <v>392</v>
      </c>
      <c r="H37" s="84" t="s">
        <v>406</v>
      </c>
      <c r="I37" s="84" t="s">
        <v>350</v>
      </c>
      <c r="J37" s="84"/>
      <c r="K37" s="94">
        <v>1.8900000000000001</v>
      </c>
      <c r="L37" s="97" t="s">
        <v>184</v>
      </c>
      <c r="M37" s="98">
        <v>1.6399999999999998E-2</v>
      </c>
      <c r="N37" s="98">
        <v>1.7000000000000001E-3</v>
      </c>
      <c r="O37" s="94">
        <v>7723247.29</v>
      </c>
      <c r="P37" s="96">
        <v>102.24</v>
      </c>
      <c r="Q37" s="84"/>
      <c r="R37" s="94">
        <v>7896.2482099999997</v>
      </c>
      <c r="S37" s="95">
        <v>1.33930639599895E-2</v>
      </c>
      <c r="T37" s="95">
        <f t="shared" si="0"/>
        <v>1.3257608656099238E-3</v>
      </c>
      <c r="U37" s="95">
        <f>R37/'סכום נכסי הקרן'!$C$42</f>
        <v>1.5211881050483108E-4</v>
      </c>
    </row>
    <row r="38" spans="2:21" s="136" customFormat="1" ht="17.25" customHeight="1">
      <c r="B38" s="87" t="s">
        <v>407</v>
      </c>
      <c r="C38" s="84" t="s">
        <v>408</v>
      </c>
      <c r="D38" s="97" t="s">
        <v>140</v>
      </c>
      <c r="E38" s="97" t="s">
        <v>346</v>
      </c>
      <c r="F38" s="84" t="s">
        <v>405</v>
      </c>
      <c r="G38" s="97" t="s">
        <v>392</v>
      </c>
      <c r="H38" s="84" t="s">
        <v>406</v>
      </c>
      <c r="I38" s="84" t="s">
        <v>350</v>
      </c>
      <c r="J38" s="84"/>
      <c r="K38" s="94">
        <v>6.0699999999999994</v>
      </c>
      <c r="L38" s="97" t="s">
        <v>184</v>
      </c>
      <c r="M38" s="98">
        <v>2.3399999999999997E-2</v>
      </c>
      <c r="N38" s="98">
        <v>1.0500000000000001E-2</v>
      </c>
      <c r="O38" s="94">
        <v>64600833.590000004</v>
      </c>
      <c r="P38" s="96">
        <v>108.87</v>
      </c>
      <c r="Q38" s="84"/>
      <c r="R38" s="94">
        <v>70330.930359999998</v>
      </c>
      <c r="S38" s="95">
        <v>3.7574930498544989E-2</v>
      </c>
      <c r="T38" s="95">
        <f t="shared" si="0"/>
        <v>1.1808392116542252E-2</v>
      </c>
      <c r="U38" s="95">
        <f>R38/'סכום נכסי הקרן'!$C$42</f>
        <v>1.3549038965761325E-3</v>
      </c>
    </row>
    <row r="39" spans="2:21" s="136" customFormat="1" ht="17.25" customHeight="1">
      <c r="B39" s="87" t="s">
        <v>409</v>
      </c>
      <c r="C39" s="84" t="s">
        <v>410</v>
      </c>
      <c r="D39" s="97" t="s">
        <v>140</v>
      </c>
      <c r="E39" s="97" t="s">
        <v>346</v>
      </c>
      <c r="F39" s="84" t="s">
        <v>405</v>
      </c>
      <c r="G39" s="97" t="s">
        <v>392</v>
      </c>
      <c r="H39" s="84" t="s">
        <v>406</v>
      </c>
      <c r="I39" s="84" t="s">
        <v>350</v>
      </c>
      <c r="J39" s="84"/>
      <c r="K39" s="94">
        <v>2.5300000000000002</v>
      </c>
      <c r="L39" s="97" t="s">
        <v>184</v>
      </c>
      <c r="M39" s="98">
        <v>0.03</v>
      </c>
      <c r="N39" s="98">
        <v>2.9000000000000002E-3</v>
      </c>
      <c r="O39" s="94">
        <v>33410758.73</v>
      </c>
      <c r="P39" s="96">
        <v>108.54</v>
      </c>
      <c r="Q39" s="84"/>
      <c r="R39" s="94">
        <v>36264.039109999998</v>
      </c>
      <c r="S39" s="95">
        <v>5.0497711325205662E-2</v>
      </c>
      <c r="T39" s="95">
        <f t="shared" si="0"/>
        <v>6.0886439486665693E-3</v>
      </c>
      <c r="U39" s="95">
        <f>R39/'סכום נכסי הקרן'!$C$42</f>
        <v>6.9861563958029029E-4</v>
      </c>
    </row>
    <row r="40" spans="2:21" s="136" customFormat="1" ht="17.25" customHeight="1">
      <c r="B40" s="87" t="s">
        <v>411</v>
      </c>
      <c r="C40" s="84" t="s">
        <v>412</v>
      </c>
      <c r="D40" s="97" t="s">
        <v>140</v>
      </c>
      <c r="E40" s="97" t="s">
        <v>346</v>
      </c>
      <c r="F40" s="84" t="s">
        <v>413</v>
      </c>
      <c r="G40" s="97" t="s">
        <v>392</v>
      </c>
      <c r="H40" s="84" t="s">
        <v>406</v>
      </c>
      <c r="I40" s="84" t="s">
        <v>180</v>
      </c>
      <c r="J40" s="84"/>
      <c r="K40" s="94">
        <v>0.98999999999999988</v>
      </c>
      <c r="L40" s="97" t="s">
        <v>184</v>
      </c>
      <c r="M40" s="98">
        <v>4.9500000000000002E-2</v>
      </c>
      <c r="N40" s="98">
        <v>3.7999999999999996E-3</v>
      </c>
      <c r="O40" s="94">
        <v>2052436.7</v>
      </c>
      <c r="P40" s="96">
        <v>126.18</v>
      </c>
      <c r="Q40" s="84"/>
      <c r="R40" s="94">
        <v>2589.7646800000002</v>
      </c>
      <c r="S40" s="95">
        <v>7.9561449964829067E-3</v>
      </c>
      <c r="T40" s="95">
        <f t="shared" si="0"/>
        <v>4.3481518976754756E-4</v>
      </c>
      <c r="U40" s="95">
        <f>R40/'סכום נכסי הקרן'!$C$42</f>
        <v>4.9891025729170253E-5</v>
      </c>
    </row>
    <row r="41" spans="2:21" s="136" customFormat="1" ht="17.25" customHeight="1">
      <c r="B41" s="87" t="s">
        <v>414</v>
      </c>
      <c r="C41" s="84" t="s">
        <v>415</v>
      </c>
      <c r="D41" s="97" t="s">
        <v>140</v>
      </c>
      <c r="E41" s="97" t="s">
        <v>346</v>
      </c>
      <c r="F41" s="84" t="s">
        <v>413</v>
      </c>
      <c r="G41" s="97" t="s">
        <v>392</v>
      </c>
      <c r="H41" s="84" t="s">
        <v>406</v>
      </c>
      <c r="I41" s="84" t="s">
        <v>180</v>
      </c>
      <c r="J41" s="84"/>
      <c r="K41" s="94">
        <v>3.1000000000000005</v>
      </c>
      <c r="L41" s="97" t="s">
        <v>184</v>
      </c>
      <c r="M41" s="98">
        <v>4.8000000000000001E-2</v>
      </c>
      <c r="N41" s="98">
        <v>2.5000000000000001E-3</v>
      </c>
      <c r="O41" s="94">
        <v>66758895</v>
      </c>
      <c r="P41" s="96">
        <v>118.6</v>
      </c>
      <c r="Q41" s="84"/>
      <c r="R41" s="94">
        <v>79176.050810000001</v>
      </c>
      <c r="S41" s="95">
        <v>4.9103814802882728E-2</v>
      </c>
      <c r="T41" s="95">
        <f t="shared" si="0"/>
        <v>1.3293466322969211E-2</v>
      </c>
      <c r="U41" s="95">
        <f>R41/'סכום נכסי הקרן'!$C$42</f>
        <v>1.5253024410294301E-3</v>
      </c>
    </row>
    <row r="42" spans="2:21" s="136" customFormat="1" ht="17.25" customHeight="1">
      <c r="B42" s="87" t="s">
        <v>416</v>
      </c>
      <c r="C42" s="84" t="s">
        <v>417</v>
      </c>
      <c r="D42" s="97" t="s">
        <v>140</v>
      </c>
      <c r="E42" s="97" t="s">
        <v>346</v>
      </c>
      <c r="F42" s="84" t="s">
        <v>413</v>
      </c>
      <c r="G42" s="97" t="s">
        <v>392</v>
      </c>
      <c r="H42" s="84" t="s">
        <v>406</v>
      </c>
      <c r="I42" s="84" t="s">
        <v>180</v>
      </c>
      <c r="J42" s="84"/>
      <c r="K42" s="94">
        <v>7.0000000000000009</v>
      </c>
      <c r="L42" s="97" t="s">
        <v>184</v>
      </c>
      <c r="M42" s="98">
        <v>3.2000000000000001E-2</v>
      </c>
      <c r="N42" s="98">
        <v>1.2400000000000001E-2</v>
      </c>
      <c r="O42" s="94">
        <v>19353417</v>
      </c>
      <c r="P42" s="96">
        <v>114.75</v>
      </c>
      <c r="Q42" s="84"/>
      <c r="R42" s="94">
        <v>22208.046699999999</v>
      </c>
      <c r="S42" s="95">
        <v>1.5487491357344976E-2</v>
      </c>
      <c r="T42" s="95">
        <f t="shared" si="0"/>
        <v>3.7286770164102544E-3</v>
      </c>
      <c r="U42" s="95">
        <f>R42/'סכום נכסי הקרן'!$C$42</f>
        <v>4.278312380506766E-4</v>
      </c>
    </row>
    <row r="43" spans="2:21" s="136" customFormat="1" ht="17.25" customHeight="1">
      <c r="B43" s="87" t="s">
        <v>418</v>
      </c>
      <c r="C43" s="84" t="s">
        <v>419</v>
      </c>
      <c r="D43" s="97" t="s">
        <v>140</v>
      </c>
      <c r="E43" s="97" t="s">
        <v>346</v>
      </c>
      <c r="F43" s="84" t="s">
        <v>413</v>
      </c>
      <c r="G43" s="97" t="s">
        <v>392</v>
      </c>
      <c r="H43" s="84" t="s">
        <v>406</v>
      </c>
      <c r="I43" s="84" t="s">
        <v>180</v>
      </c>
      <c r="J43" s="84"/>
      <c r="K43" s="94">
        <v>1.9600000000000002</v>
      </c>
      <c r="L43" s="97" t="s">
        <v>184</v>
      </c>
      <c r="M43" s="98">
        <v>4.9000000000000002E-2</v>
      </c>
      <c r="N43" s="98">
        <v>3.3000000000000008E-3</v>
      </c>
      <c r="O43" s="94">
        <v>14045714.630000001</v>
      </c>
      <c r="P43" s="96">
        <v>117.11</v>
      </c>
      <c r="Q43" s="84"/>
      <c r="R43" s="94">
        <v>16448.936429999998</v>
      </c>
      <c r="S43" s="95">
        <v>4.726720505104802E-2</v>
      </c>
      <c r="T43" s="95">
        <f t="shared" si="0"/>
        <v>2.7617364120066596E-3</v>
      </c>
      <c r="U43" s="95">
        <f>R43/'סכום נכסי הקרן'!$C$42</f>
        <v>3.1688373734659769E-4</v>
      </c>
    </row>
    <row r="44" spans="2:21" s="136" customFormat="1" ht="17.25" customHeight="1">
      <c r="B44" s="87" t="s">
        <v>420</v>
      </c>
      <c r="C44" s="84" t="s">
        <v>421</v>
      </c>
      <c r="D44" s="97" t="s">
        <v>140</v>
      </c>
      <c r="E44" s="97" t="s">
        <v>346</v>
      </c>
      <c r="F44" s="84" t="s">
        <v>422</v>
      </c>
      <c r="G44" s="97" t="s">
        <v>423</v>
      </c>
      <c r="H44" s="84" t="s">
        <v>406</v>
      </c>
      <c r="I44" s="84" t="s">
        <v>180</v>
      </c>
      <c r="J44" s="84"/>
      <c r="K44" s="94">
        <v>2.82</v>
      </c>
      <c r="L44" s="97" t="s">
        <v>184</v>
      </c>
      <c r="M44" s="98">
        <v>3.7000000000000005E-2</v>
      </c>
      <c r="N44" s="98">
        <v>3.4000000000000002E-3</v>
      </c>
      <c r="O44" s="94">
        <v>34289662</v>
      </c>
      <c r="P44" s="96">
        <v>113.07</v>
      </c>
      <c r="Q44" s="84"/>
      <c r="R44" s="94">
        <v>38771.321469999995</v>
      </c>
      <c r="S44" s="95">
        <v>1.1429957402782197E-2</v>
      </c>
      <c r="T44" s="95">
        <f t="shared" si="0"/>
        <v>6.5096105575571592E-3</v>
      </c>
      <c r="U44" s="95">
        <f>R44/'סכום נכסי הקרן'!$C$42</f>
        <v>7.4691766860211426E-4</v>
      </c>
    </row>
    <row r="45" spans="2:21" s="136" customFormat="1" ht="17.25" customHeight="1">
      <c r="B45" s="87" t="s">
        <v>424</v>
      </c>
      <c r="C45" s="84" t="s">
        <v>425</v>
      </c>
      <c r="D45" s="97" t="s">
        <v>140</v>
      </c>
      <c r="E45" s="97" t="s">
        <v>346</v>
      </c>
      <c r="F45" s="84" t="s">
        <v>422</v>
      </c>
      <c r="G45" s="97" t="s">
        <v>423</v>
      </c>
      <c r="H45" s="84" t="s">
        <v>406</v>
      </c>
      <c r="I45" s="84" t="s">
        <v>180</v>
      </c>
      <c r="J45" s="84"/>
      <c r="K45" s="94">
        <v>6.29</v>
      </c>
      <c r="L45" s="97" t="s">
        <v>184</v>
      </c>
      <c r="M45" s="98">
        <v>2.2000000000000002E-2</v>
      </c>
      <c r="N45" s="98">
        <v>9.9000000000000008E-3</v>
      </c>
      <c r="O45" s="94">
        <v>17109962</v>
      </c>
      <c r="P45" s="96">
        <v>107.26</v>
      </c>
      <c r="Q45" s="84"/>
      <c r="R45" s="94">
        <v>18352.145809999998</v>
      </c>
      <c r="S45" s="95">
        <v>1.9406006830058515E-2</v>
      </c>
      <c r="T45" s="95">
        <f t="shared" si="0"/>
        <v>3.0812806370565109E-3</v>
      </c>
      <c r="U45" s="95">
        <f>R45/'סכום נכסי הקרן'!$C$42</f>
        <v>3.5354848487322558E-4</v>
      </c>
    </row>
    <row r="46" spans="2:21" s="136" customFormat="1" ht="17.25" customHeight="1">
      <c r="B46" s="87" t="s">
        <v>426</v>
      </c>
      <c r="C46" s="84" t="s">
        <v>427</v>
      </c>
      <c r="D46" s="97" t="s">
        <v>140</v>
      </c>
      <c r="E46" s="97" t="s">
        <v>346</v>
      </c>
      <c r="F46" s="84" t="s">
        <v>381</v>
      </c>
      <c r="G46" s="97" t="s">
        <v>354</v>
      </c>
      <c r="H46" s="84" t="s">
        <v>406</v>
      </c>
      <c r="I46" s="84" t="s">
        <v>180</v>
      </c>
      <c r="J46" s="84"/>
      <c r="K46" s="94">
        <v>0.65999999999999981</v>
      </c>
      <c r="L46" s="97" t="s">
        <v>184</v>
      </c>
      <c r="M46" s="98">
        <v>5.2499999999999998E-2</v>
      </c>
      <c r="N46" s="98">
        <v>2.0499999999999997E-2</v>
      </c>
      <c r="O46" s="94">
        <v>202159.6</v>
      </c>
      <c r="P46" s="96">
        <v>127.18</v>
      </c>
      <c r="Q46" s="84"/>
      <c r="R46" s="94">
        <v>257.10657000000003</v>
      </c>
      <c r="S46" s="95">
        <v>5.2237622739018091E-3</v>
      </c>
      <c r="T46" s="95">
        <f t="shared" si="0"/>
        <v>4.3167567651371805E-5</v>
      </c>
      <c r="U46" s="95">
        <f>R46/'סכום נכסי הקרן'!$C$42</f>
        <v>4.9530795589538707E-6</v>
      </c>
    </row>
    <row r="47" spans="2:21" s="136" customFormat="1" ht="17.25" customHeight="1">
      <c r="B47" s="87" t="s">
        <v>428</v>
      </c>
      <c r="C47" s="84" t="s">
        <v>429</v>
      </c>
      <c r="D47" s="97" t="s">
        <v>140</v>
      </c>
      <c r="E47" s="97" t="s">
        <v>346</v>
      </c>
      <c r="F47" s="84" t="s">
        <v>381</v>
      </c>
      <c r="G47" s="97" t="s">
        <v>354</v>
      </c>
      <c r="H47" s="84" t="s">
        <v>406</v>
      </c>
      <c r="I47" s="84" t="s">
        <v>180</v>
      </c>
      <c r="J47" s="84"/>
      <c r="K47" s="94">
        <v>1.5399999999999998</v>
      </c>
      <c r="L47" s="97" t="s">
        <v>184</v>
      </c>
      <c r="M47" s="98">
        <v>3.1E-2</v>
      </c>
      <c r="N47" s="98">
        <v>1.1999999999999999E-3</v>
      </c>
      <c r="O47" s="94">
        <v>22991464</v>
      </c>
      <c r="P47" s="96">
        <v>112.89</v>
      </c>
      <c r="Q47" s="84"/>
      <c r="R47" s="94">
        <v>25955.064679999999</v>
      </c>
      <c r="S47" s="95">
        <v>3.3414445282860923E-2</v>
      </c>
      <c r="T47" s="95">
        <f t="shared" si="0"/>
        <v>4.3577922200495724E-3</v>
      </c>
      <c r="U47" s="95">
        <f>R47/'סכום נכסי הקרן'!$C$42</f>
        <v>5.0001639521632434E-4</v>
      </c>
    </row>
    <row r="48" spans="2:21" s="136" customFormat="1" ht="17.25" customHeight="1">
      <c r="B48" s="87" t="s">
        <v>430</v>
      </c>
      <c r="C48" s="84" t="s">
        <v>431</v>
      </c>
      <c r="D48" s="97" t="s">
        <v>140</v>
      </c>
      <c r="E48" s="97" t="s">
        <v>346</v>
      </c>
      <c r="F48" s="84" t="s">
        <v>381</v>
      </c>
      <c r="G48" s="97" t="s">
        <v>354</v>
      </c>
      <c r="H48" s="84" t="s">
        <v>406</v>
      </c>
      <c r="I48" s="84" t="s">
        <v>180</v>
      </c>
      <c r="J48" s="84"/>
      <c r="K48" s="94">
        <v>1.4899999999999998</v>
      </c>
      <c r="L48" s="97" t="s">
        <v>184</v>
      </c>
      <c r="M48" s="98">
        <v>2.7999999999999997E-2</v>
      </c>
      <c r="N48" s="98">
        <v>3.1999999999999997E-3</v>
      </c>
      <c r="O48" s="94">
        <v>42854714</v>
      </c>
      <c r="P48" s="96">
        <v>106.23</v>
      </c>
      <c r="Q48" s="84"/>
      <c r="R48" s="94">
        <v>45524.56063</v>
      </c>
      <c r="S48" s="95">
        <v>4.3572217709014337E-2</v>
      </c>
      <c r="T48" s="95">
        <f t="shared" si="0"/>
        <v>7.6434629842189652E-3</v>
      </c>
      <c r="U48" s="95">
        <f>R48/'סכום נכסי הקרן'!$C$42</f>
        <v>8.7701675879698108E-4</v>
      </c>
    </row>
    <row r="49" spans="2:21" s="136" customFormat="1" ht="17.25" customHeight="1">
      <c r="B49" s="87" t="s">
        <v>432</v>
      </c>
      <c r="C49" s="84" t="s">
        <v>433</v>
      </c>
      <c r="D49" s="97" t="s">
        <v>140</v>
      </c>
      <c r="E49" s="97" t="s">
        <v>346</v>
      </c>
      <c r="F49" s="84" t="s">
        <v>381</v>
      </c>
      <c r="G49" s="97" t="s">
        <v>354</v>
      </c>
      <c r="H49" s="84" t="s">
        <v>406</v>
      </c>
      <c r="I49" s="84" t="s">
        <v>180</v>
      </c>
      <c r="J49" s="84"/>
      <c r="K49" s="94">
        <v>1.6800000000000002</v>
      </c>
      <c r="L49" s="97" t="s">
        <v>184</v>
      </c>
      <c r="M49" s="98">
        <v>4.2000000000000003E-2</v>
      </c>
      <c r="N49" s="98">
        <v>3.4000000000000002E-3</v>
      </c>
      <c r="O49" s="94">
        <v>2473287.4500000002</v>
      </c>
      <c r="P49" s="96">
        <v>129.62</v>
      </c>
      <c r="Q49" s="84"/>
      <c r="R49" s="94">
        <v>3205.8752200000004</v>
      </c>
      <c r="S49" s="95">
        <v>2.3705933462408468E-2</v>
      </c>
      <c r="T49" s="95">
        <f t="shared" si="0"/>
        <v>5.3825865064905363E-4</v>
      </c>
      <c r="U49" s="95">
        <f>R49/'סכום נכסי הקרן'!$C$42</f>
        <v>6.1760207141881845E-5</v>
      </c>
    </row>
    <row r="50" spans="2:21" s="136" customFormat="1" ht="17.25" customHeight="1">
      <c r="B50" s="87" t="s">
        <v>434</v>
      </c>
      <c r="C50" s="84" t="s">
        <v>435</v>
      </c>
      <c r="D50" s="97" t="s">
        <v>140</v>
      </c>
      <c r="E50" s="97" t="s">
        <v>346</v>
      </c>
      <c r="F50" s="84" t="s">
        <v>353</v>
      </c>
      <c r="G50" s="97" t="s">
        <v>354</v>
      </c>
      <c r="H50" s="84" t="s">
        <v>406</v>
      </c>
      <c r="I50" s="84" t="s">
        <v>180</v>
      </c>
      <c r="J50" s="84"/>
      <c r="K50" s="94">
        <v>2.9200000000000004</v>
      </c>
      <c r="L50" s="97" t="s">
        <v>184</v>
      </c>
      <c r="M50" s="98">
        <v>0.04</v>
      </c>
      <c r="N50" s="98">
        <v>3.3E-3</v>
      </c>
      <c r="O50" s="94">
        <v>52138422</v>
      </c>
      <c r="P50" s="96">
        <v>120.13</v>
      </c>
      <c r="Q50" s="84"/>
      <c r="R50" s="94">
        <v>62633.887470000001</v>
      </c>
      <c r="S50" s="95">
        <v>3.8621110549793405E-2</v>
      </c>
      <c r="T50" s="95">
        <f t="shared" si="0"/>
        <v>1.0516077339562476E-2</v>
      </c>
      <c r="U50" s="95">
        <f>R50/'סכום נכסי הקרן'!$C$42</f>
        <v>1.206622715730189E-3</v>
      </c>
    </row>
    <row r="51" spans="2:21" s="136" customFormat="1" ht="17.25" customHeight="1">
      <c r="B51" s="87" t="s">
        <v>436</v>
      </c>
      <c r="C51" s="84" t="s">
        <v>437</v>
      </c>
      <c r="D51" s="97" t="s">
        <v>140</v>
      </c>
      <c r="E51" s="97" t="s">
        <v>346</v>
      </c>
      <c r="F51" s="84" t="s">
        <v>438</v>
      </c>
      <c r="G51" s="97" t="s">
        <v>354</v>
      </c>
      <c r="H51" s="84" t="s">
        <v>406</v>
      </c>
      <c r="I51" s="84" t="s">
        <v>180</v>
      </c>
      <c r="J51" s="84"/>
      <c r="K51" s="94">
        <v>2.8300000000000005</v>
      </c>
      <c r="L51" s="97" t="s">
        <v>184</v>
      </c>
      <c r="M51" s="98">
        <v>3.85E-2</v>
      </c>
      <c r="N51" s="98">
        <v>5.0000000000000001E-4</v>
      </c>
      <c r="O51" s="94">
        <v>7013736</v>
      </c>
      <c r="P51" s="96">
        <v>119.14</v>
      </c>
      <c r="Q51" s="84"/>
      <c r="R51" s="94">
        <v>8356.1653000000006</v>
      </c>
      <c r="S51" s="95">
        <v>1.6466758856439861E-2</v>
      </c>
      <c r="T51" s="95">
        <f t="shared" si="0"/>
        <v>1.4029798262012345E-3</v>
      </c>
      <c r="U51" s="95">
        <f>R51/'סכום נכסי הקרן'!$C$42</f>
        <v>1.6097897279976017E-4</v>
      </c>
    </row>
    <row r="52" spans="2:21" s="136" customFormat="1" ht="17.25" customHeight="1">
      <c r="B52" s="87" t="s">
        <v>439</v>
      </c>
      <c r="C52" s="84" t="s">
        <v>440</v>
      </c>
      <c r="D52" s="97" t="s">
        <v>140</v>
      </c>
      <c r="E52" s="97" t="s">
        <v>346</v>
      </c>
      <c r="F52" s="84" t="s">
        <v>438</v>
      </c>
      <c r="G52" s="97" t="s">
        <v>354</v>
      </c>
      <c r="H52" s="84" t="s">
        <v>406</v>
      </c>
      <c r="I52" s="84" t="s">
        <v>180</v>
      </c>
      <c r="J52" s="84"/>
      <c r="K52" s="94">
        <v>2.74</v>
      </c>
      <c r="L52" s="97" t="s">
        <v>184</v>
      </c>
      <c r="M52" s="98">
        <v>4.7500000000000001E-2</v>
      </c>
      <c r="N52" s="98">
        <v>6.9999999999999988E-4</v>
      </c>
      <c r="O52" s="94">
        <v>4987615.3499999996</v>
      </c>
      <c r="P52" s="96">
        <v>133.49</v>
      </c>
      <c r="Q52" s="84"/>
      <c r="R52" s="94">
        <v>6657.9676300000001</v>
      </c>
      <c r="S52" s="95">
        <v>1.3747618443846928E-2</v>
      </c>
      <c r="T52" s="95">
        <f t="shared" si="0"/>
        <v>1.1178565685375857E-3</v>
      </c>
      <c r="U52" s="95">
        <f>R52/'סכום נכסי הקרן'!$C$42</f>
        <v>1.2826371326228475E-4</v>
      </c>
    </row>
    <row r="53" spans="2:21" s="136" customFormat="1" ht="17.25" customHeight="1">
      <c r="B53" s="87" t="s">
        <v>441</v>
      </c>
      <c r="C53" s="84" t="s">
        <v>442</v>
      </c>
      <c r="D53" s="97" t="s">
        <v>140</v>
      </c>
      <c r="E53" s="97" t="s">
        <v>346</v>
      </c>
      <c r="F53" s="84" t="s">
        <v>443</v>
      </c>
      <c r="G53" s="97" t="s">
        <v>354</v>
      </c>
      <c r="H53" s="84" t="s">
        <v>406</v>
      </c>
      <c r="I53" s="84" t="s">
        <v>350</v>
      </c>
      <c r="J53" s="84"/>
      <c r="K53" s="94">
        <v>2.9800000000000004</v>
      </c>
      <c r="L53" s="97" t="s">
        <v>184</v>
      </c>
      <c r="M53" s="98">
        <v>3.5499999999999997E-2</v>
      </c>
      <c r="N53" s="98">
        <v>2.3E-3</v>
      </c>
      <c r="O53" s="94">
        <v>10237420.039999999</v>
      </c>
      <c r="P53" s="96">
        <v>119.4</v>
      </c>
      <c r="Q53" s="84"/>
      <c r="R53" s="94">
        <v>12223.478859999999</v>
      </c>
      <c r="S53" s="95">
        <v>2.3939327600711109E-2</v>
      </c>
      <c r="T53" s="95">
        <f t="shared" si="0"/>
        <v>2.0522923650848866E-3</v>
      </c>
      <c r="U53" s="95">
        <f>R53/'סכום נכסי הקרן'!$C$42</f>
        <v>2.3548158757969798E-4</v>
      </c>
    </row>
    <row r="54" spans="2:21" s="136" customFormat="1" ht="17.25" customHeight="1">
      <c r="B54" s="87" t="s">
        <v>444</v>
      </c>
      <c r="C54" s="84" t="s">
        <v>445</v>
      </c>
      <c r="D54" s="97" t="s">
        <v>140</v>
      </c>
      <c r="E54" s="97" t="s">
        <v>346</v>
      </c>
      <c r="F54" s="84" t="s">
        <v>443</v>
      </c>
      <c r="G54" s="97" t="s">
        <v>354</v>
      </c>
      <c r="H54" s="84" t="s">
        <v>406</v>
      </c>
      <c r="I54" s="84" t="s">
        <v>350</v>
      </c>
      <c r="J54" s="84"/>
      <c r="K54" s="94">
        <v>1.9100000000000001</v>
      </c>
      <c r="L54" s="97" t="s">
        <v>184</v>
      </c>
      <c r="M54" s="98">
        <v>4.6500000000000007E-2</v>
      </c>
      <c r="N54" s="98">
        <v>-5.0000000000000001E-4</v>
      </c>
      <c r="O54" s="94">
        <v>7211726.2300000004</v>
      </c>
      <c r="P54" s="96">
        <v>130.47999999999999</v>
      </c>
      <c r="Q54" s="84"/>
      <c r="R54" s="94">
        <v>9409.8598999999995</v>
      </c>
      <c r="S54" s="95">
        <v>2.1284175812785643E-2</v>
      </c>
      <c r="T54" s="95">
        <f t="shared" si="0"/>
        <v>1.5798925862656121E-3</v>
      </c>
      <c r="U54" s="95">
        <f>R54/'סכום נכסי הקרן'!$C$42</f>
        <v>1.8127807750424154E-4</v>
      </c>
    </row>
    <row r="55" spans="2:21" s="136" customFormat="1" ht="17.25" customHeight="1">
      <c r="B55" s="87" t="s">
        <v>446</v>
      </c>
      <c r="C55" s="84" t="s">
        <v>447</v>
      </c>
      <c r="D55" s="97" t="s">
        <v>140</v>
      </c>
      <c r="E55" s="97" t="s">
        <v>346</v>
      </c>
      <c r="F55" s="84" t="s">
        <v>443</v>
      </c>
      <c r="G55" s="97" t="s">
        <v>354</v>
      </c>
      <c r="H55" s="84" t="s">
        <v>406</v>
      </c>
      <c r="I55" s="84" t="s">
        <v>350</v>
      </c>
      <c r="J55" s="84"/>
      <c r="K55" s="94">
        <v>5.82</v>
      </c>
      <c r="L55" s="97" t="s">
        <v>184</v>
      </c>
      <c r="M55" s="98">
        <v>1.4999999999999999E-2</v>
      </c>
      <c r="N55" s="98">
        <v>5.3999999999999994E-3</v>
      </c>
      <c r="O55" s="94">
        <v>32560391.640000001</v>
      </c>
      <c r="P55" s="96">
        <v>106.09</v>
      </c>
      <c r="Q55" s="84"/>
      <c r="R55" s="94">
        <v>34543.320380000005</v>
      </c>
      <c r="S55" s="95">
        <v>5.3908774477000362E-2</v>
      </c>
      <c r="T55" s="95">
        <f t="shared" si="0"/>
        <v>5.7997394598148944E-3</v>
      </c>
      <c r="U55" s="95">
        <f>R55/'סכום נכסי הקרן'!$C$42</f>
        <v>6.654665186991241E-4</v>
      </c>
    </row>
    <row r="56" spans="2:21" s="136" customFormat="1" ht="17.25" customHeight="1">
      <c r="B56" s="87" t="s">
        <v>448</v>
      </c>
      <c r="C56" s="84" t="s">
        <v>449</v>
      </c>
      <c r="D56" s="97" t="s">
        <v>140</v>
      </c>
      <c r="E56" s="97" t="s">
        <v>346</v>
      </c>
      <c r="F56" s="84" t="s">
        <v>450</v>
      </c>
      <c r="G56" s="97" t="s">
        <v>451</v>
      </c>
      <c r="H56" s="84" t="s">
        <v>406</v>
      </c>
      <c r="I56" s="84" t="s">
        <v>350</v>
      </c>
      <c r="J56" s="84"/>
      <c r="K56" s="94">
        <v>2.44</v>
      </c>
      <c r="L56" s="97" t="s">
        <v>184</v>
      </c>
      <c r="M56" s="98">
        <v>4.6500000000000007E-2</v>
      </c>
      <c r="N56" s="98">
        <v>3.2000000000000002E-3</v>
      </c>
      <c r="O56" s="94">
        <v>360643.42</v>
      </c>
      <c r="P56" s="96">
        <v>132.35</v>
      </c>
      <c r="Q56" s="84"/>
      <c r="R56" s="94">
        <v>477.31157000000002</v>
      </c>
      <c r="S56" s="95">
        <v>3.559068936105558E-3</v>
      </c>
      <c r="T56" s="95">
        <f t="shared" si="0"/>
        <v>8.013945146853885E-5</v>
      </c>
      <c r="U56" s="95">
        <f>R56/'סכום נכסי הקרן'!$C$42</f>
        <v>9.1952616404130764E-6</v>
      </c>
    </row>
    <row r="57" spans="2:21" s="136" customFormat="1" ht="17.25" customHeight="1">
      <c r="B57" s="87" t="s">
        <v>452</v>
      </c>
      <c r="C57" s="84" t="s">
        <v>453</v>
      </c>
      <c r="D57" s="97" t="s">
        <v>140</v>
      </c>
      <c r="E57" s="97" t="s">
        <v>346</v>
      </c>
      <c r="F57" s="84" t="s">
        <v>454</v>
      </c>
      <c r="G57" s="97" t="s">
        <v>392</v>
      </c>
      <c r="H57" s="84" t="s">
        <v>406</v>
      </c>
      <c r="I57" s="84" t="s">
        <v>350</v>
      </c>
      <c r="J57" s="84"/>
      <c r="K57" s="94">
        <v>2.57</v>
      </c>
      <c r="L57" s="97" t="s">
        <v>184</v>
      </c>
      <c r="M57" s="98">
        <v>3.6400000000000002E-2</v>
      </c>
      <c r="N57" s="98">
        <v>5.6000000000000008E-3</v>
      </c>
      <c r="O57" s="94">
        <v>2171875</v>
      </c>
      <c r="P57" s="96">
        <v>118.16</v>
      </c>
      <c r="Q57" s="84"/>
      <c r="R57" s="94">
        <v>2566.2874999999999</v>
      </c>
      <c r="S57" s="95">
        <v>2.3639455782312926E-2</v>
      </c>
      <c r="T57" s="95">
        <f t="shared" si="0"/>
        <v>4.3087342835743093E-4</v>
      </c>
      <c r="U57" s="95">
        <f>R57/'סכום נכסי הקרן'!$C$42</f>
        <v>4.9438745025647651E-5</v>
      </c>
    </row>
    <row r="58" spans="2:21" s="136" customFormat="1" ht="17.25" customHeight="1">
      <c r="B58" s="87" t="s">
        <v>455</v>
      </c>
      <c r="C58" s="84" t="s">
        <v>456</v>
      </c>
      <c r="D58" s="97" t="s">
        <v>140</v>
      </c>
      <c r="E58" s="97" t="s">
        <v>346</v>
      </c>
      <c r="F58" s="84" t="s">
        <v>457</v>
      </c>
      <c r="G58" s="97" t="s">
        <v>458</v>
      </c>
      <c r="H58" s="84" t="s">
        <v>406</v>
      </c>
      <c r="I58" s="84" t="s">
        <v>180</v>
      </c>
      <c r="J58" s="84"/>
      <c r="K58" s="94">
        <v>8.4499999999999993</v>
      </c>
      <c r="L58" s="97" t="s">
        <v>184</v>
      </c>
      <c r="M58" s="98">
        <v>3.85E-2</v>
      </c>
      <c r="N58" s="98">
        <v>1.4499999999999999E-2</v>
      </c>
      <c r="O58" s="94">
        <v>68394218.310000002</v>
      </c>
      <c r="P58" s="96">
        <v>122.62</v>
      </c>
      <c r="Q58" s="84"/>
      <c r="R58" s="94">
        <v>83864.991250000006</v>
      </c>
      <c r="S58" s="95">
        <v>2.4877384522922569E-2</v>
      </c>
      <c r="T58" s="95">
        <f t="shared" si="0"/>
        <v>1.4080728016269983E-2</v>
      </c>
      <c r="U58" s="95">
        <f>R58/'סכום נכסי הקרן'!$C$42</f>
        <v>1.6156334467540842E-3</v>
      </c>
    </row>
    <row r="59" spans="2:21" s="136" customFormat="1" ht="17.25" customHeight="1">
      <c r="B59" s="87" t="s">
        <v>459</v>
      </c>
      <c r="C59" s="84" t="s">
        <v>460</v>
      </c>
      <c r="D59" s="97" t="s">
        <v>140</v>
      </c>
      <c r="E59" s="97" t="s">
        <v>346</v>
      </c>
      <c r="F59" s="84" t="s">
        <v>457</v>
      </c>
      <c r="G59" s="97" t="s">
        <v>458</v>
      </c>
      <c r="H59" s="84" t="s">
        <v>406</v>
      </c>
      <c r="I59" s="84" t="s">
        <v>180</v>
      </c>
      <c r="J59" s="84"/>
      <c r="K59" s="94">
        <v>6.629999999999999</v>
      </c>
      <c r="L59" s="97" t="s">
        <v>184</v>
      </c>
      <c r="M59" s="98">
        <v>4.4999999999999998E-2</v>
      </c>
      <c r="N59" s="98">
        <v>1.0999999999999999E-2</v>
      </c>
      <c r="O59" s="94">
        <v>125266000</v>
      </c>
      <c r="P59" s="96">
        <v>127.09</v>
      </c>
      <c r="Q59" s="84"/>
      <c r="R59" s="94">
        <v>159200.56333</v>
      </c>
      <c r="S59" s="95">
        <v>4.258598720917741E-2</v>
      </c>
      <c r="T59" s="95">
        <f t="shared" si="0"/>
        <v>2.6729387303032651E-2</v>
      </c>
      <c r="U59" s="95">
        <f>R59/'סכום נכסי הקרן'!$C$42</f>
        <v>3.0669502378090304E-3</v>
      </c>
    </row>
    <row r="60" spans="2:21" s="136" customFormat="1" ht="17.25" customHeight="1">
      <c r="B60" s="87" t="s">
        <v>461</v>
      </c>
      <c r="C60" s="84" t="s">
        <v>462</v>
      </c>
      <c r="D60" s="97" t="s">
        <v>140</v>
      </c>
      <c r="E60" s="97" t="s">
        <v>346</v>
      </c>
      <c r="F60" s="84" t="s">
        <v>353</v>
      </c>
      <c r="G60" s="97" t="s">
        <v>354</v>
      </c>
      <c r="H60" s="84" t="s">
        <v>406</v>
      </c>
      <c r="I60" s="84" t="s">
        <v>180</v>
      </c>
      <c r="J60" s="84"/>
      <c r="K60" s="94">
        <v>2.46</v>
      </c>
      <c r="L60" s="97" t="s">
        <v>184</v>
      </c>
      <c r="M60" s="98">
        <v>0.05</v>
      </c>
      <c r="N60" s="98">
        <v>2.7999999999999995E-3</v>
      </c>
      <c r="O60" s="94">
        <v>22581804</v>
      </c>
      <c r="P60" s="96">
        <v>123.39</v>
      </c>
      <c r="Q60" s="84"/>
      <c r="R60" s="94">
        <v>27863.688420000002</v>
      </c>
      <c r="S60" s="95">
        <v>2.2581826581826583E-2</v>
      </c>
      <c r="T60" s="95">
        <f t="shared" si="0"/>
        <v>4.6782455029721528E-3</v>
      </c>
      <c r="U60" s="95">
        <f>R60/'סכום נכסי הקרן'!$C$42</f>
        <v>5.3678544873498051E-4</v>
      </c>
    </row>
    <row r="61" spans="2:21" s="136" customFormat="1" ht="17.25" customHeight="1">
      <c r="B61" s="87" t="s">
        <v>463</v>
      </c>
      <c r="C61" s="84" t="s">
        <v>464</v>
      </c>
      <c r="D61" s="97" t="s">
        <v>140</v>
      </c>
      <c r="E61" s="97" t="s">
        <v>346</v>
      </c>
      <c r="F61" s="84" t="s">
        <v>438</v>
      </c>
      <c r="G61" s="97" t="s">
        <v>354</v>
      </c>
      <c r="H61" s="84" t="s">
        <v>406</v>
      </c>
      <c r="I61" s="84" t="s">
        <v>180</v>
      </c>
      <c r="J61" s="84"/>
      <c r="K61" s="94">
        <v>1.4</v>
      </c>
      <c r="L61" s="97" t="s">
        <v>184</v>
      </c>
      <c r="M61" s="98">
        <v>5.2499999999999998E-2</v>
      </c>
      <c r="N61" s="98">
        <v>4.3E-3</v>
      </c>
      <c r="O61" s="94">
        <v>3937879.2</v>
      </c>
      <c r="P61" s="96">
        <v>131.33000000000001</v>
      </c>
      <c r="Q61" s="84"/>
      <c r="R61" s="94">
        <v>5171.6168699999998</v>
      </c>
      <c r="S61" s="95">
        <v>1.6407830000000002E-2</v>
      </c>
      <c r="T61" s="95">
        <f t="shared" si="0"/>
        <v>8.6830189171245478E-4</v>
      </c>
      <c r="U61" s="95">
        <f>R61/'סכום נכסי הקרן'!$C$42</f>
        <v>9.9629619754711029E-5</v>
      </c>
    </row>
    <row r="62" spans="2:21" s="136" customFormat="1" ht="17.25" customHeight="1">
      <c r="B62" s="87" t="s">
        <v>465</v>
      </c>
      <c r="C62" s="84" t="s">
        <v>466</v>
      </c>
      <c r="D62" s="97" t="s">
        <v>140</v>
      </c>
      <c r="E62" s="97" t="s">
        <v>346</v>
      </c>
      <c r="F62" s="84" t="s">
        <v>438</v>
      </c>
      <c r="G62" s="97" t="s">
        <v>354</v>
      </c>
      <c r="H62" s="84" t="s">
        <v>406</v>
      </c>
      <c r="I62" s="84" t="s">
        <v>180</v>
      </c>
      <c r="J62" s="84"/>
      <c r="K62" s="94">
        <v>0.25</v>
      </c>
      <c r="L62" s="97" t="s">
        <v>184</v>
      </c>
      <c r="M62" s="98">
        <v>5.5E-2</v>
      </c>
      <c r="N62" s="98">
        <v>3.7000000000000005E-2</v>
      </c>
      <c r="O62" s="94">
        <v>749689.76</v>
      </c>
      <c r="P62" s="96">
        <v>129.6</v>
      </c>
      <c r="Q62" s="84"/>
      <c r="R62" s="94">
        <v>971.59794999999997</v>
      </c>
      <c r="S62" s="95">
        <v>9.3711220000000008E-3</v>
      </c>
      <c r="T62" s="95">
        <f t="shared" si="0"/>
        <v>1.6312893224221828E-4</v>
      </c>
      <c r="U62" s="95">
        <f>R62/'סכום נכסי הקרן'!$C$42</f>
        <v>1.8717537811913887E-5</v>
      </c>
    </row>
    <row r="63" spans="2:21" s="136" customFormat="1" ht="17.25" customHeight="1">
      <c r="B63" s="87" t="s">
        <v>467</v>
      </c>
      <c r="C63" s="84" t="s">
        <v>468</v>
      </c>
      <c r="D63" s="97" t="s">
        <v>140</v>
      </c>
      <c r="E63" s="97" t="s">
        <v>346</v>
      </c>
      <c r="F63" s="84" t="s">
        <v>372</v>
      </c>
      <c r="G63" s="97" t="s">
        <v>354</v>
      </c>
      <c r="H63" s="84" t="s">
        <v>406</v>
      </c>
      <c r="I63" s="84" t="s">
        <v>350</v>
      </c>
      <c r="J63" s="84"/>
      <c r="K63" s="94">
        <v>2.34</v>
      </c>
      <c r="L63" s="97" t="s">
        <v>184</v>
      </c>
      <c r="M63" s="98">
        <v>6.5000000000000002E-2</v>
      </c>
      <c r="N63" s="98">
        <v>3.2000000000000002E-3</v>
      </c>
      <c r="O63" s="94">
        <v>59807679</v>
      </c>
      <c r="P63" s="96">
        <v>127.13</v>
      </c>
      <c r="Q63" s="94">
        <v>1070.8165100000001</v>
      </c>
      <c r="R63" s="94">
        <v>77104.322540000008</v>
      </c>
      <c r="S63" s="95">
        <v>3.7973129523809525E-2</v>
      </c>
      <c r="T63" s="95">
        <f t="shared" si="0"/>
        <v>1.2945628186236711E-2</v>
      </c>
      <c r="U63" s="95">
        <f>R63/'סכום נכסי הקרן'!$C$42</f>
        <v>1.4853912285472137E-3</v>
      </c>
    </row>
    <row r="64" spans="2:21" s="136" customFormat="1" ht="17.25" customHeight="1">
      <c r="B64" s="87" t="s">
        <v>469</v>
      </c>
      <c r="C64" s="84" t="s">
        <v>470</v>
      </c>
      <c r="D64" s="97" t="s">
        <v>140</v>
      </c>
      <c r="E64" s="97" t="s">
        <v>346</v>
      </c>
      <c r="F64" s="84" t="s">
        <v>471</v>
      </c>
      <c r="G64" s="97" t="s">
        <v>451</v>
      </c>
      <c r="H64" s="84" t="s">
        <v>406</v>
      </c>
      <c r="I64" s="84" t="s">
        <v>180</v>
      </c>
      <c r="J64" s="84"/>
      <c r="K64" s="94">
        <v>0.66</v>
      </c>
      <c r="L64" s="97" t="s">
        <v>184</v>
      </c>
      <c r="M64" s="98">
        <v>4.4000000000000004E-2</v>
      </c>
      <c r="N64" s="98">
        <v>6.5000000000000006E-3</v>
      </c>
      <c r="O64" s="94">
        <v>35871.33</v>
      </c>
      <c r="P64" s="96">
        <v>112.35</v>
      </c>
      <c r="Q64" s="84"/>
      <c r="R64" s="94">
        <v>40.301439999999999</v>
      </c>
      <c r="S64" s="95">
        <v>5.9872841609424465E-4</v>
      </c>
      <c r="T64" s="95">
        <f t="shared" si="0"/>
        <v>6.7665137364933986E-6</v>
      </c>
      <c r="U64" s="95">
        <f>R64/'סכום נכסי הקרן'!$C$42</f>
        <v>7.7639493483346563E-7</v>
      </c>
    </row>
    <row r="65" spans="2:21" s="136" customFormat="1" ht="17.25" customHeight="1">
      <c r="B65" s="87" t="s">
        <v>472</v>
      </c>
      <c r="C65" s="84" t="s">
        <v>473</v>
      </c>
      <c r="D65" s="97" t="s">
        <v>140</v>
      </c>
      <c r="E65" s="97" t="s">
        <v>346</v>
      </c>
      <c r="F65" s="84" t="s">
        <v>474</v>
      </c>
      <c r="G65" s="97" t="s">
        <v>392</v>
      </c>
      <c r="H65" s="84" t="s">
        <v>406</v>
      </c>
      <c r="I65" s="84" t="s">
        <v>350</v>
      </c>
      <c r="J65" s="84"/>
      <c r="K65" s="94">
        <v>8.6999999999999975</v>
      </c>
      <c r="L65" s="97" t="s">
        <v>184</v>
      </c>
      <c r="M65" s="98">
        <v>3.5000000000000003E-2</v>
      </c>
      <c r="N65" s="98">
        <v>1.61E-2</v>
      </c>
      <c r="O65" s="94">
        <v>3047863.5</v>
      </c>
      <c r="P65" s="96">
        <v>119.43</v>
      </c>
      <c r="Q65" s="84"/>
      <c r="R65" s="94">
        <v>3640.0633700000003</v>
      </c>
      <c r="S65" s="95">
        <v>1.461692166696001E-2</v>
      </c>
      <c r="T65" s="95">
        <f t="shared" si="0"/>
        <v>6.1115778480400334E-4</v>
      </c>
      <c r="U65" s="95">
        <f>R65/'סכום נכסי הקרן'!$C$42</f>
        <v>7.0124709264503582E-5</v>
      </c>
    </row>
    <row r="66" spans="2:21" s="136" customFormat="1" ht="17.25" customHeight="1">
      <c r="B66" s="87" t="s">
        <v>475</v>
      </c>
      <c r="C66" s="84" t="s">
        <v>476</v>
      </c>
      <c r="D66" s="97" t="s">
        <v>140</v>
      </c>
      <c r="E66" s="97" t="s">
        <v>346</v>
      </c>
      <c r="F66" s="84" t="s">
        <v>474</v>
      </c>
      <c r="G66" s="97" t="s">
        <v>392</v>
      </c>
      <c r="H66" s="84" t="s">
        <v>406</v>
      </c>
      <c r="I66" s="84" t="s">
        <v>350</v>
      </c>
      <c r="J66" s="84"/>
      <c r="K66" s="94">
        <v>1.6199999999999999</v>
      </c>
      <c r="L66" s="97" t="s">
        <v>184</v>
      </c>
      <c r="M66" s="98">
        <v>3.9E-2</v>
      </c>
      <c r="N66" s="98">
        <v>3.3999999999999998E-3</v>
      </c>
      <c r="O66" s="94">
        <v>0.61</v>
      </c>
      <c r="P66" s="96">
        <v>114.09</v>
      </c>
      <c r="Q66" s="84"/>
      <c r="R66" s="94">
        <v>6.9999999999999999E-4</v>
      </c>
      <c r="S66" s="95">
        <v>3.0837642426242412E-9</v>
      </c>
      <c r="T66" s="95">
        <f t="shared" si="0"/>
        <v>1.1752829714137706E-10</v>
      </c>
      <c r="U66" s="95">
        <f>R66/'סכום נכסי הקרן'!$C$42</f>
        <v>1.348528624246245E-11</v>
      </c>
    </row>
    <row r="67" spans="2:21" s="136" customFormat="1" ht="17.25" customHeight="1">
      <c r="B67" s="87" t="s">
        <v>477</v>
      </c>
      <c r="C67" s="84" t="s">
        <v>478</v>
      </c>
      <c r="D67" s="97" t="s">
        <v>140</v>
      </c>
      <c r="E67" s="97" t="s">
        <v>346</v>
      </c>
      <c r="F67" s="84" t="s">
        <v>474</v>
      </c>
      <c r="G67" s="97" t="s">
        <v>392</v>
      </c>
      <c r="H67" s="84" t="s">
        <v>406</v>
      </c>
      <c r="I67" s="84" t="s">
        <v>350</v>
      </c>
      <c r="J67" s="84"/>
      <c r="K67" s="94">
        <v>4.5999999999999996</v>
      </c>
      <c r="L67" s="97" t="s">
        <v>184</v>
      </c>
      <c r="M67" s="98">
        <v>0.04</v>
      </c>
      <c r="N67" s="98">
        <v>5.1999999999999998E-3</v>
      </c>
      <c r="O67" s="94">
        <v>16032446.43</v>
      </c>
      <c r="P67" s="96">
        <v>116.94</v>
      </c>
      <c r="Q67" s="84"/>
      <c r="R67" s="94">
        <v>18748.343209999999</v>
      </c>
      <c r="S67" s="95">
        <v>2.2734377213112871E-2</v>
      </c>
      <c r="T67" s="95">
        <f t="shared" si="0"/>
        <v>3.1478012167048554E-3</v>
      </c>
      <c r="U67" s="95">
        <f>R67/'סכום נכסי הקרן'!$C$42</f>
        <v>3.6118110679825326E-4</v>
      </c>
    </row>
    <row r="68" spans="2:21" s="136" customFormat="1" ht="17.25" customHeight="1">
      <c r="B68" s="87" t="s">
        <v>479</v>
      </c>
      <c r="C68" s="84" t="s">
        <v>480</v>
      </c>
      <c r="D68" s="97" t="s">
        <v>140</v>
      </c>
      <c r="E68" s="97" t="s">
        <v>346</v>
      </c>
      <c r="F68" s="84" t="s">
        <v>474</v>
      </c>
      <c r="G68" s="97" t="s">
        <v>392</v>
      </c>
      <c r="H68" s="84" t="s">
        <v>406</v>
      </c>
      <c r="I68" s="84" t="s">
        <v>350</v>
      </c>
      <c r="J68" s="84"/>
      <c r="K68" s="94">
        <v>7.33</v>
      </c>
      <c r="L68" s="97" t="s">
        <v>184</v>
      </c>
      <c r="M68" s="98">
        <v>0.04</v>
      </c>
      <c r="N68" s="98">
        <v>1.2699999999999999E-2</v>
      </c>
      <c r="O68" s="94">
        <v>19996097.149999999</v>
      </c>
      <c r="P68" s="96">
        <v>122.56</v>
      </c>
      <c r="Q68" s="84"/>
      <c r="R68" s="94">
        <v>24507.21689</v>
      </c>
      <c r="S68" s="95">
        <v>4.3077863562400759E-2</v>
      </c>
      <c r="T68" s="95">
        <f t="shared" si="0"/>
        <v>4.1147020982229918E-3</v>
      </c>
      <c r="U68" s="95">
        <f>R68/'סכום נכסי הקרן'!$C$42</f>
        <v>4.7212404966822915E-4</v>
      </c>
    </row>
    <row r="69" spans="2:21" s="136" customFormat="1" ht="17.25" customHeight="1">
      <c r="B69" s="87" t="s">
        <v>481</v>
      </c>
      <c r="C69" s="84" t="s">
        <v>482</v>
      </c>
      <c r="D69" s="97" t="s">
        <v>140</v>
      </c>
      <c r="E69" s="97" t="s">
        <v>346</v>
      </c>
      <c r="F69" s="84" t="s">
        <v>483</v>
      </c>
      <c r="G69" s="97" t="s">
        <v>484</v>
      </c>
      <c r="H69" s="84" t="s">
        <v>406</v>
      </c>
      <c r="I69" s="84" t="s">
        <v>180</v>
      </c>
      <c r="J69" s="84"/>
      <c r="K69" s="94">
        <v>0.08</v>
      </c>
      <c r="L69" s="97" t="s">
        <v>184</v>
      </c>
      <c r="M69" s="98">
        <v>4.0999999999999995E-2</v>
      </c>
      <c r="N69" s="98">
        <v>1.8800000000000001E-2</v>
      </c>
      <c r="O69" s="94">
        <v>8829.7999999999993</v>
      </c>
      <c r="P69" s="96">
        <v>122.16</v>
      </c>
      <c r="Q69" s="84"/>
      <c r="R69" s="94">
        <v>10.786479999999999</v>
      </c>
      <c r="S69" s="95">
        <v>5.9367834558604267E-5</v>
      </c>
      <c r="T69" s="95">
        <f t="shared" si="0"/>
        <v>1.811023752213601E-6</v>
      </c>
      <c r="U69" s="95">
        <f>R69/'סכום נכסי הקרן'!$C$42</f>
        <v>2.0779824335513767E-7</v>
      </c>
    </row>
    <row r="70" spans="2:21" s="136" customFormat="1" ht="17.25" customHeight="1">
      <c r="B70" s="87" t="s">
        <v>485</v>
      </c>
      <c r="C70" s="84" t="s">
        <v>486</v>
      </c>
      <c r="D70" s="97" t="s">
        <v>140</v>
      </c>
      <c r="E70" s="97" t="s">
        <v>346</v>
      </c>
      <c r="F70" s="84" t="s">
        <v>487</v>
      </c>
      <c r="G70" s="97" t="s">
        <v>488</v>
      </c>
      <c r="H70" s="84" t="s">
        <v>489</v>
      </c>
      <c r="I70" s="84" t="s">
        <v>350</v>
      </c>
      <c r="J70" s="84"/>
      <c r="K70" s="94">
        <v>8.84</v>
      </c>
      <c r="L70" s="97" t="s">
        <v>184</v>
      </c>
      <c r="M70" s="98">
        <v>5.1500000000000004E-2</v>
      </c>
      <c r="N70" s="98">
        <v>2.1899999999999999E-2</v>
      </c>
      <c r="O70" s="94">
        <v>76797352</v>
      </c>
      <c r="P70" s="96">
        <v>153.66999999999999</v>
      </c>
      <c r="Q70" s="84"/>
      <c r="R70" s="94">
        <v>118014.48817</v>
      </c>
      <c r="S70" s="95">
        <v>2.1626830810960902E-2</v>
      </c>
      <c r="T70" s="95">
        <f t="shared" si="0"/>
        <v>1.9814345475187553E-2</v>
      </c>
      <c r="U70" s="95">
        <f>R70/'סכום נכסי הקרן'!$C$42</f>
        <v>2.2735130767573553E-3</v>
      </c>
    </row>
    <row r="71" spans="2:21" s="136" customFormat="1" ht="17.25" customHeight="1">
      <c r="B71" s="87" t="s">
        <v>490</v>
      </c>
      <c r="C71" s="84" t="s">
        <v>491</v>
      </c>
      <c r="D71" s="97" t="s">
        <v>140</v>
      </c>
      <c r="E71" s="97" t="s">
        <v>346</v>
      </c>
      <c r="F71" s="84" t="s">
        <v>492</v>
      </c>
      <c r="G71" s="97" t="s">
        <v>392</v>
      </c>
      <c r="H71" s="84" t="s">
        <v>489</v>
      </c>
      <c r="I71" s="84" t="s">
        <v>350</v>
      </c>
      <c r="J71" s="84"/>
      <c r="K71" s="94">
        <v>1.48</v>
      </c>
      <c r="L71" s="97" t="s">
        <v>184</v>
      </c>
      <c r="M71" s="98">
        <v>4.8000000000000001E-2</v>
      </c>
      <c r="N71" s="98">
        <v>6.7000000000000002E-3</v>
      </c>
      <c r="O71" s="94">
        <v>0.56000000000000005</v>
      </c>
      <c r="P71" s="96">
        <v>113.26</v>
      </c>
      <c r="Q71" s="84"/>
      <c r="R71" s="94">
        <v>6.4000000000000005E-4</v>
      </c>
      <c r="S71" s="95">
        <v>3.2649253731343289E-9</v>
      </c>
      <c r="T71" s="95">
        <f t="shared" si="0"/>
        <v>1.074544431006876E-10</v>
      </c>
      <c r="U71" s="95">
        <f>R71/'סכום נכסי הקרן'!$C$42</f>
        <v>1.23294045645371E-11</v>
      </c>
    </row>
    <row r="72" spans="2:21" s="136" customFormat="1" ht="17.25" customHeight="1">
      <c r="B72" s="87" t="s">
        <v>493</v>
      </c>
      <c r="C72" s="84" t="s">
        <v>494</v>
      </c>
      <c r="D72" s="97" t="s">
        <v>140</v>
      </c>
      <c r="E72" s="97" t="s">
        <v>346</v>
      </c>
      <c r="F72" s="84" t="s">
        <v>492</v>
      </c>
      <c r="G72" s="97" t="s">
        <v>392</v>
      </c>
      <c r="H72" s="84" t="s">
        <v>489</v>
      </c>
      <c r="I72" s="84" t="s">
        <v>350</v>
      </c>
      <c r="J72" s="84"/>
      <c r="K72" s="94">
        <v>4.3900000000000006</v>
      </c>
      <c r="L72" s="97" t="s">
        <v>184</v>
      </c>
      <c r="M72" s="98">
        <v>3.2899999999999999E-2</v>
      </c>
      <c r="N72" s="98">
        <v>8.0000000000000019E-3</v>
      </c>
      <c r="O72" s="94">
        <v>0.31</v>
      </c>
      <c r="P72" s="96">
        <v>111.63</v>
      </c>
      <c r="Q72" s="84"/>
      <c r="R72" s="94">
        <v>3.5E-4</v>
      </c>
      <c r="S72" s="95">
        <v>1.55E-9</v>
      </c>
      <c r="T72" s="95">
        <f t="shared" si="0"/>
        <v>5.8764148570688528E-11</v>
      </c>
      <c r="U72" s="95">
        <f>R72/'סכום נכסי הקרן'!$C$42</f>
        <v>6.7426431212312252E-12</v>
      </c>
    </row>
    <row r="73" spans="2:21" s="136" customFormat="1" ht="17.25" customHeight="1">
      <c r="B73" s="87" t="s">
        <v>495</v>
      </c>
      <c r="C73" s="84" t="s">
        <v>496</v>
      </c>
      <c r="D73" s="97" t="s">
        <v>140</v>
      </c>
      <c r="E73" s="97" t="s">
        <v>346</v>
      </c>
      <c r="F73" s="84" t="s">
        <v>497</v>
      </c>
      <c r="G73" s="97" t="s">
        <v>392</v>
      </c>
      <c r="H73" s="84" t="s">
        <v>489</v>
      </c>
      <c r="I73" s="84" t="s">
        <v>180</v>
      </c>
      <c r="J73" s="84"/>
      <c r="K73" s="94">
        <v>0.25</v>
      </c>
      <c r="L73" s="97" t="s">
        <v>184</v>
      </c>
      <c r="M73" s="98">
        <v>4.5499999999999999E-2</v>
      </c>
      <c r="N73" s="98">
        <v>3.4600000000000006E-2</v>
      </c>
      <c r="O73" s="94">
        <v>1831987.4</v>
      </c>
      <c r="P73" s="96">
        <v>121.97</v>
      </c>
      <c r="Q73" s="84"/>
      <c r="R73" s="94">
        <v>2234.47496</v>
      </c>
      <c r="S73" s="95">
        <v>1.295404816789467E-2</v>
      </c>
      <c r="T73" s="95">
        <f t="shared" si="0"/>
        <v>3.7516291007692372E-4</v>
      </c>
      <c r="U73" s="95">
        <f>R73/'סכום נכסי הקרן'!$C$42</f>
        <v>4.3046477767449762E-5</v>
      </c>
    </row>
    <row r="74" spans="2:21" s="136" customFormat="1" ht="17.25" customHeight="1">
      <c r="B74" s="87" t="s">
        <v>498</v>
      </c>
      <c r="C74" s="84" t="s">
        <v>499</v>
      </c>
      <c r="D74" s="97" t="s">
        <v>140</v>
      </c>
      <c r="E74" s="97" t="s">
        <v>346</v>
      </c>
      <c r="F74" s="84" t="s">
        <v>497</v>
      </c>
      <c r="G74" s="97" t="s">
        <v>392</v>
      </c>
      <c r="H74" s="84" t="s">
        <v>489</v>
      </c>
      <c r="I74" s="84" t="s">
        <v>180</v>
      </c>
      <c r="J74" s="84"/>
      <c r="K74" s="94">
        <v>5.16</v>
      </c>
      <c r="L74" s="97" t="s">
        <v>184</v>
      </c>
      <c r="M74" s="98">
        <v>4.7500000000000001E-2</v>
      </c>
      <c r="N74" s="98">
        <v>7.8000000000000005E-3</v>
      </c>
      <c r="O74" s="94">
        <v>37847650</v>
      </c>
      <c r="P74" s="96">
        <v>148.43</v>
      </c>
      <c r="Q74" s="84"/>
      <c r="R74" s="94">
        <v>56177.268729999996</v>
      </c>
      <c r="S74" s="95">
        <v>2.0053860011656863E-2</v>
      </c>
      <c r="T74" s="95">
        <f t="shared" si="0"/>
        <v>9.4320267598434707E-3</v>
      </c>
      <c r="U74" s="95">
        <f>R74/'סכום נכסי הקרן'!$C$42</f>
        <v>1.0822379273482644E-3</v>
      </c>
    </row>
    <row r="75" spans="2:21" s="136" customFormat="1" ht="17.25" customHeight="1">
      <c r="B75" s="87" t="s">
        <v>500</v>
      </c>
      <c r="C75" s="84" t="s">
        <v>501</v>
      </c>
      <c r="D75" s="97" t="s">
        <v>140</v>
      </c>
      <c r="E75" s="97" t="s">
        <v>346</v>
      </c>
      <c r="F75" s="84" t="s">
        <v>502</v>
      </c>
      <c r="G75" s="97" t="s">
        <v>392</v>
      </c>
      <c r="H75" s="84" t="s">
        <v>489</v>
      </c>
      <c r="I75" s="84" t="s">
        <v>180</v>
      </c>
      <c r="J75" s="84"/>
      <c r="K75" s="94">
        <v>0.5</v>
      </c>
      <c r="L75" s="97" t="s">
        <v>184</v>
      </c>
      <c r="M75" s="98">
        <v>4.9500000000000002E-2</v>
      </c>
      <c r="N75" s="98">
        <v>7.7999999999999988E-3</v>
      </c>
      <c r="O75" s="94">
        <v>627967.32999999996</v>
      </c>
      <c r="P75" s="96">
        <v>125.77</v>
      </c>
      <c r="Q75" s="84"/>
      <c r="R75" s="94">
        <v>789.79451000000006</v>
      </c>
      <c r="S75" s="95">
        <v>1.7981018146688919E-3</v>
      </c>
      <c r="T75" s="95">
        <f t="shared" si="0"/>
        <v>1.3260457693129756E-4</v>
      </c>
      <c r="U75" s="95">
        <f>R75/'סכום נכסי הקרן'!$C$42</f>
        <v>1.5215150057250533E-5</v>
      </c>
    </row>
    <row r="76" spans="2:21" s="136" customFormat="1" ht="17.25" customHeight="1">
      <c r="B76" s="87" t="s">
        <v>503</v>
      </c>
      <c r="C76" s="84" t="s">
        <v>504</v>
      </c>
      <c r="D76" s="97" t="s">
        <v>140</v>
      </c>
      <c r="E76" s="97" t="s">
        <v>346</v>
      </c>
      <c r="F76" s="84" t="s">
        <v>502</v>
      </c>
      <c r="G76" s="97" t="s">
        <v>392</v>
      </c>
      <c r="H76" s="84" t="s">
        <v>489</v>
      </c>
      <c r="I76" s="84" t="s">
        <v>180</v>
      </c>
      <c r="J76" s="84"/>
      <c r="K76" s="94">
        <v>1.64</v>
      </c>
      <c r="L76" s="97" t="s">
        <v>184</v>
      </c>
      <c r="M76" s="98">
        <v>6.5000000000000002E-2</v>
      </c>
      <c r="N76" s="98">
        <v>3.0000000000000001E-3</v>
      </c>
      <c r="O76" s="94">
        <v>39217720.07</v>
      </c>
      <c r="P76" s="96">
        <v>125.88</v>
      </c>
      <c r="Q76" s="84"/>
      <c r="R76" s="94">
        <v>49367.264779999998</v>
      </c>
      <c r="S76" s="95">
        <v>5.7389038129061508E-2</v>
      </c>
      <c r="T76" s="95">
        <f t="shared" ref="T76:T139" si="1">R76/$R$11</f>
        <v>8.2886436630298255E-3</v>
      </c>
      <c r="U76" s="95">
        <f>R76/'סכום נכסי הקרן'!$C$42</f>
        <v>9.5104528080819297E-4</v>
      </c>
    </row>
    <row r="77" spans="2:21" s="136" customFormat="1" ht="17.25" customHeight="1">
      <c r="B77" s="87" t="s">
        <v>505</v>
      </c>
      <c r="C77" s="84" t="s">
        <v>506</v>
      </c>
      <c r="D77" s="97" t="s">
        <v>140</v>
      </c>
      <c r="E77" s="97" t="s">
        <v>346</v>
      </c>
      <c r="F77" s="84" t="s">
        <v>502</v>
      </c>
      <c r="G77" s="97" t="s">
        <v>392</v>
      </c>
      <c r="H77" s="84" t="s">
        <v>489</v>
      </c>
      <c r="I77" s="84" t="s">
        <v>180</v>
      </c>
      <c r="J77" s="84"/>
      <c r="K77" s="94">
        <v>0.5</v>
      </c>
      <c r="L77" s="97" t="s">
        <v>184</v>
      </c>
      <c r="M77" s="98">
        <v>5.2999999999999999E-2</v>
      </c>
      <c r="N77" s="98">
        <v>6.5999999999999991E-3</v>
      </c>
      <c r="O77" s="94">
        <v>4413487.83</v>
      </c>
      <c r="P77" s="96">
        <v>119.18</v>
      </c>
      <c r="Q77" s="84"/>
      <c r="R77" s="94">
        <v>5259.9948299999996</v>
      </c>
      <c r="S77" s="95">
        <v>9.6462633249665714E-3</v>
      </c>
      <c r="T77" s="95">
        <f t="shared" si="1"/>
        <v>8.8314033620335295E-4</v>
      </c>
      <c r="U77" s="95">
        <f>R77/'סכום נכסי הקרן'!$C$42</f>
        <v>1.0133219416631802E-4</v>
      </c>
    </row>
    <row r="78" spans="2:21" s="136" customFormat="1" ht="17.25" customHeight="1">
      <c r="B78" s="87" t="s">
        <v>507</v>
      </c>
      <c r="C78" s="84" t="s">
        <v>508</v>
      </c>
      <c r="D78" s="97" t="s">
        <v>140</v>
      </c>
      <c r="E78" s="97" t="s">
        <v>346</v>
      </c>
      <c r="F78" s="84" t="s">
        <v>450</v>
      </c>
      <c r="G78" s="97" t="s">
        <v>451</v>
      </c>
      <c r="H78" s="84" t="s">
        <v>489</v>
      </c>
      <c r="I78" s="84" t="s">
        <v>350</v>
      </c>
      <c r="J78" s="84"/>
      <c r="K78" s="94">
        <v>4.97</v>
      </c>
      <c r="L78" s="97" t="s">
        <v>184</v>
      </c>
      <c r="M78" s="98">
        <v>3.85E-2</v>
      </c>
      <c r="N78" s="98">
        <v>5.7000000000000002E-3</v>
      </c>
      <c r="O78" s="94">
        <v>11059544</v>
      </c>
      <c r="P78" s="96">
        <v>120.57</v>
      </c>
      <c r="Q78" s="84"/>
      <c r="R78" s="94">
        <v>13334.492990000001</v>
      </c>
      <c r="S78" s="95">
        <v>4.6168599649471537E-2</v>
      </c>
      <c r="T78" s="95">
        <f t="shared" si="1"/>
        <v>2.2388289347976134E-3</v>
      </c>
      <c r="U78" s="95">
        <f>R78/'סכום נכסי הקרן'!$C$42</f>
        <v>2.5688493552608431E-4</v>
      </c>
    </row>
    <row r="79" spans="2:21" s="136" customFormat="1" ht="17.25" customHeight="1">
      <c r="B79" s="87" t="s">
        <v>509</v>
      </c>
      <c r="C79" s="84" t="s">
        <v>510</v>
      </c>
      <c r="D79" s="97" t="s">
        <v>140</v>
      </c>
      <c r="E79" s="97" t="s">
        <v>346</v>
      </c>
      <c r="F79" s="84" t="s">
        <v>450</v>
      </c>
      <c r="G79" s="97" t="s">
        <v>451</v>
      </c>
      <c r="H79" s="84" t="s">
        <v>489</v>
      </c>
      <c r="I79" s="84" t="s">
        <v>350</v>
      </c>
      <c r="J79" s="84"/>
      <c r="K79" s="94">
        <v>2.3199999999999998</v>
      </c>
      <c r="L79" s="97" t="s">
        <v>184</v>
      </c>
      <c r="M79" s="98">
        <v>3.9E-2</v>
      </c>
      <c r="N79" s="98">
        <v>3.5000000000000005E-3</v>
      </c>
      <c r="O79" s="94">
        <v>6699269</v>
      </c>
      <c r="P79" s="96">
        <v>116.87</v>
      </c>
      <c r="Q79" s="84"/>
      <c r="R79" s="94">
        <v>7829.4354499999999</v>
      </c>
      <c r="S79" s="95">
        <v>3.3659171240877743E-2</v>
      </c>
      <c r="T79" s="95">
        <f t="shared" si="1"/>
        <v>1.3145431657383302E-3</v>
      </c>
      <c r="U79" s="95">
        <f>R79/'סכום נכסי הקרן'!$C$42</f>
        <v>1.5083168308590401E-4</v>
      </c>
    </row>
    <row r="80" spans="2:21" s="136" customFormat="1" ht="17.25" customHeight="1">
      <c r="B80" s="87" t="s">
        <v>511</v>
      </c>
      <c r="C80" s="84" t="s">
        <v>512</v>
      </c>
      <c r="D80" s="97" t="s">
        <v>140</v>
      </c>
      <c r="E80" s="97" t="s">
        <v>346</v>
      </c>
      <c r="F80" s="84" t="s">
        <v>450</v>
      </c>
      <c r="G80" s="97" t="s">
        <v>451</v>
      </c>
      <c r="H80" s="84" t="s">
        <v>489</v>
      </c>
      <c r="I80" s="84" t="s">
        <v>350</v>
      </c>
      <c r="J80" s="84"/>
      <c r="K80" s="94">
        <v>3.23</v>
      </c>
      <c r="L80" s="97" t="s">
        <v>184</v>
      </c>
      <c r="M80" s="98">
        <v>3.9E-2</v>
      </c>
      <c r="N80" s="98">
        <v>3.0999999999999999E-3</v>
      </c>
      <c r="O80" s="94">
        <v>10620941</v>
      </c>
      <c r="P80" s="96">
        <v>120.78</v>
      </c>
      <c r="Q80" s="84"/>
      <c r="R80" s="94">
        <v>12827.972189999999</v>
      </c>
      <c r="S80" s="95">
        <v>2.6616731719847381E-2</v>
      </c>
      <c r="T80" s="95">
        <f t="shared" si="1"/>
        <v>2.153785324668059E-3</v>
      </c>
      <c r="U80" s="95">
        <f>R80/'סכום נכסי הקרן'!$C$42</f>
        <v>2.4712696698928272E-4</v>
      </c>
    </row>
    <row r="81" spans="2:21" s="136" customFormat="1" ht="17.25" customHeight="1">
      <c r="B81" s="87" t="s">
        <v>513</v>
      </c>
      <c r="C81" s="84" t="s">
        <v>514</v>
      </c>
      <c r="D81" s="97" t="s">
        <v>140</v>
      </c>
      <c r="E81" s="97" t="s">
        <v>346</v>
      </c>
      <c r="F81" s="84" t="s">
        <v>450</v>
      </c>
      <c r="G81" s="97" t="s">
        <v>451</v>
      </c>
      <c r="H81" s="84" t="s">
        <v>489</v>
      </c>
      <c r="I81" s="84" t="s">
        <v>350</v>
      </c>
      <c r="J81" s="84"/>
      <c r="K81" s="94">
        <v>5.8</v>
      </c>
      <c r="L81" s="97" t="s">
        <v>184</v>
      </c>
      <c r="M81" s="98">
        <v>3.85E-2</v>
      </c>
      <c r="N81" s="98">
        <v>6.9000000000000008E-3</v>
      </c>
      <c r="O81" s="94">
        <v>7682942</v>
      </c>
      <c r="P81" s="96">
        <v>122.97</v>
      </c>
      <c r="Q81" s="84"/>
      <c r="R81" s="94">
        <v>9447.714320000001</v>
      </c>
      <c r="S81" s="95">
        <v>3.0731768E-2</v>
      </c>
      <c r="T81" s="95">
        <f t="shared" si="1"/>
        <v>1.5862482512968617E-3</v>
      </c>
      <c r="U81" s="95">
        <f>R81/'סכום נכסי הקרן'!$C$42</f>
        <v>1.8200733134601644E-4</v>
      </c>
    </row>
    <row r="82" spans="2:21" s="136" customFormat="1" ht="17.25" customHeight="1">
      <c r="B82" s="87" t="s">
        <v>515</v>
      </c>
      <c r="C82" s="84" t="s">
        <v>516</v>
      </c>
      <c r="D82" s="97" t="s">
        <v>140</v>
      </c>
      <c r="E82" s="97" t="s">
        <v>346</v>
      </c>
      <c r="F82" s="84" t="s">
        <v>517</v>
      </c>
      <c r="G82" s="97" t="s">
        <v>451</v>
      </c>
      <c r="H82" s="84" t="s">
        <v>489</v>
      </c>
      <c r="I82" s="84" t="s">
        <v>180</v>
      </c>
      <c r="J82" s="84"/>
      <c r="K82" s="94">
        <v>3.3499999999999996</v>
      </c>
      <c r="L82" s="97" t="s">
        <v>184</v>
      </c>
      <c r="M82" s="98">
        <v>3.7499999999999999E-2</v>
      </c>
      <c r="N82" s="98">
        <v>5.1000000000000004E-3</v>
      </c>
      <c r="O82" s="94">
        <v>34160069</v>
      </c>
      <c r="P82" s="96">
        <v>120.58</v>
      </c>
      <c r="Q82" s="84"/>
      <c r="R82" s="94">
        <v>41190.21056</v>
      </c>
      <c r="S82" s="95">
        <v>4.4094502977505633E-2</v>
      </c>
      <c r="T82" s="95">
        <f t="shared" si="1"/>
        <v>6.9157361514450956E-3</v>
      </c>
      <c r="U82" s="95">
        <f>R82/'סכום נכסי הקרן'!$C$42</f>
        <v>7.9351682826985653E-4</v>
      </c>
    </row>
    <row r="83" spans="2:21" s="136" customFormat="1" ht="17.25" customHeight="1">
      <c r="B83" s="87" t="s">
        <v>518</v>
      </c>
      <c r="C83" s="84" t="s">
        <v>519</v>
      </c>
      <c r="D83" s="97" t="s">
        <v>140</v>
      </c>
      <c r="E83" s="97" t="s">
        <v>346</v>
      </c>
      <c r="F83" s="84" t="s">
        <v>517</v>
      </c>
      <c r="G83" s="97" t="s">
        <v>451</v>
      </c>
      <c r="H83" s="84" t="s">
        <v>489</v>
      </c>
      <c r="I83" s="84" t="s">
        <v>180</v>
      </c>
      <c r="J83" s="84"/>
      <c r="K83" s="94">
        <v>6.9300000000000006</v>
      </c>
      <c r="L83" s="97" t="s">
        <v>184</v>
      </c>
      <c r="M83" s="98">
        <v>2.4799999999999999E-2</v>
      </c>
      <c r="N83" s="98">
        <v>1.0200000000000001E-2</v>
      </c>
      <c r="O83" s="94">
        <v>13310993</v>
      </c>
      <c r="P83" s="96">
        <v>110.91</v>
      </c>
      <c r="Q83" s="84"/>
      <c r="R83" s="94">
        <v>14763.22277</v>
      </c>
      <c r="S83" s="95">
        <v>3.1431939586812188E-2</v>
      </c>
      <c r="T83" s="95">
        <f t="shared" si="1"/>
        <v>2.4787091892527193E-3</v>
      </c>
      <c r="U83" s="95">
        <f>R83/'סכום נכסי הקרן'!$C$42</f>
        <v>2.8440897844955629E-4</v>
      </c>
    </row>
    <row r="84" spans="2:21" s="136" customFormat="1" ht="17.25" customHeight="1">
      <c r="B84" s="87" t="s">
        <v>520</v>
      </c>
      <c r="C84" s="84" t="s">
        <v>521</v>
      </c>
      <c r="D84" s="97" t="s">
        <v>140</v>
      </c>
      <c r="E84" s="97" t="s">
        <v>346</v>
      </c>
      <c r="F84" s="84" t="s">
        <v>357</v>
      </c>
      <c r="G84" s="97" t="s">
        <v>354</v>
      </c>
      <c r="H84" s="84" t="s">
        <v>489</v>
      </c>
      <c r="I84" s="84" t="s">
        <v>180</v>
      </c>
      <c r="J84" s="84"/>
      <c r="K84" s="94">
        <v>4.8600000000000003</v>
      </c>
      <c r="L84" s="97" t="s">
        <v>184</v>
      </c>
      <c r="M84" s="98">
        <v>1.06E-2</v>
      </c>
      <c r="N84" s="98">
        <v>9.6000000000000009E-3</v>
      </c>
      <c r="O84" s="94">
        <f>25400000/50000</f>
        <v>508</v>
      </c>
      <c r="P84" s="96">
        <v>5024799</v>
      </c>
      <c r="Q84" s="84"/>
      <c r="R84" s="94">
        <v>25525.978360000001</v>
      </c>
      <c r="S84" s="95">
        <f>187053.538552176%/50000</f>
        <v>3.7410707710435198E-2</v>
      </c>
      <c r="T84" s="95">
        <f t="shared" si="1"/>
        <v>4.2857496707406299E-3</v>
      </c>
      <c r="U84" s="95">
        <f>R84/'סכום נכסי הקרן'!$C$42</f>
        <v>4.9175017829071748E-4</v>
      </c>
    </row>
    <row r="85" spans="2:21" s="136" customFormat="1" ht="17.25" customHeight="1">
      <c r="B85" s="87" t="s">
        <v>522</v>
      </c>
      <c r="C85" s="84" t="s">
        <v>523</v>
      </c>
      <c r="D85" s="97" t="s">
        <v>140</v>
      </c>
      <c r="E85" s="97" t="s">
        <v>346</v>
      </c>
      <c r="F85" s="84" t="s">
        <v>524</v>
      </c>
      <c r="G85" s="97" t="s">
        <v>392</v>
      </c>
      <c r="H85" s="84" t="s">
        <v>489</v>
      </c>
      <c r="I85" s="84" t="s">
        <v>350</v>
      </c>
      <c r="J85" s="84"/>
      <c r="K85" s="94">
        <v>2.36</v>
      </c>
      <c r="L85" s="97" t="s">
        <v>184</v>
      </c>
      <c r="M85" s="98">
        <v>5.0999999999999997E-2</v>
      </c>
      <c r="N85" s="98">
        <v>9.0000000000000008E-4</v>
      </c>
      <c r="O85" s="94">
        <v>12300987.949999999</v>
      </c>
      <c r="P85" s="96">
        <v>123.61</v>
      </c>
      <c r="Q85" s="94">
        <v>513.06605000000002</v>
      </c>
      <c r="R85" s="94">
        <v>15738.22062</v>
      </c>
      <c r="S85" s="95">
        <v>2.6355017920947674E-2</v>
      </c>
      <c r="T85" s="95">
        <f t="shared" si="1"/>
        <v>2.6424089564341534E-3</v>
      </c>
      <c r="U85" s="95">
        <f>R85/'סכום נכסי הקרן'!$C$42</f>
        <v>3.031920142967498E-4</v>
      </c>
    </row>
    <row r="86" spans="2:21" s="136" customFormat="1" ht="17.25" customHeight="1">
      <c r="B86" s="87" t="s">
        <v>525</v>
      </c>
      <c r="C86" s="84" t="s">
        <v>526</v>
      </c>
      <c r="D86" s="97" t="s">
        <v>140</v>
      </c>
      <c r="E86" s="97" t="s">
        <v>346</v>
      </c>
      <c r="F86" s="84" t="s">
        <v>524</v>
      </c>
      <c r="G86" s="97" t="s">
        <v>392</v>
      </c>
      <c r="H86" s="84" t="s">
        <v>489</v>
      </c>
      <c r="I86" s="84" t="s">
        <v>350</v>
      </c>
      <c r="J86" s="84"/>
      <c r="K86" s="94">
        <v>2.6300000000000003</v>
      </c>
      <c r="L86" s="97" t="s">
        <v>184</v>
      </c>
      <c r="M86" s="98">
        <v>3.4000000000000002E-2</v>
      </c>
      <c r="N86" s="98">
        <v>4.4000000000000003E-3</v>
      </c>
      <c r="O86" s="94">
        <v>11546553.6</v>
      </c>
      <c r="P86" s="96">
        <v>110.05</v>
      </c>
      <c r="Q86" s="84"/>
      <c r="R86" s="94">
        <v>12706.98252</v>
      </c>
      <c r="S86" s="95">
        <v>3.453017961967892E-2</v>
      </c>
      <c r="T86" s="95">
        <f t="shared" si="1"/>
        <v>2.133471453401206E-3</v>
      </c>
      <c r="U86" s="95">
        <f>R86/'סכום נכסי הקרן'!$C$42</f>
        <v>2.4479613794309551E-4</v>
      </c>
    </row>
    <row r="87" spans="2:21" s="136" customFormat="1" ht="17.25" customHeight="1">
      <c r="B87" s="87" t="s">
        <v>527</v>
      </c>
      <c r="C87" s="84" t="s">
        <v>528</v>
      </c>
      <c r="D87" s="97" t="s">
        <v>140</v>
      </c>
      <c r="E87" s="97" t="s">
        <v>346</v>
      </c>
      <c r="F87" s="84" t="s">
        <v>524</v>
      </c>
      <c r="G87" s="97" t="s">
        <v>392</v>
      </c>
      <c r="H87" s="84" t="s">
        <v>489</v>
      </c>
      <c r="I87" s="84" t="s">
        <v>350</v>
      </c>
      <c r="J87" s="84"/>
      <c r="K87" s="94">
        <v>3.7000000000000006</v>
      </c>
      <c r="L87" s="97" t="s">
        <v>184</v>
      </c>
      <c r="M87" s="98">
        <v>2.5499999999999998E-2</v>
      </c>
      <c r="N87" s="98">
        <v>6.7000000000000002E-3</v>
      </c>
      <c r="O87" s="94">
        <v>18086244.140000001</v>
      </c>
      <c r="P87" s="96">
        <v>107.44</v>
      </c>
      <c r="Q87" s="94">
        <v>433.08476000000002</v>
      </c>
      <c r="R87" s="94">
        <v>19879.17974</v>
      </c>
      <c r="S87" s="95">
        <v>2.0396626640171108E-2</v>
      </c>
      <c r="T87" s="95">
        <f t="shared" si="1"/>
        <v>3.3376659191565179E-3</v>
      </c>
      <c r="U87" s="95">
        <f>R87/'סכום נכסי הקרן'!$C$42</f>
        <v>3.8296632722751466E-4</v>
      </c>
    </row>
    <row r="88" spans="2:21" s="136" customFormat="1" ht="17.25" customHeight="1">
      <c r="B88" s="87" t="s">
        <v>529</v>
      </c>
      <c r="C88" s="84" t="s">
        <v>530</v>
      </c>
      <c r="D88" s="97" t="s">
        <v>140</v>
      </c>
      <c r="E88" s="97" t="s">
        <v>346</v>
      </c>
      <c r="F88" s="84" t="s">
        <v>524</v>
      </c>
      <c r="G88" s="97" t="s">
        <v>392</v>
      </c>
      <c r="H88" s="84" t="s">
        <v>489</v>
      </c>
      <c r="I88" s="84" t="s">
        <v>350</v>
      </c>
      <c r="J88" s="84"/>
      <c r="K88" s="94">
        <v>3.0899999999999994</v>
      </c>
      <c r="L88" s="97" t="s">
        <v>184</v>
      </c>
      <c r="M88" s="98">
        <v>4.9000000000000002E-2</v>
      </c>
      <c r="N88" s="98">
        <v>8.0000000000000002E-3</v>
      </c>
      <c r="O88" s="94">
        <v>14756136.970000001</v>
      </c>
      <c r="P88" s="96">
        <v>116.74</v>
      </c>
      <c r="Q88" s="84"/>
      <c r="R88" s="94">
        <v>17226.314600000002</v>
      </c>
      <c r="S88" s="95">
        <v>1.8491030470462976E-2</v>
      </c>
      <c r="T88" s="95">
        <f t="shared" si="1"/>
        <v>2.8922563156566312E-3</v>
      </c>
      <c r="U88" s="95">
        <f>R88/'סכום נכסי הקרן'!$C$42</f>
        <v>3.3185969040530009E-4</v>
      </c>
    </row>
    <row r="89" spans="2:21" s="136" customFormat="1" ht="17.25" customHeight="1">
      <c r="B89" s="87" t="s">
        <v>531</v>
      </c>
      <c r="C89" s="84" t="s">
        <v>532</v>
      </c>
      <c r="D89" s="97" t="s">
        <v>140</v>
      </c>
      <c r="E89" s="97" t="s">
        <v>346</v>
      </c>
      <c r="F89" s="84" t="s">
        <v>524</v>
      </c>
      <c r="G89" s="97" t="s">
        <v>392</v>
      </c>
      <c r="H89" s="84" t="s">
        <v>489</v>
      </c>
      <c r="I89" s="84" t="s">
        <v>350</v>
      </c>
      <c r="J89" s="84"/>
      <c r="K89" s="94">
        <v>7.63</v>
      </c>
      <c r="L89" s="97" t="s">
        <v>184</v>
      </c>
      <c r="M89" s="98">
        <v>2.35E-2</v>
      </c>
      <c r="N89" s="98">
        <v>1.44E-2</v>
      </c>
      <c r="O89" s="94">
        <v>13012440</v>
      </c>
      <c r="P89" s="96">
        <v>108.04</v>
      </c>
      <c r="Q89" s="84"/>
      <c r="R89" s="94">
        <v>14058.64049</v>
      </c>
      <c r="S89" s="95">
        <v>5.1874279686675913E-2</v>
      </c>
      <c r="T89" s="95">
        <f t="shared" si="1"/>
        <v>2.3604115384464495E-3</v>
      </c>
      <c r="U89" s="95">
        <f>R89/'סכום נכסי הקרן'!$C$42</f>
        <v>2.7083541598217512E-4</v>
      </c>
    </row>
    <row r="90" spans="2:21" s="136" customFormat="1" ht="17.25" customHeight="1">
      <c r="B90" s="87" t="s">
        <v>533</v>
      </c>
      <c r="C90" s="84" t="s">
        <v>534</v>
      </c>
      <c r="D90" s="97" t="s">
        <v>140</v>
      </c>
      <c r="E90" s="97" t="s">
        <v>346</v>
      </c>
      <c r="F90" s="84" t="s">
        <v>524</v>
      </c>
      <c r="G90" s="97" t="s">
        <v>392</v>
      </c>
      <c r="H90" s="84" t="s">
        <v>489</v>
      </c>
      <c r="I90" s="84" t="s">
        <v>350</v>
      </c>
      <c r="J90" s="84"/>
      <c r="K90" s="94">
        <v>6.6</v>
      </c>
      <c r="L90" s="97" t="s">
        <v>184</v>
      </c>
      <c r="M90" s="98">
        <v>1.7600000000000001E-2</v>
      </c>
      <c r="N90" s="98">
        <v>1.1200000000000002E-2</v>
      </c>
      <c r="O90" s="94">
        <v>43278903.759999998</v>
      </c>
      <c r="P90" s="96">
        <v>104.96</v>
      </c>
      <c r="Q90" s="94">
        <v>846.37508000000003</v>
      </c>
      <c r="R90" s="94">
        <v>46291.286070000002</v>
      </c>
      <c r="S90" s="95">
        <v>3.8657570949365803E-2</v>
      </c>
      <c r="T90" s="95">
        <f t="shared" si="1"/>
        <v>7.7721943204163554E-3</v>
      </c>
      <c r="U90" s="95">
        <f>R90/'סכום נכסי הקרן'!$C$42</f>
        <v>8.9178749026523532E-4</v>
      </c>
    </row>
    <row r="91" spans="2:21" s="136" customFormat="1" ht="17.25" customHeight="1">
      <c r="B91" s="87" t="s">
        <v>535</v>
      </c>
      <c r="C91" s="84" t="s">
        <v>536</v>
      </c>
      <c r="D91" s="97" t="s">
        <v>140</v>
      </c>
      <c r="E91" s="97" t="s">
        <v>346</v>
      </c>
      <c r="F91" s="84" t="s">
        <v>524</v>
      </c>
      <c r="G91" s="97" t="s">
        <v>392</v>
      </c>
      <c r="H91" s="84" t="s">
        <v>489</v>
      </c>
      <c r="I91" s="84" t="s">
        <v>350</v>
      </c>
      <c r="J91" s="84"/>
      <c r="K91" s="94">
        <v>6.4899999999999993</v>
      </c>
      <c r="L91" s="97" t="s">
        <v>184</v>
      </c>
      <c r="M91" s="98">
        <v>2.3E-2</v>
      </c>
      <c r="N91" s="98">
        <v>1.5899999999999997E-2</v>
      </c>
      <c r="O91" s="94">
        <v>8646.68</v>
      </c>
      <c r="P91" s="96">
        <v>105.41</v>
      </c>
      <c r="Q91" s="94">
        <v>0.19284999999999999</v>
      </c>
      <c r="R91" s="94">
        <v>9.3116099999999999</v>
      </c>
      <c r="S91" s="95">
        <v>6.0662488836745364E-6</v>
      </c>
      <c r="T91" s="95">
        <f t="shared" si="1"/>
        <v>1.5633966670637399E-6</v>
      </c>
      <c r="U91" s="95">
        <f>R91/'סכום נכסי הקרן'!$C$42</f>
        <v>1.7938532318310827E-7</v>
      </c>
    </row>
    <row r="92" spans="2:21" s="136" customFormat="1" ht="17.25" customHeight="1">
      <c r="B92" s="87" t="s">
        <v>537</v>
      </c>
      <c r="C92" s="84" t="s">
        <v>538</v>
      </c>
      <c r="D92" s="97" t="s">
        <v>140</v>
      </c>
      <c r="E92" s="97" t="s">
        <v>346</v>
      </c>
      <c r="F92" s="84" t="s">
        <v>524</v>
      </c>
      <c r="G92" s="97" t="s">
        <v>392</v>
      </c>
      <c r="H92" s="84" t="s">
        <v>489</v>
      </c>
      <c r="I92" s="84" t="s">
        <v>350</v>
      </c>
      <c r="J92" s="84"/>
      <c r="K92" s="94">
        <v>0.41000000000000003</v>
      </c>
      <c r="L92" s="97" t="s">
        <v>184</v>
      </c>
      <c r="M92" s="98">
        <v>5.5E-2</v>
      </c>
      <c r="N92" s="98">
        <v>7.7000000000000002E-3</v>
      </c>
      <c r="O92" s="94">
        <v>100052.4</v>
      </c>
      <c r="P92" s="96">
        <v>122.31</v>
      </c>
      <c r="Q92" s="84"/>
      <c r="R92" s="94">
        <v>122.37409</v>
      </c>
      <c r="S92" s="95">
        <v>6.6880706532092939E-3</v>
      </c>
      <c r="T92" s="95">
        <f t="shared" si="1"/>
        <v>2.0546312017036597E-5</v>
      </c>
      <c r="U92" s="95">
        <f>R92/'סכום נכסי הקרן'!$C$42</f>
        <v>2.3574994747298026E-6</v>
      </c>
    </row>
    <row r="93" spans="2:21" s="136" customFormat="1" ht="17.25" customHeight="1">
      <c r="B93" s="87" t="s">
        <v>539</v>
      </c>
      <c r="C93" s="84" t="s">
        <v>540</v>
      </c>
      <c r="D93" s="97" t="s">
        <v>140</v>
      </c>
      <c r="E93" s="97" t="s">
        <v>346</v>
      </c>
      <c r="F93" s="84" t="s">
        <v>524</v>
      </c>
      <c r="G93" s="97" t="s">
        <v>392</v>
      </c>
      <c r="H93" s="84" t="s">
        <v>489</v>
      </c>
      <c r="I93" s="84" t="s">
        <v>350</v>
      </c>
      <c r="J93" s="84"/>
      <c r="K93" s="94">
        <v>2.77</v>
      </c>
      <c r="L93" s="97" t="s">
        <v>184</v>
      </c>
      <c r="M93" s="98">
        <v>5.8499999999999996E-2</v>
      </c>
      <c r="N93" s="98">
        <v>7.7000000000000002E-3</v>
      </c>
      <c r="O93" s="94">
        <v>12339104.4</v>
      </c>
      <c r="P93" s="96">
        <v>123.56</v>
      </c>
      <c r="Q93" s="84"/>
      <c r="R93" s="94">
        <v>15246.197259999999</v>
      </c>
      <c r="S93" s="95">
        <v>9.5254734302039519E-3</v>
      </c>
      <c r="T93" s="95">
        <f t="shared" si="1"/>
        <v>2.5597994312133265E-3</v>
      </c>
      <c r="U93" s="95">
        <f>R93/'סכום נכסי הקרן'!$C$42</f>
        <v>2.9371333451449528E-4</v>
      </c>
    </row>
    <row r="94" spans="2:21" s="136" customFormat="1" ht="17.25" customHeight="1">
      <c r="B94" s="87" t="s">
        <v>541</v>
      </c>
      <c r="C94" s="84" t="s">
        <v>542</v>
      </c>
      <c r="D94" s="97" t="s">
        <v>140</v>
      </c>
      <c r="E94" s="97" t="s">
        <v>346</v>
      </c>
      <c r="F94" s="84" t="s">
        <v>524</v>
      </c>
      <c r="G94" s="97" t="s">
        <v>392</v>
      </c>
      <c r="H94" s="84" t="s">
        <v>489</v>
      </c>
      <c r="I94" s="84" t="s">
        <v>350</v>
      </c>
      <c r="J94" s="84"/>
      <c r="K94" s="94">
        <v>7.05</v>
      </c>
      <c r="L94" s="97" t="s">
        <v>184</v>
      </c>
      <c r="M94" s="98">
        <v>2.1499999999999998E-2</v>
      </c>
      <c r="N94" s="98">
        <v>1.43E-2</v>
      </c>
      <c r="O94" s="94">
        <v>20816847.260000002</v>
      </c>
      <c r="P94" s="96">
        <v>106.57</v>
      </c>
      <c r="Q94" s="84"/>
      <c r="R94" s="94">
        <v>22184.51382</v>
      </c>
      <c r="S94" s="95">
        <v>3.9406220844894736E-2</v>
      </c>
      <c r="T94" s="95">
        <f t="shared" si="1"/>
        <v>3.7247259031056366E-3</v>
      </c>
      <c r="U94" s="95">
        <f>R94/'סכום נכסי הקרן'!$C$42</f>
        <v>4.2737788430366301E-4</v>
      </c>
    </row>
    <row r="95" spans="2:21" s="136" customFormat="1" ht="17.25" customHeight="1">
      <c r="B95" s="87" t="s">
        <v>543</v>
      </c>
      <c r="C95" s="84" t="s">
        <v>544</v>
      </c>
      <c r="D95" s="97" t="s">
        <v>140</v>
      </c>
      <c r="E95" s="97" t="s">
        <v>346</v>
      </c>
      <c r="F95" s="84" t="s">
        <v>545</v>
      </c>
      <c r="G95" s="97" t="s">
        <v>451</v>
      </c>
      <c r="H95" s="84" t="s">
        <v>489</v>
      </c>
      <c r="I95" s="84" t="s">
        <v>180</v>
      </c>
      <c r="J95" s="84"/>
      <c r="K95" s="94">
        <v>2.42</v>
      </c>
      <c r="L95" s="97" t="s">
        <v>184</v>
      </c>
      <c r="M95" s="98">
        <v>4.0500000000000001E-2</v>
      </c>
      <c r="N95" s="98">
        <v>2.3999999999999998E-3</v>
      </c>
      <c r="O95" s="94">
        <v>3749863.64</v>
      </c>
      <c r="P95" s="96">
        <v>133.13999999999999</v>
      </c>
      <c r="Q95" s="84"/>
      <c r="R95" s="94">
        <v>4992.5685000000003</v>
      </c>
      <c r="S95" s="95">
        <v>2.0624225270929674E-2</v>
      </c>
      <c r="T95" s="95">
        <f t="shared" si="1"/>
        <v>8.3824010595239884E-4</v>
      </c>
      <c r="U95" s="95">
        <f>R95/'סכום נכסי הקרן'!$C$42</f>
        <v>9.6180307582287715E-5</v>
      </c>
    </row>
    <row r="96" spans="2:21" s="136" customFormat="1" ht="17.25" customHeight="1">
      <c r="B96" s="87" t="s">
        <v>546</v>
      </c>
      <c r="C96" s="84" t="s">
        <v>547</v>
      </c>
      <c r="D96" s="97" t="s">
        <v>140</v>
      </c>
      <c r="E96" s="97" t="s">
        <v>346</v>
      </c>
      <c r="F96" s="84" t="s">
        <v>545</v>
      </c>
      <c r="G96" s="97" t="s">
        <v>451</v>
      </c>
      <c r="H96" s="84" t="s">
        <v>489</v>
      </c>
      <c r="I96" s="84" t="s">
        <v>180</v>
      </c>
      <c r="J96" s="84"/>
      <c r="K96" s="94">
        <v>1.02</v>
      </c>
      <c r="L96" s="97" t="s">
        <v>184</v>
      </c>
      <c r="M96" s="98">
        <v>4.2800000000000005E-2</v>
      </c>
      <c r="N96" s="98">
        <v>6.6999999999999994E-3</v>
      </c>
      <c r="O96" s="94">
        <v>1363485.64</v>
      </c>
      <c r="P96" s="96">
        <v>126.21</v>
      </c>
      <c r="Q96" s="84"/>
      <c r="R96" s="94">
        <v>1720.85527</v>
      </c>
      <c r="S96" s="95">
        <v>9.5311275469200808E-3</v>
      </c>
      <c r="T96" s="95">
        <f t="shared" si="1"/>
        <v>2.8892741358552094E-4</v>
      </c>
      <c r="U96" s="95">
        <f>R96/'סכום נכסי הקרן'!$C$42</f>
        <v>3.3151751282571441E-5</v>
      </c>
    </row>
    <row r="97" spans="2:21" s="136" customFormat="1" ht="17.25" customHeight="1">
      <c r="B97" s="87" t="s">
        <v>548</v>
      </c>
      <c r="C97" s="84" t="s">
        <v>549</v>
      </c>
      <c r="D97" s="97" t="s">
        <v>140</v>
      </c>
      <c r="E97" s="97" t="s">
        <v>346</v>
      </c>
      <c r="F97" s="84" t="s">
        <v>550</v>
      </c>
      <c r="G97" s="97" t="s">
        <v>392</v>
      </c>
      <c r="H97" s="84" t="s">
        <v>489</v>
      </c>
      <c r="I97" s="84" t="s">
        <v>180</v>
      </c>
      <c r="J97" s="84"/>
      <c r="K97" s="94">
        <v>6.58</v>
      </c>
      <c r="L97" s="97" t="s">
        <v>184</v>
      </c>
      <c r="M97" s="98">
        <v>1.9599999999999999E-2</v>
      </c>
      <c r="N97" s="98">
        <v>1.3300000000000003E-2</v>
      </c>
      <c r="O97" s="94">
        <v>9888000</v>
      </c>
      <c r="P97" s="96">
        <v>104.34</v>
      </c>
      <c r="Q97" s="84"/>
      <c r="R97" s="94">
        <v>10317.13942</v>
      </c>
      <c r="S97" s="95">
        <v>1.9473920544513506E-2</v>
      </c>
      <c r="T97" s="95">
        <f t="shared" si="1"/>
        <v>1.7322226105753922E-3</v>
      </c>
      <c r="U97" s="95">
        <f>R97/'סכום נכסי הקרן'!$C$42</f>
        <v>1.9875654040299004E-4</v>
      </c>
    </row>
    <row r="98" spans="2:21" s="136" customFormat="1" ht="17.25" customHeight="1">
      <c r="B98" s="87" t="s">
        <v>551</v>
      </c>
      <c r="C98" s="84" t="s">
        <v>552</v>
      </c>
      <c r="D98" s="97" t="s">
        <v>140</v>
      </c>
      <c r="E98" s="97" t="s">
        <v>346</v>
      </c>
      <c r="F98" s="84" t="s">
        <v>550</v>
      </c>
      <c r="G98" s="97" t="s">
        <v>392</v>
      </c>
      <c r="H98" s="84" t="s">
        <v>489</v>
      </c>
      <c r="I98" s="84" t="s">
        <v>180</v>
      </c>
      <c r="J98" s="84"/>
      <c r="K98" s="94">
        <v>4.5600000000000005</v>
      </c>
      <c r="L98" s="97" t="s">
        <v>184</v>
      </c>
      <c r="M98" s="98">
        <v>2.75E-2</v>
      </c>
      <c r="N98" s="98">
        <v>8.1000000000000013E-3</v>
      </c>
      <c r="O98" s="94">
        <v>5385217.4000000004</v>
      </c>
      <c r="P98" s="96">
        <v>109.26</v>
      </c>
      <c r="Q98" s="84"/>
      <c r="R98" s="94">
        <v>5883.8887100000002</v>
      </c>
      <c r="S98" s="95">
        <v>1.1050515893694997E-2</v>
      </c>
      <c r="T98" s="95">
        <f t="shared" si="1"/>
        <v>9.8789060093667667E-4</v>
      </c>
      <c r="U98" s="95">
        <f>R98/'סכום נכסי הקרן'!$C$42</f>
        <v>1.1335131924734734E-4</v>
      </c>
    </row>
    <row r="99" spans="2:21" s="136" customFormat="1" ht="17.25" customHeight="1">
      <c r="B99" s="87" t="s">
        <v>553</v>
      </c>
      <c r="C99" s="84" t="s">
        <v>554</v>
      </c>
      <c r="D99" s="97" t="s">
        <v>140</v>
      </c>
      <c r="E99" s="97" t="s">
        <v>346</v>
      </c>
      <c r="F99" s="84" t="s">
        <v>555</v>
      </c>
      <c r="G99" s="97" t="s">
        <v>556</v>
      </c>
      <c r="H99" s="84" t="s">
        <v>489</v>
      </c>
      <c r="I99" s="84" t="s">
        <v>350</v>
      </c>
      <c r="J99" s="84"/>
      <c r="K99" s="94">
        <v>5.6400000000000006</v>
      </c>
      <c r="L99" s="97" t="s">
        <v>184</v>
      </c>
      <c r="M99" s="98">
        <v>1.9400000000000001E-2</v>
      </c>
      <c r="N99" s="98">
        <v>7.7000000000000002E-3</v>
      </c>
      <c r="O99" s="94">
        <v>20897898.059999999</v>
      </c>
      <c r="P99" s="96">
        <v>106.77</v>
      </c>
      <c r="Q99" s="84"/>
      <c r="R99" s="94">
        <v>22312.684829999998</v>
      </c>
      <c r="S99" s="95">
        <v>3.154823115384877E-2</v>
      </c>
      <c r="T99" s="95">
        <f t="shared" si="1"/>
        <v>3.7462455038887658E-3</v>
      </c>
      <c r="U99" s="95">
        <f>R99/'סכום נכסי הקרן'!$C$42</f>
        <v>4.2984705967199946E-4</v>
      </c>
    </row>
    <row r="100" spans="2:21" s="136" customFormat="1" ht="17.25" customHeight="1">
      <c r="B100" s="87" t="s">
        <v>557</v>
      </c>
      <c r="C100" s="84" t="s">
        <v>558</v>
      </c>
      <c r="D100" s="97" t="s">
        <v>140</v>
      </c>
      <c r="E100" s="97" t="s">
        <v>346</v>
      </c>
      <c r="F100" s="84" t="s">
        <v>471</v>
      </c>
      <c r="G100" s="97" t="s">
        <v>451</v>
      </c>
      <c r="H100" s="84" t="s">
        <v>489</v>
      </c>
      <c r="I100" s="84" t="s">
        <v>180</v>
      </c>
      <c r="J100" s="84"/>
      <c r="K100" s="94">
        <v>1.7</v>
      </c>
      <c r="L100" s="97" t="s">
        <v>184</v>
      </c>
      <c r="M100" s="98">
        <v>3.6000000000000004E-2</v>
      </c>
      <c r="N100" s="98">
        <v>1.8E-3</v>
      </c>
      <c r="O100" s="94">
        <v>24487143</v>
      </c>
      <c r="P100" s="96">
        <v>112.9</v>
      </c>
      <c r="Q100" s="84"/>
      <c r="R100" s="94">
        <v>27645.984359999999</v>
      </c>
      <c r="S100" s="95">
        <v>5.9188863267200374E-2</v>
      </c>
      <c r="T100" s="95">
        <f t="shared" si="1"/>
        <v>4.6416935208970604E-3</v>
      </c>
      <c r="U100" s="95">
        <f>R100/'סכום נכסי הקרן'!$C$42</f>
        <v>5.3259144649891435E-4</v>
      </c>
    </row>
    <row r="101" spans="2:21" s="136" customFormat="1" ht="17.25" customHeight="1">
      <c r="B101" s="87" t="s">
        <v>559</v>
      </c>
      <c r="C101" s="84" t="s">
        <v>560</v>
      </c>
      <c r="D101" s="97" t="s">
        <v>140</v>
      </c>
      <c r="E101" s="97" t="s">
        <v>346</v>
      </c>
      <c r="F101" s="84" t="s">
        <v>471</v>
      </c>
      <c r="G101" s="97" t="s">
        <v>451</v>
      </c>
      <c r="H101" s="84" t="s">
        <v>489</v>
      </c>
      <c r="I101" s="84" t="s">
        <v>180</v>
      </c>
      <c r="J101" s="84"/>
      <c r="K101" s="94">
        <v>8.08</v>
      </c>
      <c r="L101" s="97" t="s">
        <v>184</v>
      </c>
      <c r="M101" s="98">
        <v>2.2499999999999999E-2</v>
      </c>
      <c r="N101" s="98">
        <v>1.18E-2</v>
      </c>
      <c r="O101" s="94">
        <v>6757208</v>
      </c>
      <c r="P101" s="96">
        <v>109.75</v>
      </c>
      <c r="Q101" s="84"/>
      <c r="R101" s="94">
        <v>7416.0354500000003</v>
      </c>
      <c r="S101" s="95">
        <v>1.6516601086877202E-2</v>
      </c>
      <c r="T101" s="95">
        <f t="shared" si="1"/>
        <v>1.2451343113979798E-3</v>
      </c>
      <c r="U101" s="95">
        <f>R101/'סכום נכסי הקרן'!$C$42</f>
        <v>1.4286765832499833E-4</v>
      </c>
    </row>
    <row r="102" spans="2:21" s="136" customFormat="1" ht="17.25" customHeight="1">
      <c r="B102" s="87" t="s">
        <v>561</v>
      </c>
      <c r="C102" s="84" t="s">
        <v>562</v>
      </c>
      <c r="D102" s="97" t="s">
        <v>140</v>
      </c>
      <c r="E102" s="97" t="s">
        <v>346</v>
      </c>
      <c r="F102" s="84" t="s">
        <v>563</v>
      </c>
      <c r="G102" s="97" t="s">
        <v>354</v>
      </c>
      <c r="H102" s="84" t="s">
        <v>564</v>
      </c>
      <c r="I102" s="84" t="s">
        <v>180</v>
      </c>
      <c r="J102" s="84"/>
      <c r="K102" s="94">
        <v>2.41</v>
      </c>
      <c r="L102" s="97" t="s">
        <v>184</v>
      </c>
      <c r="M102" s="98">
        <v>4.1500000000000002E-2</v>
      </c>
      <c r="N102" s="98">
        <v>3.9000000000000003E-3</v>
      </c>
      <c r="O102" s="94">
        <v>1365000</v>
      </c>
      <c r="P102" s="96">
        <v>114.45</v>
      </c>
      <c r="Q102" s="84"/>
      <c r="R102" s="94">
        <v>1562.24243</v>
      </c>
      <c r="S102" s="95">
        <v>4.5364662091427243E-3</v>
      </c>
      <c r="T102" s="95">
        <f t="shared" si="1"/>
        <v>2.6229670359986709E-4</v>
      </c>
      <c r="U102" s="95">
        <f>R102/'סכום נכסי הקרן'!$C$42</f>
        <v>3.0096123355243014E-5</v>
      </c>
    </row>
    <row r="103" spans="2:21" s="136" customFormat="1" ht="17.25" customHeight="1">
      <c r="B103" s="87" t="s">
        <v>565</v>
      </c>
      <c r="C103" s="84" t="s">
        <v>566</v>
      </c>
      <c r="D103" s="97" t="s">
        <v>140</v>
      </c>
      <c r="E103" s="97" t="s">
        <v>346</v>
      </c>
      <c r="F103" s="84" t="s">
        <v>567</v>
      </c>
      <c r="G103" s="97" t="s">
        <v>392</v>
      </c>
      <c r="H103" s="84" t="s">
        <v>564</v>
      </c>
      <c r="I103" s="84" t="s">
        <v>180</v>
      </c>
      <c r="J103" s="84"/>
      <c r="K103" s="94">
        <v>3.46</v>
      </c>
      <c r="L103" s="97" t="s">
        <v>184</v>
      </c>
      <c r="M103" s="98">
        <v>2.8500000000000001E-2</v>
      </c>
      <c r="N103" s="98">
        <v>7.6E-3</v>
      </c>
      <c r="O103" s="94">
        <v>9207061.7699999996</v>
      </c>
      <c r="P103" s="96">
        <v>108.8</v>
      </c>
      <c r="Q103" s="84"/>
      <c r="R103" s="94">
        <v>10017.28284</v>
      </c>
      <c r="S103" s="95">
        <v>1.8818357862490479E-2</v>
      </c>
      <c r="T103" s="95">
        <f t="shared" si="1"/>
        <v>1.6818774202410534E-3</v>
      </c>
      <c r="U103" s="95">
        <f>R103/'סכום נכסי הקרן'!$C$42</f>
        <v>1.9297989495586741E-4</v>
      </c>
    </row>
    <row r="104" spans="2:21" s="136" customFormat="1" ht="17.25" customHeight="1">
      <c r="B104" s="87" t="s">
        <v>568</v>
      </c>
      <c r="C104" s="84" t="s">
        <v>569</v>
      </c>
      <c r="D104" s="97" t="s">
        <v>140</v>
      </c>
      <c r="E104" s="97" t="s">
        <v>346</v>
      </c>
      <c r="F104" s="84" t="s">
        <v>567</v>
      </c>
      <c r="G104" s="97" t="s">
        <v>392</v>
      </c>
      <c r="H104" s="84" t="s">
        <v>564</v>
      </c>
      <c r="I104" s="84" t="s">
        <v>180</v>
      </c>
      <c r="J104" s="84"/>
      <c r="K104" s="94">
        <v>0.73999999999999988</v>
      </c>
      <c r="L104" s="97" t="s">
        <v>184</v>
      </c>
      <c r="M104" s="98">
        <v>4.8499999999999995E-2</v>
      </c>
      <c r="N104" s="98">
        <v>1.23E-2</v>
      </c>
      <c r="O104" s="94">
        <v>446987.34</v>
      </c>
      <c r="P104" s="96">
        <v>124.96</v>
      </c>
      <c r="Q104" s="84"/>
      <c r="R104" s="94">
        <v>558.55542000000003</v>
      </c>
      <c r="S104" s="95">
        <v>1.7846279104721922E-3</v>
      </c>
      <c r="T104" s="95">
        <f t="shared" si="1"/>
        <v>9.3780096245266666E-5</v>
      </c>
      <c r="U104" s="95">
        <f>R104/'סכום נכסי הקרן'!$C$42</f>
        <v>1.0760399601398338E-5</v>
      </c>
    </row>
    <row r="105" spans="2:21" s="136" customFormat="1" ht="17.25" customHeight="1">
      <c r="B105" s="87" t="s">
        <v>570</v>
      </c>
      <c r="C105" s="84" t="s">
        <v>571</v>
      </c>
      <c r="D105" s="97" t="s">
        <v>140</v>
      </c>
      <c r="E105" s="97" t="s">
        <v>346</v>
      </c>
      <c r="F105" s="84" t="s">
        <v>567</v>
      </c>
      <c r="G105" s="97" t="s">
        <v>392</v>
      </c>
      <c r="H105" s="84" t="s">
        <v>564</v>
      </c>
      <c r="I105" s="84" t="s">
        <v>180</v>
      </c>
      <c r="J105" s="84"/>
      <c r="K105" s="94">
        <v>1.9200000000000002</v>
      </c>
      <c r="L105" s="97" t="s">
        <v>184</v>
      </c>
      <c r="M105" s="98">
        <v>3.7699999999999997E-2</v>
      </c>
      <c r="N105" s="98">
        <v>3.2000000000000002E-3</v>
      </c>
      <c r="O105" s="94">
        <v>14451195.59</v>
      </c>
      <c r="P105" s="96">
        <v>115.28</v>
      </c>
      <c r="Q105" s="94">
        <v>1230.3964599999999</v>
      </c>
      <c r="R105" s="94">
        <v>17951.009999999998</v>
      </c>
      <c r="S105" s="95">
        <v>3.9841836391392056E-2</v>
      </c>
      <c r="T105" s="95">
        <f t="shared" si="1"/>
        <v>3.0139309103826154E-3</v>
      </c>
      <c r="U105" s="95">
        <f>R105/'סכום נכסי הקרן'!$C$42</f>
        <v>3.4582072598757978E-4</v>
      </c>
    </row>
    <row r="106" spans="2:21" s="136" customFormat="1" ht="17.25" customHeight="1">
      <c r="B106" s="87" t="s">
        <v>572</v>
      </c>
      <c r="C106" s="84" t="s">
        <v>573</v>
      </c>
      <c r="D106" s="97" t="s">
        <v>140</v>
      </c>
      <c r="E106" s="97" t="s">
        <v>346</v>
      </c>
      <c r="F106" s="84" t="s">
        <v>567</v>
      </c>
      <c r="G106" s="97" t="s">
        <v>392</v>
      </c>
      <c r="H106" s="84" t="s">
        <v>564</v>
      </c>
      <c r="I106" s="84" t="s">
        <v>180</v>
      </c>
      <c r="J106" s="84"/>
      <c r="K106" s="94">
        <v>5.37</v>
      </c>
      <c r="L106" s="97" t="s">
        <v>184</v>
      </c>
      <c r="M106" s="98">
        <v>2.5000000000000001E-2</v>
      </c>
      <c r="N106" s="98">
        <v>1.11E-2</v>
      </c>
      <c r="O106" s="94">
        <v>4466570.67</v>
      </c>
      <c r="P106" s="96">
        <v>107.27</v>
      </c>
      <c r="Q106" s="84"/>
      <c r="R106" s="94">
        <v>4791.2902000000004</v>
      </c>
      <c r="S106" s="95">
        <v>9.2384195750510479E-3</v>
      </c>
      <c r="T106" s="95">
        <f t="shared" si="1"/>
        <v>8.044459690230971E-4</v>
      </c>
      <c r="U106" s="95">
        <f>R106/'סכום נכסי הקרן'!$C$42</f>
        <v>9.2302742596721675E-5</v>
      </c>
    </row>
    <row r="107" spans="2:21" s="136" customFormat="1" ht="17.25" customHeight="1">
      <c r="B107" s="87" t="s">
        <v>574</v>
      </c>
      <c r="C107" s="84" t="s">
        <v>575</v>
      </c>
      <c r="D107" s="97" t="s">
        <v>140</v>
      </c>
      <c r="E107" s="97" t="s">
        <v>346</v>
      </c>
      <c r="F107" s="84" t="s">
        <v>567</v>
      </c>
      <c r="G107" s="97" t="s">
        <v>392</v>
      </c>
      <c r="H107" s="84" t="s">
        <v>564</v>
      </c>
      <c r="I107" s="84" t="s">
        <v>180</v>
      </c>
      <c r="J107" s="84"/>
      <c r="K107" s="94">
        <v>6.09</v>
      </c>
      <c r="L107" s="97" t="s">
        <v>184</v>
      </c>
      <c r="M107" s="98">
        <v>1.34E-2</v>
      </c>
      <c r="N107" s="98">
        <v>1.15E-2</v>
      </c>
      <c r="O107" s="94">
        <v>10753579.6</v>
      </c>
      <c r="P107" s="96">
        <v>101.56</v>
      </c>
      <c r="Q107" s="84"/>
      <c r="R107" s="94">
        <v>10921.334630000001</v>
      </c>
      <c r="S107" s="95">
        <v>2.9756594875683048E-2</v>
      </c>
      <c r="T107" s="95">
        <f t="shared" si="1"/>
        <v>1.8336655165357876E-3</v>
      </c>
      <c r="U107" s="95">
        <f>R107/'סכום נכסי הקרן'!$C$42</f>
        <v>2.1039617662181107E-4</v>
      </c>
    </row>
    <row r="108" spans="2:21" s="136" customFormat="1" ht="17.25" customHeight="1">
      <c r="B108" s="87" t="s">
        <v>576</v>
      </c>
      <c r="C108" s="84" t="s">
        <v>577</v>
      </c>
      <c r="D108" s="97" t="s">
        <v>140</v>
      </c>
      <c r="E108" s="97" t="s">
        <v>346</v>
      </c>
      <c r="F108" s="84" t="s">
        <v>381</v>
      </c>
      <c r="G108" s="97" t="s">
        <v>354</v>
      </c>
      <c r="H108" s="84" t="s">
        <v>564</v>
      </c>
      <c r="I108" s="84" t="s">
        <v>180</v>
      </c>
      <c r="J108" s="84"/>
      <c r="K108" s="94">
        <v>3.3299999999999996</v>
      </c>
      <c r="L108" s="97" t="s">
        <v>184</v>
      </c>
      <c r="M108" s="98">
        <v>2.7999999999999997E-2</v>
      </c>
      <c r="N108" s="98">
        <v>9.1999999999999998E-3</v>
      </c>
      <c r="O108" s="94">
        <f>40500000/50000</f>
        <v>810</v>
      </c>
      <c r="P108" s="96">
        <v>5414869</v>
      </c>
      <c r="Q108" s="84"/>
      <c r="R108" s="94">
        <v>43860.437030000001</v>
      </c>
      <c r="S108" s="95">
        <f>228981.737999661%/50000</f>
        <v>4.5796347599932202E-2</v>
      </c>
      <c r="T108" s="95">
        <f t="shared" si="1"/>
        <v>7.3640606800178532E-3</v>
      </c>
      <c r="U108" s="95">
        <f>R108/'סכום נכסי הקרן'!$C$42</f>
        <v>8.4495792581292808E-4</v>
      </c>
    </row>
    <row r="109" spans="2:21" s="136" customFormat="1" ht="17.25" customHeight="1">
      <c r="B109" s="87" t="s">
        <v>578</v>
      </c>
      <c r="C109" s="84" t="s">
        <v>579</v>
      </c>
      <c r="D109" s="97" t="s">
        <v>140</v>
      </c>
      <c r="E109" s="97" t="s">
        <v>346</v>
      </c>
      <c r="F109" s="84" t="s">
        <v>438</v>
      </c>
      <c r="G109" s="97" t="s">
        <v>354</v>
      </c>
      <c r="H109" s="84" t="s">
        <v>564</v>
      </c>
      <c r="I109" s="84" t="s">
        <v>350</v>
      </c>
      <c r="J109" s="84"/>
      <c r="K109" s="94">
        <v>2.15</v>
      </c>
      <c r="L109" s="97" t="s">
        <v>184</v>
      </c>
      <c r="M109" s="98">
        <v>6.4000000000000001E-2</v>
      </c>
      <c r="N109" s="98">
        <v>2.8999999999999998E-3</v>
      </c>
      <c r="O109" s="94">
        <v>62506695</v>
      </c>
      <c r="P109" s="96">
        <v>129.43</v>
      </c>
      <c r="Q109" s="84"/>
      <c r="R109" s="94">
        <v>80902.415930000003</v>
      </c>
      <c r="S109" s="95">
        <v>4.9926252844992393E-2</v>
      </c>
      <c r="T109" s="95">
        <f t="shared" si="1"/>
        <v>1.3583318826966166E-2</v>
      </c>
      <c r="U109" s="95">
        <f>R109/'סכום נכסי הקרן'!$C$42</f>
        <v>1.5585603378897202E-3</v>
      </c>
    </row>
    <row r="110" spans="2:21" s="136" customFormat="1" ht="17.25" customHeight="1">
      <c r="B110" s="87" t="s">
        <v>580</v>
      </c>
      <c r="C110" s="84" t="s">
        <v>581</v>
      </c>
      <c r="D110" s="97" t="s">
        <v>140</v>
      </c>
      <c r="E110" s="97" t="s">
        <v>346</v>
      </c>
      <c r="F110" s="84" t="s">
        <v>582</v>
      </c>
      <c r="G110" s="97" t="s">
        <v>354</v>
      </c>
      <c r="H110" s="84" t="s">
        <v>564</v>
      </c>
      <c r="I110" s="84" t="s">
        <v>350</v>
      </c>
      <c r="J110" s="84"/>
      <c r="K110" s="94">
        <v>2.4699999999999998</v>
      </c>
      <c r="L110" s="97" t="s">
        <v>184</v>
      </c>
      <c r="M110" s="98">
        <v>0.02</v>
      </c>
      <c r="N110" s="98">
        <v>3.3999999999999998E-3</v>
      </c>
      <c r="O110" s="94">
        <v>14105636</v>
      </c>
      <c r="P110" s="96">
        <v>105.04</v>
      </c>
      <c r="Q110" s="94">
        <v>3913.6855900000005</v>
      </c>
      <c r="R110" s="94">
        <v>18876.489750000001</v>
      </c>
      <c r="S110" s="95">
        <v>2.4791023119201044E-2</v>
      </c>
      <c r="T110" s="95">
        <f t="shared" si="1"/>
        <v>3.1693167090345118E-3</v>
      </c>
      <c r="U110" s="95">
        <f>R110/'סכום נכסי הקרן'!$C$42</f>
        <v>3.6364981075951211E-4</v>
      </c>
    </row>
    <row r="111" spans="2:21" s="136" customFormat="1" ht="17.25" customHeight="1">
      <c r="B111" s="87" t="s">
        <v>583</v>
      </c>
      <c r="C111" s="84" t="s">
        <v>584</v>
      </c>
      <c r="D111" s="97" t="s">
        <v>140</v>
      </c>
      <c r="E111" s="97" t="s">
        <v>346</v>
      </c>
      <c r="F111" s="84" t="s">
        <v>585</v>
      </c>
      <c r="G111" s="97" t="s">
        <v>392</v>
      </c>
      <c r="H111" s="84" t="s">
        <v>564</v>
      </c>
      <c r="I111" s="84" t="s">
        <v>180</v>
      </c>
      <c r="J111" s="84"/>
      <c r="K111" s="94">
        <v>6.6199999999999992</v>
      </c>
      <c r="L111" s="97" t="s">
        <v>184</v>
      </c>
      <c r="M111" s="98">
        <v>1.5800000000000002E-2</v>
      </c>
      <c r="N111" s="98">
        <v>1.1300000000000001E-2</v>
      </c>
      <c r="O111" s="94">
        <v>15686439.9</v>
      </c>
      <c r="P111" s="96">
        <v>103.3</v>
      </c>
      <c r="Q111" s="84"/>
      <c r="R111" s="94">
        <v>16204.091829999999</v>
      </c>
      <c r="S111" s="95">
        <v>3.6762049158429067E-2</v>
      </c>
      <c r="T111" s="95">
        <f t="shared" si="1"/>
        <v>2.7206275992891433E-3</v>
      </c>
      <c r="U111" s="95">
        <f>R111/'סכום נכסי הקרן'!$C$42</f>
        <v>3.1216688089528169E-4</v>
      </c>
    </row>
    <row r="112" spans="2:21" s="136" customFormat="1" ht="17.25" customHeight="1">
      <c r="B112" s="87" t="s">
        <v>586</v>
      </c>
      <c r="C112" s="84" t="s">
        <v>587</v>
      </c>
      <c r="D112" s="97" t="s">
        <v>140</v>
      </c>
      <c r="E112" s="97" t="s">
        <v>346</v>
      </c>
      <c r="F112" s="84" t="s">
        <v>357</v>
      </c>
      <c r="G112" s="97" t="s">
        <v>354</v>
      </c>
      <c r="H112" s="84" t="s">
        <v>564</v>
      </c>
      <c r="I112" s="84" t="s">
        <v>350</v>
      </c>
      <c r="J112" s="84"/>
      <c r="K112" s="94">
        <v>3.7100000000000004</v>
      </c>
      <c r="L112" s="97" t="s">
        <v>184</v>
      </c>
      <c r="M112" s="98">
        <v>4.4999999999999998E-2</v>
      </c>
      <c r="N112" s="98">
        <v>8.0000000000000019E-3</v>
      </c>
      <c r="O112" s="94">
        <v>50024616</v>
      </c>
      <c r="P112" s="96">
        <v>136.91</v>
      </c>
      <c r="Q112" s="94">
        <v>672.52188000000001</v>
      </c>
      <c r="R112" s="94">
        <v>69161.224959999992</v>
      </c>
      <c r="S112" s="95">
        <v>2.9391937364649089E-2</v>
      </c>
      <c r="T112" s="95">
        <f t="shared" si="1"/>
        <v>1.1612001425372146E-2</v>
      </c>
      <c r="U112" s="95">
        <f>R112/'סכום נכסי הקרן'!$C$42</f>
        <v>1.3323698792356265E-3</v>
      </c>
    </row>
    <row r="113" spans="2:21" s="136" customFormat="1" ht="17.25" customHeight="1">
      <c r="B113" s="87" t="s">
        <v>588</v>
      </c>
      <c r="C113" s="84" t="s">
        <v>589</v>
      </c>
      <c r="D113" s="97" t="s">
        <v>140</v>
      </c>
      <c r="E113" s="97" t="s">
        <v>346</v>
      </c>
      <c r="F113" s="84" t="s">
        <v>590</v>
      </c>
      <c r="G113" s="97" t="s">
        <v>392</v>
      </c>
      <c r="H113" s="84" t="s">
        <v>564</v>
      </c>
      <c r="I113" s="84" t="s">
        <v>180</v>
      </c>
      <c r="J113" s="84"/>
      <c r="K113" s="94">
        <v>3.31</v>
      </c>
      <c r="L113" s="97" t="s">
        <v>184</v>
      </c>
      <c r="M113" s="98">
        <v>4.9500000000000002E-2</v>
      </c>
      <c r="N113" s="98">
        <v>8.8999999999999999E-3</v>
      </c>
      <c r="O113" s="94">
        <v>3150353.48</v>
      </c>
      <c r="P113" s="96">
        <v>114.92</v>
      </c>
      <c r="Q113" s="84"/>
      <c r="R113" s="94">
        <v>3620.3862300000001</v>
      </c>
      <c r="S113" s="95">
        <v>4.2458151233178646E-3</v>
      </c>
      <c r="T113" s="95">
        <f t="shared" si="1"/>
        <v>6.0785404086569983E-4</v>
      </c>
      <c r="U113" s="95">
        <f>R113/'סכום נכסי הקרן'!$C$42</f>
        <v>6.9745635171170709E-5</v>
      </c>
    </row>
    <row r="114" spans="2:21" s="136" customFormat="1" ht="17.25" customHeight="1">
      <c r="B114" s="87" t="s">
        <v>591</v>
      </c>
      <c r="C114" s="84" t="s">
        <v>592</v>
      </c>
      <c r="D114" s="97" t="s">
        <v>140</v>
      </c>
      <c r="E114" s="97" t="s">
        <v>346</v>
      </c>
      <c r="F114" s="84" t="s">
        <v>593</v>
      </c>
      <c r="G114" s="97" t="s">
        <v>423</v>
      </c>
      <c r="H114" s="84" t="s">
        <v>564</v>
      </c>
      <c r="I114" s="84" t="s">
        <v>350</v>
      </c>
      <c r="J114" s="84"/>
      <c r="K114" s="94">
        <v>1.48</v>
      </c>
      <c r="L114" s="97" t="s">
        <v>184</v>
      </c>
      <c r="M114" s="98">
        <v>4.5999999999999999E-2</v>
      </c>
      <c r="N114" s="98">
        <v>7.7000000000000002E-3</v>
      </c>
      <c r="O114" s="94">
        <v>581779.79999999993</v>
      </c>
      <c r="P114" s="96">
        <v>108.17</v>
      </c>
      <c r="Q114" s="94">
        <v>318.26290999999998</v>
      </c>
      <c r="R114" s="94">
        <v>964.50949000000003</v>
      </c>
      <c r="S114" s="95">
        <v>1.3565057176672698E-3</v>
      </c>
      <c r="T114" s="95">
        <f t="shared" si="1"/>
        <v>1.6193879705199719E-4</v>
      </c>
      <c r="U114" s="95">
        <f>R114/'סכום נכסי הקרן'!$C$42</f>
        <v>1.8580980794602108E-5</v>
      </c>
    </row>
    <row r="115" spans="2:21" s="136" customFormat="1" ht="17.25" customHeight="1">
      <c r="B115" s="87" t="s">
        <v>594</v>
      </c>
      <c r="C115" s="84" t="s">
        <v>595</v>
      </c>
      <c r="D115" s="97" t="s">
        <v>140</v>
      </c>
      <c r="E115" s="97" t="s">
        <v>346</v>
      </c>
      <c r="F115" s="84" t="s">
        <v>593</v>
      </c>
      <c r="G115" s="97" t="s">
        <v>423</v>
      </c>
      <c r="H115" s="84" t="s">
        <v>564</v>
      </c>
      <c r="I115" s="84" t="s">
        <v>350</v>
      </c>
      <c r="J115" s="84"/>
      <c r="K115" s="94">
        <v>3.6500000000000004</v>
      </c>
      <c r="L115" s="97" t="s">
        <v>184</v>
      </c>
      <c r="M115" s="98">
        <v>1.9799999999999998E-2</v>
      </c>
      <c r="N115" s="98">
        <v>6.7000000000000002E-3</v>
      </c>
      <c r="O115" s="94">
        <v>42789837</v>
      </c>
      <c r="P115" s="96">
        <v>103.98</v>
      </c>
      <c r="Q115" s="94">
        <v>423.61939000000001</v>
      </c>
      <c r="R115" s="94">
        <v>44916.491900000001</v>
      </c>
      <c r="S115" s="95">
        <v>4.5059782717909391E-2</v>
      </c>
      <c r="T115" s="95">
        <f t="shared" si="1"/>
        <v>7.5413697236735083E-3</v>
      </c>
      <c r="U115" s="95">
        <f>R115/'סכום נכסי הקרן'!$C$42</f>
        <v>8.6530250039820874E-4</v>
      </c>
    </row>
    <row r="116" spans="2:21" s="136" customFormat="1" ht="17.25" customHeight="1">
      <c r="B116" s="87" t="s">
        <v>596</v>
      </c>
      <c r="C116" s="84" t="s">
        <v>597</v>
      </c>
      <c r="D116" s="97" t="s">
        <v>140</v>
      </c>
      <c r="E116" s="97" t="s">
        <v>346</v>
      </c>
      <c r="F116" s="84" t="s">
        <v>471</v>
      </c>
      <c r="G116" s="97" t="s">
        <v>451</v>
      </c>
      <c r="H116" s="84" t="s">
        <v>564</v>
      </c>
      <c r="I116" s="84" t="s">
        <v>350</v>
      </c>
      <c r="J116" s="84"/>
      <c r="K116" s="94">
        <v>0.72</v>
      </c>
      <c r="L116" s="97" t="s">
        <v>184</v>
      </c>
      <c r="M116" s="98">
        <v>4.4999999999999998E-2</v>
      </c>
      <c r="N116" s="98">
        <v>1.55E-2</v>
      </c>
      <c r="O116" s="94">
        <v>1739164.66</v>
      </c>
      <c r="P116" s="96">
        <v>126.97</v>
      </c>
      <c r="Q116" s="84"/>
      <c r="R116" s="94">
        <v>2208.2173700000003</v>
      </c>
      <c r="S116" s="95">
        <v>1.6669695746375009E-2</v>
      </c>
      <c r="T116" s="95">
        <f t="shared" si="1"/>
        <v>3.7075432459158597E-4</v>
      </c>
      <c r="U116" s="95">
        <f>R116/'סכום נכסי הקרן'!$C$42</f>
        <v>4.2540633314325173E-5</v>
      </c>
    </row>
    <row r="117" spans="2:21" s="136" customFormat="1" ht="17.25" customHeight="1">
      <c r="B117" s="87" t="s">
        <v>598</v>
      </c>
      <c r="C117" s="84" t="s">
        <v>599</v>
      </c>
      <c r="D117" s="97" t="s">
        <v>140</v>
      </c>
      <c r="E117" s="97" t="s">
        <v>346</v>
      </c>
      <c r="F117" s="84" t="s">
        <v>600</v>
      </c>
      <c r="G117" s="97" t="s">
        <v>423</v>
      </c>
      <c r="H117" s="84" t="s">
        <v>564</v>
      </c>
      <c r="I117" s="84" t="s">
        <v>350</v>
      </c>
      <c r="J117" s="84"/>
      <c r="K117" s="94">
        <v>0.9900000000000001</v>
      </c>
      <c r="L117" s="97" t="s">
        <v>184</v>
      </c>
      <c r="M117" s="98">
        <v>3.3500000000000002E-2</v>
      </c>
      <c r="N117" s="98">
        <v>6.0999999999999995E-3</v>
      </c>
      <c r="O117" s="94">
        <v>5837243</v>
      </c>
      <c r="P117" s="96">
        <v>111.24</v>
      </c>
      <c r="Q117" s="84"/>
      <c r="R117" s="94">
        <v>6493.3490999999995</v>
      </c>
      <c r="S117" s="95">
        <v>2.9712126926062402E-2</v>
      </c>
      <c r="T117" s="95">
        <f t="shared" si="1"/>
        <v>1.0902175178107046E-3</v>
      </c>
      <c r="U117" s="95">
        <f>R117/'סכום נכסי הקרן'!$C$42</f>
        <v>1.2509238755105132E-4</v>
      </c>
    </row>
    <row r="118" spans="2:21" s="136" customFormat="1" ht="17.25" customHeight="1">
      <c r="B118" s="87" t="s">
        <v>601</v>
      </c>
      <c r="C118" s="84" t="s">
        <v>602</v>
      </c>
      <c r="D118" s="97" t="s">
        <v>140</v>
      </c>
      <c r="E118" s="97" t="s">
        <v>346</v>
      </c>
      <c r="F118" s="84" t="s">
        <v>603</v>
      </c>
      <c r="G118" s="97" t="s">
        <v>392</v>
      </c>
      <c r="H118" s="84" t="s">
        <v>564</v>
      </c>
      <c r="I118" s="84" t="s">
        <v>180</v>
      </c>
      <c r="J118" s="84"/>
      <c r="K118" s="94">
        <v>1.47</v>
      </c>
      <c r="L118" s="97" t="s">
        <v>184</v>
      </c>
      <c r="M118" s="98">
        <v>4.4999999999999998E-2</v>
      </c>
      <c r="N118" s="98">
        <v>7.3000000000000001E-3</v>
      </c>
      <c r="O118" s="94">
        <v>12712950</v>
      </c>
      <c r="P118" s="96">
        <v>112.94</v>
      </c>
      <c r="Q118" s="84"/>
      <c r="R118" s="94">
        <v>14358.005660000001</v>
      </c>
      <c r="S118" s="95">
        <v>2.4389352517985612E-2</v>
      </c>
      <c r="T118" s="95">
        <f t="shared" si="1"/>
        <v>2.4106742222372193E-3</v>
      </c>
      <c r="U118" s="95">
        <f>R118/'סכום נכסי הקרן'!$C$42</f>
        <v>2.766025945657086E-4</v>
      </c>
    </row>
    <row r="119" spans="2:21" s="136" customFormat="1" ht="17.25" customHeight="1">
      <c r="B119" s="87" t="s">
        <v>604</v>
      </c>
      <c r="C119" s="84" t="s">
        <v>605</v>
      </c>
      <c r="D119" s="97" t="s">
        <v>140</v>
      </c>
      <c r="E119" s="97" t="s">
        <v>346</v>
      </c>
      <c r="F119" s="84" t="s">
        <v>603</v>
      </c>
      <c r="G119" s="97" t="s">
        <v>392</v>
      </c>
      <c r="H119" s="84" t="s">
        <v>564</v>
      </c>
      <c r="I119" s="84" t="s">
        <v>180</v>
      </c>
      <c r="J119" s="84"/>
      <c r="K119" s="94">
        <v>0.82</v>
      </c>
      <c r="L119" s="97" t="s">
        <v>184</v>
      </c>
      <c r="M119" s="98">
        <v>4.2000000000000003E-2</v>
      </c>
      <c r="N119" s="98">
        <v>9.6000000000000009E-3</v>
      </c>
      <c r="O119" s="94">
        <v>1108687.0900000001</v>
      </c>
      <c r="P119" s="96">
        <v>111.2</v>
      </c>
      <c r="Q119" s="84"/>
      <c r="R119" s="94">
        <v>1232.8600300000001</v>
      </c>
      <c r="S119" s="95">
        <v>1.3438631393939394E-2</v>
      </c>
      <c r="T119" s="95">
        <f t="shared" si="1"/>
        <v>2.0699419991366719E-4</v>
      </c>
      <c r="U119" s="95">
        <f>R119/'סכום נכסי הקרן'!$C$42</f>
        <v>2.3750672002058351E-5</v>
      </c>
    </row>
    <row r="120" spans="2:21" s="136" customFormat="1" ht="17.25" customHeight="1">
      <c r="B120" s="87" t="s">
        <v>606</v>
      </c>
      <c r="C120" s="84" t="s">
        <v>607</v>
      </c>
      <c r="D120" s="97" t="s">
        <v>140</v>
      </c>
      <c r="E120" s="97" t="s">
        <v>346</v>
      </c>
      <c r="F120" s="84" t="s">
        <v>603</v>
      </c>
      <c r="G120" s="97" t="s">
        <v>392</v>
      </c>
      <c r="H120" s="84" t="s">
        <v>564</v>
      </c>
      <c r="I120" s="84" t="s">
        <v>180</v>
      </c>
      <c r="J120" s="84"/>
      <c r="K120" s="94">
        <v>3.8099999999999996</v>
      </c>
      <c r="L120" s="97" t="s">
        <v>184</v>
      </c>
      <c r="M120" s="98">
        <v>3.3000000000000002E-2</v>
      </c>
      <c r="N120" s="98">
        <v>1.04E-2</v>
      </c>
      <c r="O120" s="94">
        <v>20951.38</v>
      </c>
      <c r="P120" s="96">
        <v>107.92</v>
      </c>
      <c r="Q120" s="84"/>
      <c r="R120" s="94">
        <v>22.61073</v>
      </c>
      <c r="S120" s="95">
        <v>3.2298931199329094E-5</v>
      </c>
      <c r="T120" s="95">
        <f t="shared" si="1"/>
        <v>3.7962865628906405E-6</v>
      </c>
      <c r="U120" s="95">
        <f>R120/'סכום נכסי הקרן'!$C$42</f>
        <v>4.3558880885861857E-7</v>
      </c>
    </row>
    <row r="121" spans="2:21" s="136" customFormat="1" ht="17.25" customHeight="1">
      <c r="B121" s="87" t="s">
        <v>608</v>
      </c>
      <c r="C121" s="84" t="s">
        <v>609</v>
      </c>
      <c r="D121" s="97" t="s">
        <v>140</v>
      </c>
      <c r="E121" s="97" t="s">
        <v>346</v>
      </c>
      <c r="F121" s="84" t="s">
        <v>603</v>
      </c>
      <c r="G121" s="97" t="s">
        <v>392</v>
      </c>
      <c r="H121" s="84" t="s">
        <v>564</v>
      </c>
      <c r="I121" s="84" t="s">
        <v>180</v>
      </c>
      <c r="J121" s="84"/>
      <c r="K121" s="94">
        <v>6.1099999999999994</v>
      </c>
      <c r="L121" s="97" t="s">
        <v>184</v>
      </c>
      <c r="M121" s="98">
        <v>1.6E-2</v>
      </c>
      <c r="N121" s="98">
        <v>1.4499999999999999E-2</v>
      </c>
      <c r="O121" s="94">
        <v>7929457.8300000001</v>
      </c>
      <c r="P121" s="96">
        <v>101.57</v>
      </c>
      <c r="Q121" s="84"/>
      <c r="R121" s="94">
        <v>8053.9504400000005</v>
      </c>
      <c r="S121" s="95">
        <v>5.8476816873743204E-2</v>
      </c>
      <c r="T121" s="95">
        <f t="shared" si="1"/>
        <v>1.3522386863917778E-3</v>
      </c>
      <c r="U121" s="95">
        <f>R121/'סכום נכסי הקרן'!$C$42</f>
        <v>1.551568958085806E-4</v>
      </c>
    </row>
    <row r="122" spans="2:21" s="136" customFormat="1" ht="17.25" customHeight="1">
      <c r="B122" s="87" t="s">
        <v>610</v>
      </c>
      <c r="C122" s="84" t="s">
        <v>611</v>
      </c>
      <c r="D122" s="97" t="s">
        <v>140</v>
      </c>
      <c r="E122" s="97" t="s">
        <v>346</v>
      </c>
      <c r="F122" s="84" t="s">
        <v>563</v>
      </c>
      <c r="G122" s="97" t="s">
        <v>354</v>
      </c>
      <c r="H122" s="84" t="s">
        <v>612</v>
      </c>
      <c r="I122" s="84" t="s">
        <v>180</v>
      </c>
      <c r="J122" s="84"/>
      <c r="K122" s="94">
        <v>2.5299999999999998</v>
      </c>
      <c r="L122" s="97" t="s">
        <v>184</v>
      </c>
      <c r="M122" s="98">
        <v>5.2999999999999999E-2</v>
      </c>
      <c r="N122" s="98">
        <v>4.4000000000000003E-3</v>
      </c>
      <c r="O122" s="94">
        <v>13591797</v>
      </c>
      <c r="P122" s="96">
        <v>122.45</v>
      </c>
      <c r="Q122" s="84"/>
      <c r="R122" s="94">
        <v>16643.155579999999</v>
      </c>
      <c r="S122" s="95">
        <v>5.2274935963016238E-2</v>
      </c>
      <c r="T122" s="95">
        <f t="shared" si="1"/>
        <v>2.7943453348234391E-3</v>
      </c>
      <c r="U122" s="95">
        <f>R122/'סכום נכסי הקרן'!$C$42</f>
        <v>3.2062530996305165E-4</v>
      </c>
    </row>
    <row r="123" spans="2:21" s="136" customFormat="1" ht="17.25" customHeight="1">
      <c r="B123" s="87" t="s">
        <v>613</v>
      </c>
      <c r="C123" s="84" t="s">
        <v>614</v>
      </c>
      <c r="D123" s="97" t="s">
        <v>140</v>
      </c>
      <c r="E123" s="97" t="s">
        <v>346</v>
      </c>
      <c r="F123" s="84" t="s">
        <v>615</v>
      </c>
      <c r="G123" s="97" t="s">
        <v>392</v>
      </c>
      <c r="H123" s="84" t="s">
        <v>612</v>
      </c>
      <c r="I123" s="84" t="s">
        <v>180</v>
      </c>
      <c r="J123" s="84"/>
      <c r="K123" s="94">
        <v>2.4</v>
      </c>
      <c r="L123" s="97" t="s">
        <v>184</v>
      </c>
      <c r="M123" s="98">
        <v>5.3499999999999999E-2</v>
      </c>
      <c r="N123" s="98">
        <v>1.0700000000000001E-2</v>
      </c>
      <c r="O123" s="94">
        <v>2836015.43</v>
      </c>
      <c r="P123" s="96">
        <v>111.48</v>
      </c>
      <c r="Q123" s="84"/>
      <c r="R123" s="94">
        <v>3161.59004</v>
      </c>
      <c r="S123" s="95">
        <v>1.2071309853429728E-2</v>
      </c>
      <c r="T123" s="95">
        <f t="shared" si="1"/>
        <v>5.3082327665762599E-4</v>
      </c>
      <c r="U123" s="95">
        <f>R123/'סכום נכסי הקרן'!$C$42</f>
        <v>6.0907066672454732E-5</v>
      </c>
    </row>
    <row r="124" spans="2:21" s="136" customFormat="1" ht="17.25" customHeight="1">
      <c r="B124" s="87" t="s">
        <v>616</v>
      </c>
      <c r="C124" s="84" t="s">
        <v>617</v>
      </c>
      <c r="D124" s="97" t="s">
        <v>140</v>
      </c>
      <c r="E124" s="97" t="s">
        <v>346</v>
      </c>
      <c r="F124" s="84" t="s">
        <v>618</v>
      </c>
      <c r="G124" s="97" t="s">
        <v>392</v>
      </c>
      <c r="H124" s="84" t="s">
        <v>612</v>
      </c>
      <c r="I124" s="84" t="s">
        <v>350</v>
      </c>
      <c r="J124" s="84"/>
      <c r="K124" s="94">
        <v>1.9500000000000002</v>
      </c>
      <c r="L124" s="97" t="s">
        <v>184</v>
      </c>
      <c r="M124" s="98">
        <v>4.2500000000000003E-2</v>
      </c>
      <c r="N124" s="98">
        <v>7.5000000000000015E-3</v>
      </c>
      <c r="O124" s="94">
        <v>203900.56</v>
      </c>
      <c r="P124" s="96">
        <v>114.04</v>
      </c>
      <c r="Q124" s="94">
        <v>36.344540000000002</v>
      </c>
      <c r="R124" s="94">
        <v>271.02734999999996</v>
      </c>
      <c r="S124" s="95">
        <v>1.1352705371769178E-3</v>
      </c>
      <c r="T124" s="95">
        <f t="shared" si="1"/>
        <v>4.5504832748914276E-5</v>
      </c>
      <c r="U124" s="95">
        <f>R124/'סכום נכסי הקרן'!$C$42</f>
        <v>5.2212591346943642E-6</v>
      </c>
    </row>
    <row r="125" spans="2:21" s="136" customFormat="1" ht="17.25" customHeight="1">
      <c r="B125" s="87" t="s">
        <v>619</v>
      </c>
      <c r="C125" s="84" t="s">
        <v>620</v>
      </c>
      <c r="D125" s="97" t="s">
        <v>140</v>
      </c>
      <c r="E125" s="97" t="s">
        <v>346</v>
      </c>
      <c r="F125" s="84" t="s">
        <v>618</v>
      </c>
      <c r="G125" s="97" t="s">
        <v>392</v>
      </c>
      <c r="H125" s="84" t="s">
        <v>612</v>
      </c>
      <c r="I125" s="84" t="s">
        <v>350</v>
      </c>
      <c r="J125" s="84"/>
      <c r="K125" s="94">
        <v>2.56</v>
      </c>
      <c r="L125" s="97" t="s">
        <v>184</v>
      </c>
      <c r="M125" s="98">
        <v>4.5999999999999999E-2</v>
      </c>
      <c r="N125" s="98">
        <v>7.4999999999999997E-3</v>
      </c>
      <c r="O125" s="94">
        <v>7892704.5800000001</v>
      </c>
      <c r="P125" s="96">
        <v>110.98</v>
      </c>
      <c r="Q125" s="84"/>
      <c r="R125" s="94">
        <v>8759.32366</v>
      </c>
      <c r="S125" s="95">
        <v>2.0118652697737525E-2</v>
      </c>
      <c r="T125" s="95">
        <f t="shared" si="1"/>
        <v>1.4706691340999635E-3</v>
      </c>
      <c r="U125" s="95">
        <f>R125/'סכום נכסי הקרן'!$C$42</f>
        <v>1.6874569549353406E-4</v>
      </c>
    </row>
    <row r="126" spans="2:21" s="136" customFormat="1" ht="17.25" customHeight="1">
      <c r="B126" s="87" t="s">
        <v>621</v>
      </c>
      <c r="C126" s="84" t="s">
        <v>622</v>
      </c>
      <c r="D126" s="97" t="s">
        <v>140</v>
      </c>
      <c r="E126" s="97" t="s">
        <v>346</v>
      </c>
      <c r="F126" s="84" t="s">
        <v>618</v>
      </c>
      <c r="G126" s="97" t="s">
        <v>392</v>
      </c>
      <c r="H126" s="84" t="s">
        <v>612</v>
      </c>
      <c r="I126" s="84" t="s">
        <v>350</v>
      </c>
      <c r="J126" s="84"/>
      <c r="K126" s="94">
        <v>5.91</v>
      </c>
      <c r="L126" s="97" t="s">
        <v>184</v>
      </c>
      <c r="M126" s="98">
        <v>3.0600000000000002E-2</v>
      </c>
      <c r="N126" s="98">
        <v>1.7100000000000001E-2</v>
      </c>
      <c r="O126" s="94">
        <v>2305628</v>
      </c>
      <c r="P126" s="96">
        <v>108.19</v>
      </c>
      <c r="Q126" s="94">
        <v>42.98809</v>
      </c>
      <c r="R126" s="94">
        <v>2537.4470200000001</v>
      </c>
      <c r="S126" s="95">
        <v>7.7816598602720305E-3</v>
      </c>
      <c r="T126" s="95">
        <f t="shared" si="1"/>
        <v>4.260311819243739E-4</v>
      </c>
      <c r="U126" s="95">
        <f>R126/'סכום נכסי הקרן'!$C$42</f>
        <v>4.8883141985404776E-5</v>
      </c>
    </row>
    <row r="127" spans="2:21" s="136" customFormat="1" ht="17.25" customHeight="1">
      <c r="B127" s="87" t="s">
        <v>623</v>
      </c>
      <c r="C127" s="84" t="s">
        <v>624</v>
      </c>
      <c r="D127" s="97" t="s">
        <v>140</v>
      </c>
      <c r="E127" s="97" t="s">
        <v>346</v>
      </c>
      <c r="F127" s="84" t="s">
        <v>625</v>
      </c>
      <c r="G127" s="97" t="s">
        <v>392</v>
      </c>
      <c r="H127" s="84" t="s">
        <v>612</v>
      </c>
      <c r="I127" s="84" t="s">
        <v>180</v>
      </c>
      <c r="J127" s="84"/>
      <c r="K127" s="94">
        <v>4.0200000000000005</v>
      </c>
      <c r="L127" s="97" t="s">
        <v>184</v>
      </c>
      <c r="M127" s="98">
        <v>3.2500000000000001E-2</v>
      </c>
      <c r="N127" s="98">
        <v>1.29E-2</v>
      </c>
      <c r="O127" s="94">
        <v>5271999.96</v>
      </c>
      <c r="P127" s="96">
        <v>106.58</v>
      </c>
      <c r="Q127" s="84"/>
      <c r="R127" s="94">
        <v>5618.8975599999994</v>
      </c>
      <c r="S127" s="95">
        <v>4.2535612764556668E-2</v>
      </c>
      <c r="T127" s="95">
        <f t="shared" si="1"/>
        <v>9.4339923148376915E-4</v>
      </c>
      <c r="U127" s="95">
        <f>R127/'סכום נכסי הקרן'!$C$42</f>
        <v>1.0824634566239119E-4</v>
      </c>
    </row>
    <row r="128" spans="2:21" s="136" customFormat="1" ht="17.25" customHeight="1">
      <c r="B128" s="87" t="s">
        <v>626</v>
      </c>
      <c r="C128" s="84" t="s">
        <v>627</v>
      </c>
      <c r="D128" s="97" t="s">
        <v>140</v>
      </c>
      <c r="E128" s="97" t="s">
        <v>346</v>
      </c>
      <c r="F128" s="84" t="s">
        <v>625</v>
      </c>
      <c r="G128" s="97" t="s">
        <v>392</v>
      </c>
      <c r="H128" s="84" t="s">
        <v>612</v>
      </c>
      <c r="I128" s="84" t="s">
        <v>180</v>
      </c>
      <c r="J128" s="84"/>
      <c r="K128" s="94">
        <v>7.9399999999999995</v>
      </c>
      <c r="L128" s="97" t="s">
        <v>184</v>
      </c>
      <c r="M128" s="98">
        <v>1.9E-2</v>
      </c>
      <c r="N128" s="98">
        <v>2.0099999999999996E-2</v>
      </c>
      <c r="O128" s="94">
        <v>10602000</v>
      </c>
      <c r="P128" s="96">
        <v>98.95</v>
      </c>
      <c r="Q128" s="84"/>
      <c r="R128" s="94">
        <v>10490.67913</v>
      </c>
      <c r="S128" s="95">
        <v>4.0226134466535134E-2</v>
      </c>
      <c r="T128" s="95">
        <f t="shared" si="1"/>
        <v>1.7613595057221186E-3</v>
      </c>
      <c r="U128" s="95">
        <f>R128/'סכום נכסי הקרן'!$C$42</f>
        <v>2.0209972992268137E-4</v>
      </c>
    </row>
    <row r="129" spans="2:21" s="136" customFormat="1" ht="17.25" customHeight="1">
      <c r="B129" s="87" t="s">
        <v>628</v>
      </c>
      <c r="C129" s="84" t="s">
        <v>629</v>
      </c>
      <c r="D129" s="97" t="s">
        <v>140</v>
      </c>
      <c r="E129" s="97" t="s">
        <v>346</v>
      </c>
      <c r="F129" s="84" t="s">
        <v>438</v>
      </c>
      <c r="G129" s="97" t="s">
        <v>354</v>
      </c>
      <c r="H129" s="84" t="s">
        <v>612</v>
      </c>
      <c r="I129" s="84" t="s">
        <v>350</v>
      </c>
      <c r="J129" s="84"/>
      <c r="K129" s="94">
        <v>3.6799999999999997</v>
      </c>
      <c r="L129" s="97" t="s">
        <v>184</v>
      </c>
      <c r="M129" s="98">
        <v>5.0999999999999997E-2</v>
      </c>
      <c r="N129" s="98">
        <v>8.3000000000000001E-3</v>
      </c>
      <c r="O129" s="94">
        <v>49370455</v>
      </c>
      <c r="P129" s="96">
        <v>139.84</v>
      </c>
      <c r="Q129" s="94">
        <v>753.68666000000007</v>
      </c>
      <c r="R129" s="94">
        <v>69793.334760000012</v>
      </c>
      <c r="S129" s="95">
        <v>4.3034022690735849E-2</v>
      </c>
      <c r="T129" s="95">
        <f t="shared" si="1"/>
        <v>1.1718131123086973E-2</v>
      </c>
      <c r="U129" s="95">
        <f>R129/'סכום נכסי הקרן'!$C$42</f>
        <v>1.344547281506578E-3</v>
      </c>
    </row>
    <row r="130" spans="2:21" s="136" customFormat="1" ht="17.25" customHeight="1">
      <c r="B130" s="87" t="s">
        <v>630</v>
      </c>
      <c r="C130" s="84" t="s">
        <v>631</v>
      </c>
      <c r="D130" s="97" t="s">
        <v>140</v>
      </c>
      <c r="E130" s="97" t="s">
        <v>346</v>
      </c>
      <c r="F130" s="84" t="s">
        <v>632</v>
      </c>
      <c r="G130" s="97" t="s">
        <v>392</v>
      </c>
      <c r="H130" s="84" t="s">
        <v>612</v>
      </c>
      <c r="I130" s="84" t="s">
        <v>180</v>
      </c>
      <c r="J130" s="84"/>
      <c r="K130" s="94">
        <v>1.95</v>
      </c>
      <c r="L130" s="97" t="s">
        <v>184</v>
      </c>
      <c r="M130" s="98">
        <v>4.5999999999999999E-2</v>
      </c>
      <c r="N130" s="98">
        <v>7.3999999999999986E-3</v>
      </c>
      <c r="O130" s="94">
        <v>6659836.8399999999</v>
      </c>
      <c r="P130" s="96">
        <v>131.24</v>
      </c>
      <c r="Q130" s="84"/>
      <c r="R130" s="94">
        <v>8740.3703800000003</v>
      </c>
      <c r="S130" s="95">
        <v>1.7337619763063177E-2</v>
      </c>
      <c r="T130" s="95">
        <f t="shared" si="1"/>
        <v>1.4674869244947581E-3</v>
      </c>
      <c r="U130" s="95">
        <f>R130/'סכום נכסי הקרן'!$C$42</f>
        <v>1.6838056634205757E-4</v>
      </c>
    </row>
    <row r="131" spans="2:21" s="136" customFormat="1" ht="17.25" customHeight="1">
      <c r="B131" s="87" t="s">
        <v>633</v>
      </c>
      <c r="C131" s="84" t="s">
        <v>634</v>
      </c>
      <c r="D131" s="97" t="s">
        <v>140</v>
      </c>
      <c r="E131" s="97" t="s">
        <v>346</v>
      </c>
      <c r="F131" s="84" t="s">
        <v>635</v>
      </c>
      <c r="G131" s="97" t="s">
        <v>392</v>
      </c>
      <c r="H131" s="84" t="s">
        <v>612</v>
      </c>
      <c r="I131" s="84" t="s">
        <v>350</v>
      </c>
      <c r="J131" s="84"/>
      <c r="K131" s="94">
        <v>1.9500000000000002</v>
      </c>
      <c r="L131" s="97" t="s">
        <v>184</v>
      </c>
      <c r="M131" s="98">
        <v>5.4000000000000006E-2</v>
      </c>
      <c r="N131" s="98">
        <v>1.0500000000000001E-2</v>
      </c>
      <c r="O131" s="94">
        <v>6666156.3799999999</v>
      </c>
      <c r="P131" s="96">
        <v>129.61000000000001</v>
      </c>
      <c r="Q131" s="94">
        <v>2939.2926900000002</v>
      </c>
      <c r="R131" s="94">
        <v>11806.508240000001</v>
      </c>
      <c r="S131" s="95">
        <v>4.3616629784129377E-2</v>
      </c>
      <c r="T131" s="95">
        <f t="shared" si="1"/>
        <v>1.982284012332624E-3</v>
      </c>
      <c r="U131" s="95">
        <f>R131/'סכום נכסי הקרן'!$C$42</f>
        <v>2.2744877591484512E-4</v>
      </c>
    </row>
    <row r="132" spans="2:21" s="136" customFormat="1" ht="17.25" customHeight="1">
      <c r="B132" s="87" t="s">
        <v>636</v>
      </c>
      <c r="C132" s="84" t="s">
        <v>637</v>
      </c>
      <c r="D132" s="97" t="s">
        <v>140</v>
      </c>
      <c r="E132" s="97" t="s">
        <v>346</v>
      </c>
      <c r="F132" s="84" t="s">
        <v>638</v>
      </c>
      <c r="G132" s="97" t="s">
        <v>392</v>
      </c>
      <c r="H132" s="84" t="s">
        <v>612</v>
      </c>
      <c r="I132" s="84" t="s">
        <v>350</v>
      </c>
      <c r="J132" s="84"/>
      <c r="K132" s="94">
        <v>0.65</v>
      </c>
      <c r="L132" s="97" t="s">
        <v>184</v>
      </c>
      <c r="M132" s="98">
        <v>4.6500000000000007E-2</v>
      </c>
      <c r="N132" s="98">
        <v>7.2000000000000007E-3</v>
      </c>
      <c r="O132" s="94">
        <v>3863928.48</v>
      </c>
      <c r="P132" s="96">
        <v>125.57</v>
      </c>
      <c r="Q132" s="84"/>
      <c r="R132" s="94">
        <v>4851.9350000000004</v>
      </c>
      <c r="S132" s="95">
        <v>3.3318266368845523E-2</v>
      </c>
      <c r="T132" s="95">
        <f t="shared" si="1"/>
        <v>8.1462808341521047E-4</v>
      </c>
      <c r="U132" s="95">
        <f>R132/'סכום נכסי הקרן'!$C$42</f>
        <v>9.3471046149745795E-5</v>
      </c>
    </row>
    <row r="133" spans="2:21" s="136" customFormat="1" ht="17.25" customHeight="1">
      <c r="B133" s="87" t="s">
        <v>639</v>
      </c>
      <c r="C133" s="84" t="s">
        <v>640</v>
      </c>
      <c r="D133" s="97" t="s">
        <v>140</v>
      </c>
      <c r="E133" s="97" t="s">
        <v>346</v>
      </c>
      <c r="F133" s="84" t="s">
        <v>638</v>
      </c>
      <c r="G133" s="97" t="s">
        <v>392</v>
      </c>
      <c r="H133" s="84" t="s">
        <v>612</v>
      </c>
      <c r="I133" s="84" t="s">
        <v>350</v>
      </c>
      <c r="J133" s="84"/>
      <c r="K133" s="94">
        <v>7.74</v>
      </c>
      <c r="L133" s="97" t="s">
        <v>184</v>
      </c>
      <c r="M133" s="98">
        <v>2.81E-2</v>
      </c>
      <c r="N133" s="98">
        <v>2.2200000000000001E-2</v>
      </c>
      <c r="O133" s="94">
        <v>326754</v>
      </c>
      <c r="P133" s="96">
        <v>105.01</v>
      </c>
      <c r="Q133" s="84"/>
      <c r="R133" s="94">
        <v>343.12435999999997</v>
      </c>
      <c r="S133" s="95">
        <v>6.2414688236001991E-4</v>
      </c>
      <c r="T133" s="95">
        <f t="shared" si="1"/>
        <v>5.7609745340749755E-5</v>
      </c>
      <c r="U133" s="95">
        <f>R133/'סכום נכסי הקרן'!$C$42</f>
        <v>6.6101860162310468E-6</v>
      </c>
    </row>
    <row r="134" spans="2:21" s="136" customFormat="1" ht="17.25" customHeight="1">
      <c r="B134" s="87" t="s">
        <v>641</v>
      </c>
      <c r="C134" s="84" t="s">
        <v>642</v>
      </c>
      <c r="D134" s="97" t="s">
        <v>140</v>
      </c>
      <c r="E134" s="97" t="s">
        <v>346</v>
      </c>
      <c r="F134" s="84" t="s">
        <v>638</v>
      </c>
      <c r="G134" s="97" t="s">
        <v>392</v>
      </c>
      <c r="H134" s="84" t="s">
        <v>612</v>
      </c>
      <c r="I134" s="84" t="s">
        <v>350</v>
      </c>
      <c r="J134" s="84"/>
      <c r="K134" s="94">
        <v>5.62</v>
      </c>
      <c r="L134" s="97" t="s">
        <v>184</v>
      </c>
      <c r="M134" s="98">
        <v>3.7000000000000005E-2</v>
      </c>
      <c r="N134" s="98">
        <v>1.37E-2</v>
      </c>
      <c r="O134" s="94">
        <v>21128250.399999999</v>
      </c>
      <c r="P134" s="96">
        <v>112.64</v>
      </c>
      <c r="Q134" s="84"/>
      <c r="R134" s="94">
        <v>23798.861250000002</v>
      </c>
      <c r="S134" s="95">
        <v>2.9580251020344159E-2</v>
      </c>
      <c r="T134" s="95">
        <f t="shared" si="1"/>
        <v>3.9957709094520059E-3</v>
      </c>
      <c r="U134" s="95">
        <f>R134/'סכום נכסי הקרן'!$C$42</f>
        <v>4.5847779457271106E-4</v>
      </c>
    </row>
    <row r="135" spans="2:21" s="136" customFormat="1" ht="17.25" customHeight="1">
      <c r="B135" s="87" t="s">
        <v>643</v>
      </c>
      <c r="C135" s="84" t="s">
        <v>644</v>
      </c>
      <c r="D135" s="97" t="s">
        <v>140</v>
      </c>
      <c r="E135" s="97" t="s">
        <v>346</v>
      </c>
      <c r="F135" s="84" t="s">
        <v>638</v>
      </c>
      <c r="G135" s="97" t="s">
        <v>392</v>
      </c>
      <c r="H135" s="84" t="s">
        <v>612</v>
      </c>
      <c r="I135" s="84" t="s">
        <v>350</v>
      </c>
      <c r="J135" s="84"/>
      <c r="K135" s="94">
        <v>5.5699999999999994</v>
      </c>
      <c r="L135" s="97" t="s">
        <v>184</v>
      </c>
      <c r="M135" s="98">
        <v>2.8500000000000001E-2</v>
      </c>
      <c r="N135" s="98">
        <v>9.8000000000000014E-3</v>
      </c>
      <c r="O135" s="94">
        <v>26244053</v>
      </c>
      <c r="P135" s="96">
        <v>112.62</v>
      </c>
      <c r="Q135" s="84"/>
      <c r="R135" s="94">
        <v>29556.051359999998</v>
      </c>
      <c r="S135" s="95">
        <v>3.8424674963396778E-2</v>
      </c>
      <c r="T135" s="95">
        <f t="shared" si="1"/>
        <v>4.9623891236626871E-3</v>
      </c>
      <c r="U135" s="95">
        <f>R135/'סכום נכסי הקרן'!$C$42</f>
        <v>5.6938830398074508E-4</v>
      </c>
    </row>
    <row r="136" spans="2:21" s="136" customFormat="1" ht="17.25" customHeight="1">
      <c r="B136" s="87" t="s">
        <v>645</v>
      </c>
      <c r="C136" s="84" t="s">
        <v>646</v>
      </c>
      <c r="D136" s="97" t="s">
        <v>140</v>
      </c>
      <c r="E136" s="97" t="s">
        <v>346</v>
      </c>
      <c r="F136" s="84" t="s">
        <v>647</v>
      </c>
      <c r="G136" s="97" t="s">
        <v>392</v>
      </c>
      <c r="H136" s="84" t="s">
        <v>612</v>
      </c>
      <c r="I136" s="84" t="s">
        <v>350</v>
      </c>
      <c r="J136" s="84"/>
      <c r="K136" s="94">
        <v>1.94</v>
      </c>
      <c r="L136" s="97" t="s">
        <v>184</v>
      </c>
      <c r="M136" s="98">
        <v>4.7500000000000001E-2</v>
      </c>
      <c r="N136" s="98">
        <v>5.5000000000000005E-3</v>
      </c>
      <c r="O136" s="94">
        <v>8557391.9299999997</v>
      </c>
      <c r="P136" s="96">
        <v>108.8</v>
      </c>
      <c r="Q136" s="84"/>
      <c r="R136" s="94">
        <v>9310.4423900000002</v>
      </c>
      <c r="S136" s="95">
        <v>5.0014447417392562E-2</v>
      </c>
      <c r="T136" s="95">
        <f t="shared" si="1"/>
        <v>1.5632006281851324E-3</v>
      </c>
      <c r="U136" s="95">
        <f>R136/'סכום נכסי הקרן'!$C$42</f>
        <v>1.793628295330089E-4</v>
      </c>
    </row>
    <row r="137" spans="2:21" s="136" customFormat="1" ht="17.25" customHeight="1">
      <c r="B137" s="87" t="s">
        <v>648</v>
      </c>
      <c r="C137" s="84" t="s">
        <v>649</v>
      </c>
      <c r="D137" s="97" t="s">
        <v>140</v>
      </c>
      <c r="E137" s="97" t="s">
        <v>346</v>
      </c>
      <c r="F137" s="84" t="s">
        <v>650</v>
      </c>
      <c r="G137" s="97" t="s">
        <v>392</v>
      </c>
      <c r="H137" s="84" t="s">
        <v>612</v>
      </c>
      <c r="I137" s="84" t="s">
        <v>350</v>
      </c>
      <c r="J137" s="84"/>
      <c r="K137" s="94">
        <v>4.5600000000000005</v>
      </c>
      <c r="L137" s="97" t="s">
        <v>184</v>
      </c>
      <c r="M137" s="98">
        <v>4.3400000000000001E-2</v>
      </c>
      <c r="N137" s="98">
        <v>1.3300000000000001E-2</v>
      </c>
      <c r="O137" s="94">
        <v>59.72</v>
      </c>
      <c r="P137" s="96">
        <v>114.47</v>
      </c>
      <c r="Q137" s="84"/>
      <c r="R137" s="94">
        <v>6.8360000000000004E-2</v>
      </c>
      <c r="S137" s="95">
        <v>3.5453177143890457E-8</v>
      </c>
      <c r="T137" s="95">
        <f t="shared" si="1"/>
        <v>1.1477477703692194E-8</v>
      </c>
      <c r="U137" s="95">
        <f>R137/'סכום נכסי הקרן'!$C$42</f>
        <v>1.316934525049619E-9</v>
      </c>
    </row>
    <row r="138" spans="2:21" s="136" customFormat="1" ht="17.25" customHeight="1">
      <c r="B138" s="87" t="s">
        <v>651</v>
      </c>
      <c r="C138" s="84" t="s">
        <v>652</v>
      </c>
      <c r="D138" s="97" t="s">
        <v>140</v>
      </c>
      <c r="E138" s="97" t="s">
        <v>346</v>
      </c>
      <c r="F138" s="84" t="s">
        <v>653</v>
      </c>
      <c r="G138" s="97" t="s">
        <v>392</v>
      </c>
      <c r="H138" s="84" t="s">
        <v>654</v>
      </c>
      <c r="I138" s="84" t="s">
        <v>180</v>
      </c>
      <c r="J138" s="84"/>
      <c r="K138" s="94">
        <v>4.9800000000000004</v>
      </c>
      <c r="L138" s="97" t="s">
        <v>184</v>
      </c>
      <c r="M138" s="98">
        <v>4.6500000000000007E-2</v>
      </c>
      <c r="N138" s="98">
        <v>1.47E-2</v>
      </c>
      <c r="O138" s="94">
        <v>3000000</v>
      </c>
      <c r="P138" s="96">
        <v>116.25</v>
      </c>
      <c r="Q138" s="94">
        <v>69.75</v>
      </c>
      <c r="R138" s="94">
        <v>3557.25</v>
      </c>
      <c r="S138" s="95">
        <v>4.1863074256721115E-3</v>
      </c>
      <c r="T138" s="95">
        <f t="shared" si="1"/>
        <v>5.9725362143737645E-4</v>
      </c>
      <c r="U138" s="95">
        <f>R138/'סכום נכסי הקרן'!$C$42</f>
        <v>6.8529334979999367E-5</v>
      </c>
    </row>
    <row r="139" spans="2:21" s="136" customFormat="1" ht="17.25" customHeight="1">
      <c r="B139" s="87" t="s">
        <v>655</v>
      </c>
      <c r="C139" s="84" t="s">
        <v>656</v>
      </c>
      <c r="D139" s="97" t="s">
        <v>140</v>
      </c>
      <c r="E139" s="97" t="s">
        <v>346</v>
      </c>
      <c r="F139" s="84" t="s">
        <v>653</v>
      </c>
      <c r="G139" s="97" t="s">
        <v>392</v>
      </c>
      <c r="H139" s="84" t="s">
        <v>654</v>
      </c>
      <c r="I139" s="84" t="s">
        <v>180</v>
      </c>
      <c r="J139" s="84"/>
      <c r="K139" s="94">
        <v>1.46</v>
      </c>
      <c r="L139" s="97" t="s">
        <v>184</v>
      </c>
      <c r="M139" s="98">
        <v>5.5999999999999994E-2</v>
      </c>
      <c r="N139" s="98">
        <v>1.0799999999999999E-2</v>
      </c>
      <c r="O139" s="94">
        <v>4096151.4200000004</v>
      </c>
      <c r="P139" s="96">
        <v>112</v>
      </c>
      <c r="Q139" s="94">
        <v>2330.1915600000002</v>
      </c>
      <c r="R139" s="94">
        <v>7062.10232</v>
      </c>
      <c r="S139" s="95">
        <v>3.2350977917482787E-2</v>
      </c>
      <c r="T139" s="95">
        <f t="shared" si="1"/>
        <v>1.1857097998682403E-3</v>
      </c>
      <c r="U139" s="95">
        <f>R139/'סכום נכסי הקרן'!$C$42</f>
        <v>1.3604924465536878E-4</v>
      </c>
    </row>
    <row r="140" spans="2:21" s="136" customFormat="1" ht="17.25" customHeight="1">
      <c r="B140" s="87" t="s">
        <v>657</v>
      </c>
      <c r="C140" s="84" t="s">
        <v>658</v>
      </c>
      <c r="D140" s="97" t="s">
        <v>140</v>
      </c>
      <c r="E140" s="97" t="s">
        <v>346</v>
      </c>
      <c r="F140" s="84" t="s">
        <v>659</v>
      </c>
      <c r="G140" s="97" t="s">
        <v>458</v>
      </c>
      <c r="H140" s="84" t="s">
        <v>654</v>
      </c>
      <c r="I140" s="84" t="s">
        <v>180</v>
      </c>
      <c r="J140" s="84"/>
      <c r="K140" s="94">
        <v>0.65</v>
      </c>
      <c r="L140" s="97" t="s">
        <v>184</v>
      </c>
      <c r="M140" s="98">
        <v>4.2000000000000003E-2</v>
      </c>
      <c r="N140" s="98">
        <v>1.3899999999999999E-2</v>
      </c>
      <c r="O140" s="94">
        <v>3085868.37</v>
      </c>
      <c r="P140" s="96">
        <v>103.47</v>
      </c>
      <c r="Q140" s="84"/>
      <c r="R140" s="94">
        <v>3192.94803</v>
      </c>
      <c r="S140" s="95">
        <v>1.1444169747106735E-2</v>
      </c>
      <c r="T140" s="95">
        <f t="shared" ref="T140:T154" si="2">R140/$R$11</f>
        <v>5.3608820689544933E-4</v>
      </c>
      <c r="U140" s="95">
        <f>R140/'סכום נכסי הקרן'!$C$42</f>
        <v>6.1511168774080839E-5</v>
      </c>
    </row>
    <row r="141" spans="2:21" s="136" customFormat="1" ht="17.25" customHeight="1">
      <c r="B141" s="87" t="s">
        <v>660</v>
      </c>
      <c r="C141" s="84" t="s">
        <v>661</v>
      </c>
      <c r="D141" s="97" t="s">
        <v>140</v>
      </c>
      <c r="E141" s="97" t="s">
        <v>346</v>
      </c>
      <c r="F141" s="84" t="s">
        <v>662</v>
      </c>
      <c r="G141" s="97" t="s">
        <v>392</v>
      </c>
      <c r="H141" s="84" t="s">
        <v>654</v>
      </c>
      <c r="I141" s="84" t="s">
        <v>180</v>
      </c>
      <c r="J141" s="84"/>
      <c r="K141" s="94">
        <v>2.0300000000000002</v>
      </c>
      <c r="L141" s="97" t="s">
        <v>184</v>
      </c>
      <c r="M141" s="98">
        <v>4.8000000000000001E-2</v>
      </c>
      <c r="N141" s="98">
        <v>8.5000000000000006E-3</v>
      </c>
      <c r="O141" s="94">
        <v>2931555.58</v>
      </c>
      <c r="P141" s="96">
        <v>107.12</v>
      </c>
      <c r="Q141" s="94">
        <v>2471.88762</v>
      </c>
      <c r="R141" s="94">
        <v>5779.1515300000001</v>
      </c>
      <c r="S141" s="95">
        <v>1.4484371010265106E-2</v>
      </c>
      <c r="T141" s="95">
        <f t="shared" si="2"/>
        <v>9.7030548320411981E-4</v>
      </c>
      <c r="U141" s="95">
        <f>R141/'סכום נכסי הקרן'!$C$42</f>
        <v>1.1133358945802118E-4</v>
      </c>
    </row>
    <row r="142" spans="2:21" s="136" customFormat="1" ht="17.25" customHeight="1">
      <c r="B142" s="87" t="s">
        <v>663</v>
      </c>
      <c r="C142" s="84" t="s">
        <v>664</v>
      </c>
      <c r="D142" s="97" t="s">
        <v>140</v>
      </c>
      <c r="E142" s="97" t="s">
        <v>346</v>
      </c>
      <c r="F142" s="84" t="s">
        <v>665</v>
      </c>
      <c r="G142" s="97" t="s">
        <v>488</v>
      </c>
      <c r="H142" s="84" t="s">
        <v>654</v>
      </c>
      <c r="I142" s="84" t="s">
        <v>350</v>
      </c>
      <c r="J142" s="84"/>
      <c r="K142" s="94">
        <v>1.47</v>
      </c>
      <c r="L142" s="97" t="s">
        <v>184</v>
      </c>
      <c r="M142" s="98">
        <v>4.8000000000000001E-2</v>
      </c>
      <c r="N142" s="98">
        <v>6.4000000000000003E-3</v>
      </c>
      <c r="O142" s="94">
        <v>11083897.32</v>
      </c>
      <c r="P142" s="96">
        <v>124.19</v>
      </c>
      <c r="Q142" s="84"/>
      <c r="R142" s="94">
        <v>13765.092289999999</v>
      </c>
      <c r="S142" s="95">
        <v>2.1670942259616924E-2</v>
      </c>
      <c r="T142" s="95">
        <f t="shared" si="2"/>
        <v>2.3111255097679976E-3</v>
      </c>
      <c r="U142" s="95">
        <f>R142/'סכום נכסי הקרן'!$C$42</f>
        <v>2.651802995493756E-4</v>
      </c>
    </row>
    <row r="143" spans="2:21" s="136" customFormat="1" ht="17.25" customHeight="1">
      <c r="B143" s="87" t="s">
        <v>666</v>
      </c>
      <c r="C143" s="84" t="s">
        <v>667</v>
      </c>
      <c r="D143" s="97" t="s">
        <v>140</v>
      </c>
      <c r="E143" s="97" t="s">
        <v>346</v>
      </c>
      <c r="F143" s="84" t="s">
        <v>668</v>
      </c>
      <c r="G143" s="97" t="s">
        <v>392</v>
      </c>
      <c r="H143" s="84" t="s">
        <v>654</v>
      </c>
      <c r="I143" s="84" t="s">
        <v>350</v>
      </c>
      <c r="J143" s="84"/>
      <c r="K143" s="94">
        <v>1.89</v>
      </c>
      <c r="L143" s="97" t="s">
        <v>184</v>
      </c>
      <c r="M143" s="98">
        <v>5.4000000000000006E-2</v>
      </c>
      <c r="N143" s="98">
        <v>2.0099999999999996E-2</v>
      </c>
      <c r="O143" s="94">
        <v>2513717.64</v>
      </c>
      <c r="P143" s="96">
        <v>109</v>
      </c>
      <c r="Q143" s="84"/>
      <c r="R143" s="94">
        <v>2739.9523300000001</v>
      </c>
      <c r="S143" s="95">
        <v>3.9900280000000003E-2</v>
      </c>
      <c r="T143" s="95">
        <f t="shared" si="2"/>
        <v>4.6003133084778343E-4</v>
      </c>
      <c r="U143" s="95">
        <f>R143/'סכום נכסי הקרן'!$C$42</f>
        <v>5.2784344943931344E-5</v>
      </c>
    </row>
    <row r="144" spans="2:21" s="136" customFormat="1" ht="17.25" customHeight="1">
      <c r="B144" s="87" t="s">
        <v>669</v>
      </c>
      <c r="C144" s="84" t="s">
        <v>670</v>
      </c>
      <c r="D144" s="97" t="s">
        <v>140</v>
      </c>
      <c r="E144" s="97" t="s">
        <v>346</v>
      </c>
      <c r="F144" s="84" t="s">
        <v>668</v>
      </c>
      <c r="G144" s="97" t="s">
        <v>392</v>
      </c>
      <c r="H144" s="84" t="s">
        <v>654</v>
      </c>
      <c r="I144" s="84" t="s">
        <v>350</v>
      </c>
      <c r="J144" s="84"/>
      <c r="K144" s="94">
        <v>0.90999999999999992</v>
      </c>
      <c r="L144" s="97" t="s">
        <v>184</v>
      </c>
      <c r="M144" s="98">
        <v>6.4000000000000001E-2</v>
      </c>
      <c r="N144" s="98">
        <v>2.1299999999999999E-2</v>
      </c>
      <c r="O144" s="94">
        <v>2173003.89</v>
      </c>
      <c r="P144" s="96">
        <v>113.12</v>
      </c>
      <c r="Q144" s="84"/>
      <c r="R144" s="94">
        <v>2458.1019999999999</v>
      </c>
      <c r="S144" s="95">
        <v>3.1662779471248556E-2</v>
      </c>
      <c r="T144" s="95">
        <f t="shared" si="2"/>
        <v>4.1270934608544745E-4</v>
      </c>
      <c r="U144" s="95">
        <f>R144/'סכום נכסי הקרן'!$C$42</f>
        <v>4.7354584404527762E-5</v>
      </c>
    </row>
    <row r="145" spans="2:21" s="136" customFormat="1" ht="17.25" customHeight="1">
      <c r="B145" s="87" t="s">
        <v>671</v>
      </c>
      <c r="C145" s="84" t="s">
        <v>672</v>
      </c>
      <c r="D145" s="97" t="s">
        <v>140</v>
      </c>
      <c r="E145" s="97" t="s">
        <v>346</v>
      </c>
      <c r="F145" s="84" t="s">
        <v>668</v>
      </c>
      <c r="G145" s="97" t="s">
        <v>392</v>
      </c>
      <c r="H145" s="84" t="s">
        <v>654</v>
      </c>
      <c r="I145" s="84" t="s">
        <v>350</v>
      </c>
      <c r="J145" s="84"/>
      <c r="K145" s="94">
        <v>2.68</v>
      </c>
      <c r="L145" s="97" t="s">
        <v>184</v>
      </c>
      <c r="M145" s="98">
        <v>2.5000000000000001E-2</v>
      </c>
      <c r="N145" s="98">
        <v>3.2999999999999995E-2</v>
      </c>
      <c r="O145" s="94">
        <v>9211600</v>
      </c>
      <c r="P145" s="96">
        <v>97.78</v>
      </c>
      <c r="Q145" s="84"/>
      <c r="R145" s="94">
        <v>9007.1021799999999</v>
      </c>
      <c r="S145" s="95">
        <v>1.5766538296961917E-2</v>
      </c>
      <c r="T145" s="95">
        <f t="shared" si="2"/>
        <v>1.5122705448482644E-3</v>
      </c>
      <c r="U145" s="95">
        <f>R145/'סכום נכסי הקרן'!$C$42</f>
        <v>1.7351907301772508E-4</v>
      </c>
    </row>
    <row r="146" spans="2:21" s="136" customFormat="1" ht="17.25" customHeight="1">
      <c r="B146" s="87" t="s">
        <v>673</v>
      </c>
      <c r="C146" s="84" t="s">
        <v>674</v>
      </c>
      <c r="D146" s="97" t="s">
        <v>140</v>
      </c>
      <c r="E146" s="97" t="s">
        <v>346</v>
      </c>
      <c r="F146" s="84" t="s">
        <v>675</v>
      </c>
      <c r="G146" s="97" t="s">
        <v>556</v>
      </c>
      <c r="H146" s="84" t="s">
        <v>654</v>
      </c>
      <c r="I146" s="84" t="s">
        <v>350</v>
      </c>
      <c r="J146" s="84"/>
      <c r="K146" s="94">
        <v>0.32999999999999996</v>
      </c>
      <c r="L146" s="97" t="s">
        <v>184</v>
      </c>
      <c r="M146" s="98">
        <v>5.2999999999999999E-2</v>
      </c>
      <c r="N146" s="98">
        <v>2.58E-2</v>
      </c>
      <c r="O146" s="94">
        <v>809321</v>
      </c>
      <c r="P146" s="96">
        <v>122.16</v>
      </c>
      <c r="Q146" s="84"/>
      <c r="R146" s="94">
        <v>988.66655000000003</v>
      </c>
      <c r="S146" s="95">
        <v>1.5991300231272106E-2</v>
      </c>
      <c r="T146" s="95">
        <f t="shared" si="2"/>
        <v>1.6599470866020017E-4</v>
      </c>
      <c r="U146" s="95">
        <f>R146/'סכום נכסי הקרן'!$C$42</f>
        <v>1.9046359178711164E-5</v>
      </c>
    </row>
    <row r="147" spans="2:21" s="136" customFormat="1" ht="17.25" customHeight="1">
      <c r="B147" s="87" t="s">
        <v>676</v>
      </c>
      <c r="C147" s="84" t="s">
        <v>677</v>
      </c>
      <c r="D147" s="97" t="s">
        <v>140</v>
      </c>
      <c r="E147" s="97" t="s">
        <v>346</v>
      </c>
      <c r="F147" s="84" t="s">
        <v>675</v>
      </c>
      <c r="G147" s="97" t="s">
        <v>556</v>
      </c>
      <c r="H147" s="84" t="s">
        <v>654</v>
      </c>
      <c r="I147" s="84" t="s">
        <v>350</v>
      </c>
      <c r="J147" s="84"/>
      <c r="K147" s="94">
        <v>1.7000000000000002</v>
      </c>
      <c r="L147" s="97" t="s">
        <v>184</v>
      </c>
      <c r="M147" s="98">
        <v>0.05</v>
      </c>
      <c r="N147" s="98">
        <v>1.0899999999999998E-2</v>
      </c>
      <c r="O147" s="94">
        <v>4942</v>
      </c>
      <c r="P147" s="96">
        <v>105.69</v>
      </c>
      <c r="Q147" s="84"/>
      <c r="R147" s="94">
        <v>5.2231999999999994</v>
      </c>
      <c r="S147" s="95">
        <v>2.401955781073055E-5</v>
      </c>
      <c r="T147" s="95">
        <f t="shared" si="2"/>
        <v>8.7696257375548648E-7</v>
      </c>
      <c r="U147" s="95">
        <f>R147/'סכום נכסי הקרן'!$C$42</f>
        <v>1.0062335300232838E-7</v>
      </c>
    </row>
    <row r="148" spans="2:21" s="136" customFormat="1" ht="17.25" customHeight="1">
      <c r="B148" s="87" t="s">
        <v>678</v>
      </c>
      <c r="C148" s="84" t="s">
        <v>679</v>
      </c>
      <c r="D148" s="97" t="s">
        <v>140</v>
      </c>
      <c r="E148" s="97" t="s">
        <v>346</v>
      </c>
      <c r="F148" s="84" t="s">
        <v>582</v>
      </c>
      <c r="G148" s="97" t="s">
        <v>354</v>
      </c>
      <c r="H148" s="84" t="s">
        <v>654</v>
      </c>
      <c r="I148" s="84" t="s">
        <v>350</v>
      </c>
      <c r="J148" s="84"/>
      <c r="K148" s="94">
        <v>2.44</v>
      </c>
      <c r="L148" s="97" t="s">
        <v>184</v>
      </c>
      <c r="M148" s="98">
        <v>2.4E-2</v>
      </c>
      <c r="N148" s="98">
        <v>7.0999999999999995E-3</v>
      </c>
      <c r="O148" s="94">
        <v>5467045</v>
      </c>
      <c r="P148" s="96">
        <v>105.12</v>
      </c>
      <c r="Q148" s="84"/>
      <c r="R148" s="94">
        <v>5746.9574899999998</v>
      </c>
      <c r="S148" s="95">
        <v>4.1876699527387762E-2</v>
      </c>
      <c r="T148" s="95">
        <f t="shared" si="2"/>
        <v>9.6490018220511773E-4</v>
      </c>
      <c r="U148" s="95">
        <f>R148/'סכום נכסי הקרן'!$C$42</f>
        <v>1.1071338110844791E-4</v>
      </c>
    </row>
    <row r="149" spans="2:21" s="136" customFormat="1" ht="17.25" customHeight="1">
      <c r="B149" s="87" t="s">
        <v>680</v>
      </c>
      <c r="C149" s="84" t="s">
        <v>681</v>
      </c>
      <c r="D149" s="97" t="s">
        <v>140</v>
      </c>
      <c r="E149" s="97" t="s">
        <v>346</v>
      </c>
      <c r="F149" s="84" t="s">
        <v>682</v>
      </c>
      <c r="G149" s="97" t="s">
        <v>392</v>
      </c>
      <c r="H149" s="84" t="s">
        <v>654</v>
      </c>
      <c r="I149" s="84" t="s">
        <v>180</v>
      </c>
      <c r="J149" s="84"/>
      <c r="K149" s="94">
        <v>7.71</v>
      </c>
      <c r="L149" s="97" t="s">
        <v>184</v>
      </c>
      <c r="M149" s="98">
        <v>2.6000000000000002E-2</v>
      </c>
      <c r="N149" s="98">
        <v>2.12E-2</v>
      </c>
      <c r="O149" s="94">
        <v>30240679</v>
      </c>
      <c r="P149" s="96">
        <v>103.42</v>
      </c>
      <c r="Q149" s="84"/>
      <c r="R149" s="94">
        <v>31274.910219999998</v>
      </c>
      <c r="S149" s="95">
        <v>4.9347561234314059E-2</v>
      </c>
      <c r="T149" s="95">
        <f t="shared" si="2"/>
        <v>5.2509813448657853E-3</v>
      </c>
      <c r="U149" s="95">
        <f>R149/'סכום נכסי הקרן'!$C$42</f>
        <v>6.0250159503430609E-4</v>
      </c>
    </row>
    <row r="150" spans="2:21" s="136" customFormat="1" ht="17.25" customHeight="1">
      <c r="B150" s="87" t="s">
        <v>683</v>
      </c>
      <c r="C150" s="84" t="s">
        <v>684</v>
      </c>
      <c r="D150" s="97" t="s">
        <v>140</v>
      </c>
      <c r="E150" s="97" t="s">
        <v>346</v>
      </c>
      <c r="F150" s="84" t="s">
        <v>682</v>
      </c>
      <c r="G150" s="97" t="s">
        <v>392</v>
      </c>
      <c r="H150" s="84" t="s">
        <v>654</v>
      </c>
      <c r="I150" s="84" t="s">
        <v>180</v>
      </c>
      <c r="J150" s="84"/>
      <c r="K150" s="94">
        <v>4.1199999999999992</v>
      </c>
      <c r="L150" s="97" t="s">
        <v>184</v>
      </c>
      <c r="M150" s="98">
        <v>4.4000000000000004E-2</v>
      </c>
      <c r="N150" s="98">
        <v>1.43E-2</v>
      </c>
      <c r="O150" s="94">
        <v>575469</v>
      </c>
      <c r="P150" s="96">
        <v>111.7</v>
      </c>
      <c r="Q150" s="84"/>
      <c r="R150" s="94">
        <v>642.7989</v>
      </c>
      <c r="S150" s="95">
        <v>3.7473480630604229E-3</v>
      </c>
      <c r="T150" s="95">
        <f t="shared" si="2"/>
        <v>1.0792437160192902E-4</v>
      </c>
      <c r="U150" s="95">
        <f>R150/'סכום נכסי הקרן'!$C$42</f>
        <v>1.2383324518342853E-5</v>
      </c>
    </row>
    <row r="151" spans="2:21" s="136" customFormat="1" ht="17.25" customHeight="1">
      <c r="B151" s="87" t="s">
        <v>685</v>
      </c>
      <c r="C151" s="84" t="s">
        <v>686</v>
      </c>
      <c r="D151" s="97" t="s">
        <v>140</v>
      </c>
      <c r="E151" s="97" t="s">
        <v>346</v>
      </c>
      <c r="F151" s="84" t="s">
        <v>687</v>
      </c>
      <c r="G151" s="97" t="s">
        <v>451</v>
      </c>
      <c r="H151" s="84" t="s">
        <v>688</v>
      </c>
      <c r="I151" s="84" t="s">
        <v>180</v>
      </c>
      <c r="J151" s="84"/>
      <c r="K151" s="94">
        <v>1.1299999999999999</v>
      </c>
      <c r="L151" s="97" t="s">
        <v>184</v>
      </c>
      <c r="M151" s="98">
        <v>3.85E-2</v>
      </c>
      <c r="N151" s="98">
        <v>1.34E-2</v>
      </c>
      <c r="O151" s="94">
        <v>457368</v>
      </c>
      <c r="P151" s="96">
        <v>103.35</v>
      </c>
      <c r="Q151" s="84"/>
      <c r="R151" s="94">
        <v>472.68981000000002</v>
      </c>
      <c r="S151" s="95">
        <v>1.14342E-2</v>
      </c>
      <c r="T151" s="95">
        <f t="shared" si="2"/>
        <v>7.9363469207687236E-5</v>
      </c>
      <c r="U151" s="95">
        <f>R151/'סכום נכסי הקרן'!$C$42</f>
        <v>9.1062248453502722E-6</v>
      </c>
    </row>
    <row r="152" spans="2:21" s="136" customFormat="1" ht="17.25" customHeight="1">
      <c r="B152" s="87" t="s">
        <v>689</v>
      </c>
      <c r="C152" s="84" t="s">
        <v>690</v>
      </c>
      <c r="D152" s="97" t="s">
        <v>140</v>
      </c>
      <c r="E152" s="97" t="s">
        <v>346</v>
      </c>
      <c r="F152" s="84" t="s">
        <v>691</v>
      </c>
      <c r="G152" s="97" t="s">
        <v>392</v>
      </c>
      <c r="H152" s="84" t="s">
        <v>692</v>
      </c>
      <c r="I152" s="84" t="s">
        <v>350</v>
      </c>
      <c r="J152" s="84"/>
      <c r="K152" s="94">
        <v>0.45999999999999996</v>
      </c>
      <c r="L152" s="97" t="s">
        <v>184</v>
      </c>
      <c r="M152" s="98">
        <v>5.3499999999999999E-2</v>
      </c>
      <c r="N152" s="98">
        <v>0.1241</v>
      </c>
      <c r="O152" s="94">
        <v>3080530.89</v>
      </c>
      <c r="P152" s="96">
        <v>102.56</v>
      </c>
      <c r="Q152" s="84"/>
      <c r="R152" s="94">
        <v>3159.3925399999998</v>
      </c>
      <c r="S152" s="95">
        <v>3.2100553054523265E-2</v>
      </c>
      <c r="T152" s="95">
        <f t="shared" si="2"/>
        <v>5.3045432175338563E-4</v>
      </c>
      <c r="U152" s="95">
        <f>R152/'סכום נכסי הקרן'!$C$42</f>
        <v>6.0864732506000713E-5</v>
      </c>
    </row>
    <row r="153" spans="2:21" s="136" customFormat="1" ht="17.25" customHeight="1">
      <c r="B153" s="87" t="s">
        <v>693</v>
      </c>
      <c r="C153" s="84" t="s">
        <v>694</v>
      </c>
      <c r="D153" s="97" t="s">
        <v>140</v>
      </c>
      <c r="E153" s="97" t="s">
        <v>346</v>
      </c>
      <c r="F153" s="84" t="s">
        <v>695</v>
      </c>
      <c r="G153" s="97" t="s">
        <v>556</v>
      </c>
      <c r="H153" s="84" t="s">
        <v>692</v>
      </c>
      <c r="I153" s="84" t="s">
        <v>350</v>
      </c>
      <c r="J153" s="84"/>
      <c r="K153" s="94">
        <v>0.2</v>
      </c>
      <c r="L153" s="97" t="s">
        <v>184</v>
      </c>
      <c r="M153" s="98">
        <v>4.4500000000000005E-2</v>
      </c>
      <c r="N153" s="98">
        <v>9.99</v>
      </c>
      <c r="O153" s="94">
        <v>0.06</v>
      </c>
      <c r="P153" s="96">
        <v>65.47</v>
      </c>
      <c r="Q153" s="84"/>
      <c r="R153" s="94">
        <v>4.0000000000000003E-5</v>
      </c>
      <c r="S153" s="95">
        <v>2.0168067226890755E-10</v>
      </c>
      <c r="T153" s="95">
        <f t="shared" si="2"/>
        <v>6.7159026937929753E-12</v>
      </c>
      <c r="U153" s="95">
        <f>R153/'סכום נכסי הקרן'!$C$42</f>
        <v>7.7058778528356873E-13</v>
      </c>
    </row>
    <row r="154" spans="2:21" s="136" customFormat="1" ht="17.25" customHeight="1">
      <c r="B154" s="87" t="s">
        <v>696</v>
      </c>
      <c r="C154" s="84" t="s">
        <v>697</v>
      </c>
      <c r="D154" s="97" t="s">
        <v>140</v>
      </c>
      <c r="E154" s="97" t="s">
        <v>346</v>
      </c>
      <c r="F154" s="84" t="s">
        <v>695</v>
      </c>
      <c r="G154" s="97" t="s">
        <v>556</v>
      </c>
      <c r="H154" s="84" t="s">
        <v>692</v>
      </c>
      <c r="I154" s="84" t="s">
        <v>350</v>
      </c>
      <c r="J154" s="84"/>
      <c r="K154" s="94">
        <v>0.89</v>
      </c>
      <c r="L154" s="97" t="s">
        <v>184</v>
      </c>
      <c r="M154" s="98">
        <v>4.9000000000000002E-2</v>
      </c>
      <c r="N154" s="98">
        <v>0.75109999999999999</v>
      </c>
      <c r="O154" s="94">
        <v>11186782.26</v>
      </c>
      <c r="P154" s="96">
        <v>76.06</v>
      </c>
      <c r="Q154" s="84"/>
      <c r="R154" s="94">
        <v>8508.6663599999993</v>
      </c>
      <c r="S154" s="95">
        <v>1.1740531692946404E-2</v>
      </c>
      <c r="T154" s="95">
        <f t="shared" si="2"/>
        <v>1.4285843831927415E-3</v>
      </c>
      <c r="U154" s="95">
        <f>R154/'סכום נכסי הקרן'!$C$42</f>
        <v>1.6391685915173007E-4</v>
      </c>
    </row>
    <row r="155" spans="2:21" s="136" customFormat="1" ht="17.25" customHeight="1">
      <c r="B155" s="83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94"/>
      <c r="P155" s="96"/>
      <c r="Q155" s="84"/>
      <c r="R155" s="84"/>
      <c r="S155" s="84"/>
      <c r="T155" s="95"/>
      <c r="U155" s="84"/>
    </row>
    <row r="156" spans="2:21" s="136" customFormat="1" ht="17.25" customHeight="1">
      <c r="B156" s="102" t="s">
        <v>53</v>
      </c>
      <c r="C156" s="82"/>
      <c r="D156" s="82"/>
      <c r="E156" s="82"/>
      <c r="F156" s="82"/>
      <c r="G156" s="82"/>
      <c r="H156" s="82"/>
      <c r="I156" s="82"/>
      <c r="J156" s="82"/>
      <c r="K156" s="91">
        <v>3.9337765542929977</v>
      </c>
      <c r="L156" s="82"/>
      <c r="M156" s="82"/>
      <c r="N156" s="104">
        <v>1.6325830213175262E-2</v>
      </c>
      <c r="O156" s="91"/>
      <c r="P156" s="93"/>
      <c r="Q156" s="91">
        <v>1054.2025100000001</v>
      </c>
      <c r="R156" s="91">
        <v>814480.14455999993</v>
      </c>
      <c r="S156" s="82"/>
      <c r="T156" s="92">
        <f t="shared" ref="T156:T219" si="3">R156/$R$11</f>
        <v>0.13674923492228486</v>
      </c>
      <c r="U156" s="92">
        <f>R156/'סכום נכסי הקרן'!$C$42</f>
        <v>1.569071126884828E-2</v>
      </c>
    </row>
    <row r="157" spans="2:21" s="136" customFormat="1" ht="17.25" customHeight="1">
      <c r="B157" s="87" t="s">
        <v>698</v>
      </c>
      <c r="C157" s="84" t="s">
        <v>699</v>
      </c>
      <c r="D157" s="97" t="s">
        <v>140</v>
      </c>
      <c r="E157" s="97" t="s">
        <v>346</v>
      </c>
      <c r="F157" s="84" t="s">
        <v>353</v>
      </c>
      <c r="G157" s="97" t="s">
        <v>354</v>
      </c>
      <c r="H157" s="84" t="s">
        <v>349</v>
      </c>
      <c r="I157" s="84" t="s">
        <v>180</v>
      </c>
      <c r="J157" s="84"/>
      <c r="K157" s="94">
        <v>5.7299999999999995</v>
      </c>
      <c r="L157" s="97" t="s">
        <v>184</v>
      </c>
      <c r="M157" s="98">
        <v>3.0099999999999998E-2</v>
      </c>
      <c r="N157" s="98">
        <v>1.5200000000000002E-2</v>
      </c>
      <c r="O157" s="94">
        <v>24464202</v>
      </c>
      <c r="P157" s="96">
        <v>109.63</v>
      </c>
      <c r="Q157" s="84"/>
      <c r="R157" s="94">
        <v>26820.104930000001</v>
      </c>
      <c r="S157" s="95">
        <v>2.1273219130434784E-2</v>
      </c>
      <c r="T157" s="95">
        <f t="shared" si="3"/>
        <v>4.5030303736799315E-3</v>
      </c>
      <c r="U157" s="95">
        <f>R157/'סכום נכסי הקרן'!$C$42</f>
        <v>5.1668113147704058E-4</v>
      </c>
    </row>
    <row r="158" spans="2:21" s="136" customFormat="1" ht="17.25" customHeight="1">
      <c r="B158" s="87" t="s">
        <v>700</v>
      </c>
      <c r="C158" s="84" t="s">
        <v>701</v>
      </c>
      <c r="D158" s="97" t="s">
        <v>140</v>
      </c>
      <c r="E158" s="97" t="s">
        <v>346</v>
      </c>
      <c r="F158" s="84" t="s">
        <v>357</v>
      </c>
      <c r="G158" s="97" t="s">
        <v>354</v>
      </c>
      <c r="H158" s="84" t="s">
        <v>349</v>
      </c>
      <c r="I158" s="84" t="s">
        <v>180</v>
      </c>
      <c r="J158" s="84"/>
      <c r="K158" s="94">
        <v>6.7100000000000009</v>
      </c>
      <c r="L158" s="97" t="s">
        <v>184</v>
      </c>
      <c r="M158" s="98">
        <v>2.98E-2</v>
      </c>
      <c r="N158" s="98">
        <v>1.9199999999999998E-2</v>
      </c>
      <c r="O158" s="94">
        <v>11870000</v>
      </c>
      <c r="P158" s="96">
        <v>108.92</v>
      </c>
      <c r="Q158" s="84"/>
      <c r="R158" s="94">
        <v>12928.803599999999</v>
      </c>
      <c r="S158" s="95">
        <v>4.6693476406026333E-3</v>
      </c>
      <c r="T158" s="95">
        <f t="shared" si="3"/>
        <v>2.1707146731190074E-3</v>
      </c>
      <c r="U158" s="95">
        <f>R158/'סכום נכסי הקרן'!$C$42</f>
        <v>2.4906945331225572E-4</v>
      </c>
    </row>
    <row r="159" spans="2:21" s="136" customFormat="1" ht="17.25" customHeight="1">
      <c r="B159" s="87" t="s">
        <v>702</v>
      </c>
      <c r="C159" s="84" t="s">
        <v>703</v>
      </c>
      <c r="D159" s="97" t="s">
        <v>140</v>
      </c>
      <c r="E159" s="97" t="s">
        <v>346</v>
      </c>
      <c r="F159" s="84" t="s">
        <v>357</v>
      </c>
      <c r="G159" s="97" t="s">
        <v>354</v>
      </c>
      <c r="H159" s="84" t="s">
        <v>349</v>
      </c>
      <c r="I159" s="84" t="s">
        <v>180</v>
      </c>
      <c r="J159" s="84"/>
      <c r="K159" s="94">
        <v>4.2100000000000009</v>
      </c>
      <c r="L159" s="97" t="s">
        <v>184</v>
      </c>
      <c r="M159" s="98">
        <v>2.4700000000000003E-2</v>
      </c>
      <c r="N159" s="98">
        <v>1.2199999999999999E-2</v>
      </c>
      <c r="O159" s="94">
        <v>12621273</v>
      </c>
      <c r="P159" s="96">
        <v>106.75</v>
      </c>
      <c r="Q159" s="84"/>
      <c r="R159" s="94">
        <v>13473.209140000001</v>
      </c>
      <c r="S159" s="95">
        <v>3.7887726155203935E-3</v>
      </c>
      <c r="T159" s="95">
        <f t="shared" si="3"/>
        <v>2.2621190389340534E-3</v>
      </c>
      <c r="U159" s="95">
        <f>R159/'סכום נכסי הקרן'!$C$42</f>
        <v>2.5955725979637337E-4</v>
      </c>
    </row>
    <row r="160" spans="2:21" s="136" customFormat="1" ht="17.25" customHeight="1">
      <c r="B160" s="87" t="s">
        <v>704</v>
      </c>
      <c r="C160" s="84" t="s">
        <v>705</v>
      </c>
      <c r="D160" s="97" t="s">
        <v>140</v>
      </c>
      <c r="E160" s="97" t="s">
        <v>346</v>
      </c>
      <c r="F160" s="84" t="s">
        <v>372</v>
      </c>
      <c r="G160" s="97" t="s">
        <v>354</v>
      </c>
      <c r="H160" s="84" t="s">
        <v>349</v>
      </c>
      <c r="I160" s="84" t="s">
        <v>180</v>
      </c>
      <c r="J160" s="84"/>
      <c r="K160" s="94">
        <v>0.9</v>
      </c>
      <c r="L160" s="97" t="s">
        <v>184</v>
      </c>
      <c r="M160" s="98">
        <v>5.9000000000000004E-2</v>
      </c>
      <c r="N160" s="98">
        <v>3.2000000000000002E-3</v>
      </c>
      <c r="O160" s="94">
        <v>17842803.34</v>
      </c>
      <c r="P160" s="96">
        <v>105.6</v>
      </c>
      <c r="Q160" s="84"/>
      <c r="R160" s="94">
        <v>18841.999739999999</v>
      </c>
      <c r="S160" s="95">
        <v>1.6538642300907378E-2</v>
      </c>
      <c r="T160" s="95">
        <f t="shared" si="3"/>
        <v>3.163525920257813E-3</v>
      </c>
      <c r="U160" s="95">
        <f>R160/'סכום נכסי הקרן'!$C$42</f>
        <v>3.6298537124900438E-4</v>
      </c>
    </row>
    <row r="161" spans="2:21" s="136" customFormat="1" ht="17.25" customHeight="1">
      <c r="B161" s="87" t="s">
        <v>706</v>
      </c>
      <c r="C161" s="84" t="s">
        <v>707</v>
      </c>
      <c r="D161" s="97" t="s">
        <v>140</v>
      </c>
      <c r="E161" s="97" t="s">
        <v>346</v>
      </c>
      <c r="F161" s="84" t="s">
        <v>372</v>
      </c>
      <c r="G161" s="97" t="s">
        <v>354</v>
      </c>
      <c r="H161" s="84" t="s">
        <v>349</v>
      </c>
      <c r="I161" s="84" t="s">
        <v>180</v>
      </c>
      <c r="J161" s="84"/>
      <c r="K161" s="94">
        <v>0.91</v>
      </c>
      <c r="L161" s="97" t="s">
        <v>184</v>
      </c>
      <c r="M161" s="98">
        <v>1.8100000000000002E-2</v>
      </c>
      <c r="N161" s="98">
        <v>2.8999999999999998E-3</v>
      </c>
      <c r="O161" s="94">
        <v>433250</v>
      </c>
      <c r="P161" s="96">
        <v>101.55</v>
      </c>
      <c r="Q161" s="84"/>
      <c r="R161" s="94">
        <v>439.96535999999998</v>
      </c>
      <c r="S161" s="95">
        <v>6.8953388623367281E-4</v>
      </c>
      <c r="T161" s="95">
        <f t="shared" si="3"/>
        <v>7.3869113659989888E-5</v>
      </c>
      <c r="U161" s="95">
        <f>R161/'סכום נכסי הקרן'!$C$42</f>
        <v>8.4757983090971986E-6</v>
      </c>
    </row>
    <row r="162" spans="2:21" s="136" customFormat="1" ht="17.25" customHeight="1">
      <c r="B162" s="87" t="s">
        <v>708</v>
      </c>
      <c r="C162" s="84" t="s">
        <v>709</v>
      </c>
      <c r="D162" s="97" t="s">
        <v>140</v>
      </c>
      <c r="E162" s="97" t="s">
        <v>346</v>
      </c>
      <c r="F162" s="84" t="s">
        <v>710</v>
      </c>
      <c r="G162" s="97" t="s">
        <v>711</v>
      </c>
      <c r="H162" s="84" t="s">
        <v>382</v>
      </c>
      <c r="I162" s="84" t="s">
        <v>180</v>
      </c>
      <c r="J162" s="84"/>
      <c r="K162" s="94">
        <v>1.4700000000000002</v>
      </c>
      <c r="L162" s="97" t="s">
        <v>184</v>
      </c>
      <c r="M162" s="98">
        <v>4.8399999999999999E-2</v>
      </c>
      <c r="N162" s="98">
        <v>4.7000000000000002E-3</v>
      </c>
      <c r="O162" s="94">
        <v>7635475.1600000001</v>
      </c>
      <c r="P162" s="96">
        <v>106.52</v>
      </c>
      <c r="Q162" s="84"/>
      <c r="R162" s="94">
        <v>8133.3084800000006</v>
      </c>
      <c r="S162" s="95">
        <v>1.2119801841269841E-2</v>
      </c>
      <c r="T162" s="95">
        <f t="shared" si="3"/>
        <v>1.3655627082570312E-3</v>
      </c>
      <c r="U162" s="95">
        <f>R162/'סכום נכסי הקרן'!$C$42</f>
        <v>1.5668570421578171E-4</v>
      </c>
    </row>
    <row r="163" spans="2:21" s="136" customFormat="1" ht="17.25" customHeight="1">
      <c r="B163" s="87" t="s">
        <v>712</v>
      </c>
      <c r="C163" s="84" t="s">
        <v>713</v>
      </c>
      <c r="D163" s="97" t="s">
        <v>140</v>
      </c>
      <c r="E163" s="97" t="s">
        <v>346</v>
      </c>
      <c r="F163" s="84" t="s">
        <v>381</v>
      </c>
      <c r="G163" s="97" t="s">
        <v>354</v>
      </c>
      <c r="H163" s="84" t="s">
        <v>382</v>
      </c>
      <c r="I163" s="84" t="s">
        <v>180</v>
      </c>
      <c r="J163" s="84"/>
      <c r="K163" s="94">
        <v>1.98</v>
      </c>
      <c r="L163" s="97" t="s">
        <v>184</v>
      </c>
      <c r="M163" s="98">
        <v>1.95E-2</v>
      </c>
      <c r="N163" s="98">
        <v>7.4000000000000003E-3</v>
      </c>
      <c r="O163" s="94">
        <v>14190000</v>
      </c>
      <c r="P163" s="96">
        <v>104.32</v>
      </c>
      <c r="Q163" s="84"/>
      <c r="R163" s="94">
        <v>14803.008</v>
      </c>
      <c r="S163" s="95">
        <v>2.0715328467153283E-2</v>
      </c>
      <c r="T163" s="95">
        <f t="shared" si="3"/>
        <v>2.4853890325859736E-3</v>
      </c>
      <c r="U163" s="95">
        <f>R163/'סכום נכסי הקרן'!$C$42</f>
        <v>2.851754287563737E-4</v>
      </c>
    </row>
    <row r="164" spans="2:21" s="136" customFormat="1" ht="17.25" customHeight="1">
      <c r="B164" s="87" t="s">
        <v>714</v>
      </c>
      <c r="C164" s="84" t="s">
        <v>715</v>
      </c>
      <c r="D164" s="97" t="s">
        <v>140</v>
      </c>
      <c r="E164" s="97" t="s">
        <v>346</v>
      </c>
      <c r="F164" s="84" t="s">
        <v>716</v>
      </c>
      <c r="G164" s="97" t="s">
        <v>354</v>
      </c>
      <c r="H164" s="84" t="s">
        <v>382</v>
      </c>
      <c r="I164" s="84" t="s">
        <v>350</v>
      </c>
      <c r="J164" s="84"/>
      <c r="K164" s="94">
        <v>4.05</v>
      </c>
      <c r="L164" s="97" t="s">
        <v>184</v>
      </c>
      <c r="M164" s="98">
        <v>2.07E-2</v>
      </c>
      <c r="N164" s="98">
        <v>1.1899999999999999E-2</v>
      </c>
      <c r="O164" s="94">
        <v>13768442</v>
      </c>
      <c r="P164" s="96">
        <v>105.16</v>
      </c>
      <c r="Q164" s="84"/>
      <c r="R164" s="94">
        <v>14478.89364</v>
      </c>
      <c r="S164" s="95">
        <v>5.4321309224620556E-2</v>
      </c>
      <c r="T164" s="95">
        <f t="shared" si="3"/>
        <v>2.4309710200004493E-3</v>
      </c>
      <c r="U164" s="95">
        <f>R164/'סכום נכסי הקרן'!$C$42</f>
        <v>2.7893146458509869E-4</v>
      </c>
    </row>
    <row r="165" spans="2:21" s="136" customFormat="1" ht="17.25" customHeight="1">
      <c r="B165" s="87" t="s">
        <v>717</v>
      </c>
      <c r="C165" s="84" t="s">
        <v>718</v>
      </c>
      <c r="D165" s="97" t="s">
        <v>140</v>
      </c>
      <c r="E165" s="97" t="s">
        <v>346</v>
      </c>
      <c r="F165" s="84" t="s">
        <v>372</v>
      </c>
      <c r="G165" s="97" t="s">
        <v>354</v>
      </c>
      <c r="H165" s="84" t="s">
        <v>382</v>
      </c>
      <c r="I165" s="84" t="s">
        <v>180</v>
      </c>
      <c r="J165" s="84"/>
      <c r="K165" s="94">
        <v>1.66</v>
      </c>
      <c r="L165" s="97" t="s">
        <v>184</v>
      </c>
      <c r="M165" s="98">
        <v>6.0999999999999999E-2</v>
      </c>
      <c r="N165" s="98">
        <v>6.0999999999999995E-3</v>
      </c>
      <c r="O165" s="94">
        <v>20608380</v>
      </c>
      <c r="P165" s="96">
        <v>114.08</v>
      </c>
      <c r="Q165" s="84"/>
      <c r="R165" s="94">
        <v>23510.039370000002</v>
      </c>
      <c r="S165" s="95">
        <v>1.5038137262153273E-2</v>
      </c>
      <c r="T165" s="95">
        <f t="shared" si="3"/>
        <v>3.9472784184040478E-3</v>
      </c>
      <c r="U165" s="95">
        <f>R165/'סכום נכסי הקרן'!$C$42</f>
        <v>4.5291372925144519E-4</v>
      </c>
    </row>
    <row r="166" spans="2:21" s="136" customFormat="1" ht="17.25" customHeight="1">
      <c r="B166" s="87" t="s">
        <v>719</v>
      </c>
      <c r="C166" s="84" t="s">
        <v>720</v>
      </c>
      <c r="D166" s="97" t="s">
        <v>140</v>
      </c>
      <c r="E166" s="97" t="s">
        <v>346</v>
      </c>
      <c r="F166" s="84" t="s">
        <v>413</v>
      </c>
      <c r="G166" s="97" t="s">
        <v>392</v>
      </c>
      <c r="H166" s="84" t="s">
        <v>406</v>
      </c>
      <c r="I166" s="84" t="s">
        <v>180</v>
      </c>
      <c r="J166" s="84"/>
      <c r="K166" s="94">
        <v>5.4699999999999989</v>
      </c>
      <c r="L166" s="97" t="s">
        <v>184</v>
      </c>
      <c r="M166" s="98">
        <v>3.39E-2</v>
      </c>
      <c r="N166" s="98">
        <v>1.9799999999999998E-2</v>
      </c>
      <c r="O166" s="94">
        <v>4281733</v>
      </c>
      <c r="P166" s="96">
        <v>107.75</v>
      </c>
      <c r="Q166" s="94">
        <v>145.55395000000001</v>
      </c>
      <c r="R166" s="94">
        <v>4759.1214</v>
      </c>
      <c r="S166" s="95">
        <v>4.8644288217089297E-3</v>
      </c>
      <c r="T166" s="95">
        <f t="shared" si="3"/>
        <v>7.9904490575869477E-4</v>
      </c>
      <c r="U166" s="95">
        <f>R166/'סכום נכסי הקרן'!$C$42</f>
        <v>9.1683020488040907E-5</v>
      </c>
    </row>
    <row r="167" spans="2:21" s="136" customFormat="1" ht="17.25" customHeight="1">
      <c r="B167" s="87" t="s">
        <v>721</v>
      </c>
      <c r="C167" s="84" t="s">
        <v>722</v>
      </c>
      <c r="D167" s="97" t="s">
        <v>140</v>
      </c>
      <c r="E167" s="97" t="s">
        <v>346</v>
      </c>
      <c r="F167" s="84" t="s">
        <v>422</v>
      </c>
      <c r="G167" s="97" t="s">
        <v>423</v>
      </c>
      <c r="H167" s="84" t="s">
        <v>406</v>
      </c>
      <c r="I167" s="84" t="s">
        <v>180</v>
      </c>
      <c r="J167" s="84"/>
      <c r="K167" s="94">
        <v>2.85</v>
      </c>
      <c r="L167" s="97" t="s">
        <v>184</v>
      </c>
      <c r="M167" s="98">
        <v>1.52E-2</v>
      </c>
      <c r="N167" s="98">
        <v>9.7000000000000003E-3</v>
      </c>
      <c r="O167" s="94">
        <v>2523639</v>
      </c>
      <c r="P167" s="96">
        <v>101.72</v>
      </c>
      <c r="Q167" s="84"/>
      <c r="R167" s="94">
        <v>2567.0457099999999</v>
      </c>
      <c r="S167" s="95">
        <v>3.4393295346292173E-3</v>
      </c>
      <c r="T167" s="95">
        <f t="shared" si="3"/>
        <v>4.3100072997196743E-4</v>
      </c>
      <c r="U167" s="95">
        <f>R167/'סכום נכסי הקרן'!$C$42</f>
        <v>4.9453351709764647E-5</v>
      </c>
    </row>
    <row r="168" spans="2:21" s="136" customFormat="1" ht="17.25" customHeight="1">
      <c r="B168" s="87" t="s">
        <v>723</v>
      </c>
      <c r="C168" s="84" t="s">
        <v>724</v>
      </c>
      <c r="D168" s="97" t="s">
        <v>140</v>
      </c>
      <c r="E168" s="97" t="s">
        <v>346</v>
      </c>
      <c r="F168" s="84" t="s">
        <v>422</v>
      </c>
      <c r="G168" s="97" t="s">
        <v>423</v>
      </c>
      <c r="H168" s="84" t="s">
        <v>406</v>
      </c>
      <c r="I168" s="84" t="s">
        <v>180</v>
      </c>
      <c r="J168" s="84"/>
      <c r="K168" s="94">
        <v>6.0400000000000009</v>
      </c>
      <c r="L168" s="97" t="s">
        <v>184</v>
      </c>
      <c r="M168" s="98">
        <v>3.6499999999999998E-2</v>
      </c>
      <c r="N168" s="98">
        <v>2.1899999999999999E-2</v>
      </c>
      <c r="O168" s="94">
        <v>8733000</v>
      </c>
      <c r="P168" s="96">
        <v>109.43</v>
      </c>
      <c r="Q168" s="84"/>
      <c r="R168" s="94">
        <v>9556.5216099999998</v>
      </c>
      <c r="S168" s="95">
        <v>5.4753449598988818E-3</v>
      </c>
      <c r="T168" s="95">
        <f t="shared" si="3"/>
        <v>1.6045167305972442E-3</v>
      </c>
      <c r="U168" s="95">
        <f>R168/'סכום נכסי הקרן'!$C$42</f>
        <v>1.8410347056161159E-4</v>
      </c>
    </row>
    <row r="169" spans="2:21" s="136" customFormat="1" ht="17.25" customHeight="1">
      <c r="B169" s="87" t="s">
        <v>725</v>
      </c>
      <c r="C169" s="84" t="s">
        <v>726</v>
      </c>
      <c r="D169" s="97" t="s">
        <v>140</v>
      </c>
      <c r="E169" s="97" t="s">
        <v>346</v>
      </c>
      <c r="F169" s="84" t="s">
        <v>353</v>
      </c>
      <c r="G169" s="97" t="s">
        <v>354</v>
      </c>
      <c r="H169" s="84" t="s">
        <v>406</v>
      </c>
      <c r="I169" s="84" t="s">
        <v>180</v>
      </c>
      <c r="J169" s="84"/>
      <c r="K169" s="94">
        <v>3.0200000000000005</v>
      </c>
      <c r="L169" s="97" t="s">
        <v>184</v>
      </c>
      <c r="M169" s="98">
        <v>1.49E-2</v>
      </c>
      <c r="N169" s="98">
        <v>9.1999999999999998E-3</v>
      </c>
      <c r="O169" s="94">
        <v>24383121</v>
      </c>
      <c r="P169" s="96">
        <v>102.07</v>
      </c>
      <c r="Q169" s="84"/>
      <c r="R169" s="94">
        <v>24887.85122</v>
      </c>
      <c r="S169" s="95">
        <v>2.5666443157894736E-2</v>
      </c>
      <c r="T169" s="95">
        <f t="shared" si="3"/>
        <v>4.1786096762779189E-3</v>
      </c>
      <c r="U169" s="95">
        <f>R169/'סכום נכסי הקרן'!$C$42</f>
        <v>4.7945685380216906E-4</v>
      </c>
    </row>
    <row r="170" spans="2:21" s="136" customFormat="1" ht="17.25" customHeight="1">
      <c r="B170" s="87" t="s">
        <v>727</v>
      </c>
      <c r="C170" s="84" t="s">
        <v>728</v>
      </c>
      <c r="D170" s="97" t="s">
        <v>140</v>
      </c>
      <c r="E170" s="97" t="s">
        <v>346</v>
      </c>
      <c r="F170" s="84" t="s">
        <v>497</v>
      </c>
      <c r="G170" s="97" t="s">
        <v>392</v>
      </c>
      <c r="H170" s="84" t="s">
        <v>406</v>
      </c>
      <c r="I170" s="84" t="s">
        <v>350</v>
      </c>
      <c r="J170" s="84"/>
      <c r="K170" s="94">
        <v>6.839999999999999</v>
      </c>
      <c r="L170" s="97" t="s">
        <v>184</v>
      </c>
      <c r="M170" s="98">
        <v>2.5499999999999998E-2</v>
      </c>
      <c r="N170" s="98">
        <v>2.3099999999999999E-2</v>
      </c>
      <c r="O170" s="94">
        <v>21115000</v>
      </c>
      <c r="P170" s="96">
        <v>101.73</v>
      </c>
      <c r="Q170" s="84"/>
      <c r="R170" s="94">
        <v>21480.290209999999</v>
      </c>
      <c r="S170" s="95">
        <v>4.9821619019754043E-2</v>
      </c>
      <c r="T170" s="95">
        <f t="shared" si="3"/>
        <v>3.6064884721198464E-3</v>
      </c>
      <c r="U170" s="95">
        <f>R170/'סכום נכסי הקרן'!$C$42</f>
        <v>4.1381123150430551E-4</v>
      </c>
    </row>
    <row r="171" spans="2:21" s="136" customFormat="1" ht="17.25" customHeight="1">
      <c r="B171" s="87" t="s">
        <v>729</v>
      </c>
      <c r="C171" s="84" t="s">
        <v>730</v>
      </c>
      <c r="D171" s="97" t="s">
        <v>140</v>
      </c>
      <c r="E171" s="97" t="s">
        <v>346</v>
      </c>
      <c r="F171" s="84" t="s">
        <v>438</v>
      </c>
      <c r="G171" s="97" t="s">
        <v>354</v>
      </c>
      <c r="H171" s="84" t="s">
        <v>406</v>
      </c>
      <c r="I171" s="84" t="s">
        <v>180</v>
      </c>
      <c r="J171" s="84"/>
      <c r="K171" s="94">
        <v>2.7600000000000002</v>
      </c>
      <c r="L171" s="97" t="s">
        <v>184</v>
      </c>
      <c r="M171" s="98">
        <v>6.4000000000000001E-2</v>
      </c>
      <c r="N171" s="98">
        <v>7.8000000000000005E-3</v>
      </c>
      <c r="O171" s="94">
        <v>7326624</v>
      </c>
      <c r="P171" s="96">
        <v>116.66</v>
      </c>
      <c r="Q171" s="84"/>
      <c r="R171" s="94">
        <v>8547.2397899999996</v>
      </c>
      <c r="S171" s="95">
        <v>2.2514639722693415E-2</v>
      </c>
      <c r="T171" s="95">
        <f t="shared" si="3"/>
        <v>1.4350607682538873E-3</v>
      </c>
      <c r="U171" s="95">
        <f>R171/'סכום נכסי הקרן'!$C$42</f>
        <v>1.6465996450159236E-4</v>
      </c>
    </row>
    <row r="172" spans="2:21" s="136" customFormat="1" ht="17.25" customHeight="1">
      <c r="B172" s="87" t="s">
        <v>731</v>
      </c>
      <c r="C172" s="84" t="s">
        <v>732</v>
      </c>
      <c r="D172" s="97" t="s">
        <v>140</v>
      </c>
      <c r="E172" s="97" t="s">
        <v>346</v>
      </c>
      <c r="F172" s="84" t="s">
        <v>443</v>
      </c>
      <c r="G172" s="97" t="s">
        <v>354</v>
      </c>
      <c r="H172" s="84" t="s">
        <v>406</v>
      </c>
      <c r="I172" s="84" t="s">
        <v>350</v>
      </c>
      <c r="J172" s="84"/>
      <c r="K172" s="94">
        <v>2.23</v>
      </c>
      <c r="L172" s="97" t="s">
        <v>184</v>
      </c>
      <c r="M172" s="98">
        <v>1.0500000000000001E-2</v>
      </c>
      <c r="N172" s="98">
        <v>6.8000000000000005E-3</v>
      </c>
      <c r="O172" s="94">
        <v>5233500</v>
      </c>
      <c r="P172" s="96">
        <v>100.84</v>
      </c>
      <c r="Q172" s="94">
        <v>13.85098</v>
      </c>
      <c r="R172" s="94">
        <v>5291.3122499999999</v>
      </c>
      <c r="S172" s="95">
        <v>1.7444999999999999E-2</v>
      </c>
      <c r="T172" s="95">
        <f t="shared" si="3"/>
        <v>8.8839845483686911E-4</v>
      </c>
      <c r="U172" s="95">
        <f>R172/'סכום נכסי הקרן'!$C$42</f>
        <v>1.0193551469928292E-4</v>
      </c>
    </row>
    <row r="173" spans="2:21" s="136" customFormat="1" ht="17.25" customHeight="1">
      <c r="B173" s="87" t="s">
        <v>733</v>
      </c>
      <c r="C173" s="84" t="s">
        <v>734</v>
      </c>
      <c r="D173" s="97" t="s">
        <v>140</v>
      </c>
      <c r="E173" s="97" t="s">
        <v>346</v>
      </c>
      <c r="F173" s="84" t="s">
        <v>454</v>
      </c>
      <c r="G173" s="97" t="s">
        <v>392</v>
      </c>
      <c r="H173" s="84" t="s">
        <v>406</v>
      </c>
      <c r="I173" s="84" t="s">
        <v>350</v>
      </c>
      <c r="J173" s="84"/>
      <c r="K173" s="94">
        <v>0.66</v>
      </c>
      <c r="L173" s="97" t="s">
        <v>184</v>
      </c>
      <c r="M173" s="98">
        <v>5.2499999999999998E-2</v>
      </c>
      <c r="N173" s="98">
        <v>4.1000000000000003E-3</v>
      </c>
      <c r="O173" s="94">
        <v>257704.33</v>
      </c>
      <c r="P173" s="96">
        <v>104.97</v>
      </c>
      <c r="Q173" s="84"/>
      <c r="R173" s="94">
        <v>270.51223999999996</v>
      </c>
      <c r="S173" s="95">
        <v>1.1343289672158906E-2</v>
      </c>
      <c r="T173" s="95">
        <f t="shared" si="3"/>
        <v>4.5418347032999286E-5</v>
      </c>
      <c r="U173" s="95">
        <f>R173/'סכום נכסי הקרן'!$C$42</f>
        <v>5.2113356978424291E-6</v>
      </c>
    </row>
    <row r="174" spans="2:21" s="136" customFormat="1" ht="17.25" customHeight="1">
      <c r="B174" s="87" t="s">
        <v>735</v>
      </c>
      <c r="C174" s="84" t="s">
        <v>736</v>
      </c>
      <c r="D174" s="97" t="s">
        <v>140</v>
      </c>
      <c r="E174" s="97" t="s">
        <v>346</v>
      </c>
      <c r="F174" s="84" t="s">
        <v>457</v>
      </c>
      <c r="G174" s="97" t="s">
        <v>458</v>
      </c>
      <c r="H174" s="84" t="s">
        <v>406</v>
      </c>
      <c r="I174" s="84" t="s">
        <v>180</v>
      </c>
      <c r="J174" s="84"/>
      <c r="K174" s="94">
        <v>4.1500000000000004</v>
      </c>
      <c r="L174" s="97" t="s">
        <v>184</v>
      </c>
      <c r="M174" s="98">
        <v>4.8000000000000001E-2</v>
      </c>
      <c r="N174" s="98">
        <v>1.3899999999999999E-2</v>
      </c>
      <c r="O174" s="94">
        <v>41333432.649999999</v>
      </c>
      <c r="P174" s="96">
        <v>116.02</v>
      </c>
      <c r="Q174" s="84"/>
      <c r="R174" s="94">
        <v>47955.049930000001</v>
      </c>
      <c r="S174" s="95">
        <v>1.9461704782292508E-2</v>
      </c>
      <c r="T174" s="95">
        <f t="shared" si="3"/>
        <v>8.0515362251465904E-3</v>
      </c>
      <c r="U174" s="95">
        <f>R174/'סכום נכסי הקרן'!$C$42</f>
        <v>9.2383939296804133E-4</v>
      </c>
    </row>
    <row r="175" spans="2:21" s="136" customFormat="1" ht="17.25" customHeight="1">
      <c r="B175" s="87" t="s">
        <v>737</v>
      </c>
      <c r="C175" s="84" t="s">
        <v>738</v>
      </c>
      <c r="D175" s="97" t="s">
        <v>140</v>
      </c>
      <c r="E175" s="97" t="s">
        <v>346</v>
      </c>
      <c r="F175" s="84" t="s">
        <v>438</v>
      </c>
      <c r="G175" s="97" t="s">
        <v>354</v>
      </c>
      <c r="H175" s="84" t="s">
        <v>406</v>
      </c>
      <c r="I175" s="84" t="s">
        <v>180</v>
      </c>
      <c r="J175" s="84"/>
      <c r="K175" s="94">
        <v>0.66</v>
      </c>
      <c r="L175" s="97" t="s">
        <v>184</v>
      </c>
      <c r="M175" s="98">
        <v>6.0999999999999999E-2</v>
      </c>
      <c r="N175" s="98">
        <v>3.0000000000000001E-3</v>
      </c>
      <c r="O175" s="94">
        <v>6547146</v>
      </c>
      <c r="P175" s="96">
        <v>108.93</v>
      </c>
      <c r="Q175" s="84"/>
      <c r="R175" s="94">
        <v>7131.8062900000004</v>
      </c>
      <c r="S175" s="95">
        <v>2.1823820000000001E-2</v>
      </c>
      <c r="T175" s="95">
        <f t="shared" si="3"/>
        <v>1.197412926865517E-3</v>
      </c>
      <c r="U175" s="95">
        <f>R175/'סכום נכסי הקרן'!$C$42</f>
        <v>1.3739207035206311E-4</v>
      </c>
    </row>
    <row r="176" spans="2:21" s="136" customFormat="1" ht="17.25" customHeight="1">
      <c r="B176" s="87" t="s">
        <v>739</v>
      </c>
      <c r="C176" s="84" t="s">
        <v>740</v>
      </c>
      <c r="D176" s="97" t="s">
        <v>140</v>
      </c>
      <c r="E176" s="97" t="s">
        <v>346</v>
      </c>
      <c r="F176" s="84" t="s">
        <v>353</v>
      </c>
      <c r="G176" s="97" t="s">
        <v>354</v>
      </c>
      <c r="H176" s="84" t="s">
        <v>406</v>
      </c>
      <c r="I176" s="84" t="s">
        <v>350</v>
      </c>
      <c r="J176" s="84"/>
      <c r="K176" s="94">
        <v>2.9299999999999997</v>
      </c>
      <c r="L176" s="97" t="s">
        <v>184</v>
      </c>
      <c r="M176" s="98">
        <v>3.2500000000000001E-2</v>
      </c>
      <c r="N176" s="98">
        <v>1.2800000000000001E-2</v>
      </c>
      <c r="O176" s="94">
        <f>18800000/50000</f>
        <v>376</v>
      </c>
      <c r="P176" s="96">
        <v>5294999</v>
      </c>
      <c r="Q176" s="84"/>
      <c r="R176" s="94">
        <v>19909.195820000001</v>
      </c>
      <c r="S176" s="95">
        <f>101539.292465568%/50000</f>
        <v>2.03078584931136E-2</v>
      </c>
      <c r="T176" s="95">
        <f t="shared" si="3"/>
        <v>3.342705545969746E-3</v>
      </c>
      <c r="U176" s="95">
        <f>R176/'סכום נכסי הקרן'!$C$42</f>
        <v>3.8354457784276706E-4</v>
      </c>
    </row>
    <row r="177" spans="2:21" s="136" customFormat="1" ht="17.25" customHeight="1">
      <c r="B177" s="87" t="s">
        <v>741</v>
      </c>
      <c r="C177" s="84" t="s">
        <v>742</v>
      </c>
      <c r="D177" s="97" t="s">
        <v>140</v>
      </c>
      <c r="E177" s="97" t="s">
        <v>346</v>
      </c>
      <c r="F177" s="84" t="s">
        <v>353</v>
      </c>
      <c r="G177" s="97" t="s">
        <v>354</v>
      </c>
      <c r="H177" s="84" t="s">
        <v>406</v>
      </c>
      <c r="I177" s="84" t="s">
        <v>180</v>
      </c>
      <c r="J177" s="84"/>
      <c r="K177" s="94">
        <v>2.5399999999999996</v>
      </c>
      <c r="L177" s="97" t="s">
        <v>184</v>
      </c>
      <c r="M177" s="98">
        <v>2.1000000000000001E-2</v>
      </c>
      <c r="N177" s="98">
        <v>8.6999999999999994E-3</v>
      </c>
      <c r="O177" s="94">
        <v>1384300</v>
      </c>
      <c r="P177" s="96">
        <v>103.52</v>
      </c>
      <c r="Q177" s="84"/>
      <c r="R177" s="94">
        <v>1433.0273999999999</v>
      </c>
      <c r="S177" s="95">
        <v>1.3843013843013842E-3</v>
      </c>
      <c r="T177" s="95">
        <f t="shared" si="3"/>
        <v>2.4060181439847854E-4</v>
      </c>
      <c r="U177" s="95">
        <f>R177/'סכום נכסי הקרן'!$C$42</f>
        <v>2.7606835260416763E-5</v>
      </c>
    </row>
    <row r="178" spans="2:21" s="136" customFormat="1" ht="17.25" customHeight="1">
      <c r="B178" s="87" t="s">
        <v>743</v>
      </c>
      <c r="C178" s="84" t="s">
        <v>744</v>
      </c>
      <c r="D178" s="97" t="s">
        <v>140</v>
      </c>
      <c r="E178" s="97" t="s">
        <v>346</v>
      </c>
      <c r="F178" s="84" t="s">
        <v>483</v>
      </c>
      <c r="G178" s="97" t="s">
        <v>484</v>
      </c>
      <c r="H178" s="84" t="s">
        <v>406</v>
      </c>
      <c r="I178" s="84" t="s">
        <v>180</v>
      </c>
      <c r="J178" s="84"/>
      <c r="K178" s="94">
        <v>6.61</v>
      </c>
      <c r="L178" s="97" t="s">
        <v>184</v>
      </c>
      <c r="M178" s="98">
        <v>2.6099999999999998E-2</v>
      </c>
      <c r="N178" s="98">
        <v>1.8699999999999998E-2</v>
      </c>
      <c r="O178" s="94">
        <v>15664000</v>
      </c>
      <c r="P178" s="96">
        <v>104.99</v>
      </c>
      <c r="Q178" s="84"/>
      <c r="R178" s="94">
        <v>16445.633600000001</v>
      </c>
      <c r="S178" s="95">
        <v>3.8857687193633528E-2</v>
      </c>
      <c r="T178" s="95">
        <f t="shared" si="3"/>
        <v>2.7611818748843066E-3</v>
      </c>
      <c r="U178" s="95">
        <f>R178/'סכום נכסי הקרן'!$C$42</f>
        <v>3.1682010933522609E-4</v>
      </c>
    </row>
    <row r="179" spans="2:21" s="136" customFormat="1" ht="17.25" customHeight="1">
      <c r="B179" s="87" t="s">
        <v>745</v>
      </c>
      <c r="C179" s="84" t="s">
        <v>746</v>
      </c>
      <c r="D179" s="97" t="s">
        <v>140</v>
      </c>
      <c r="E179" s="97" t="s">
        <v>346</v>
      </c>
      <c r="F179" s="84" t="s">
        <v>747</v>
      </c>
      <c r="G179" s="97" t="s">
        <v>711</v>
      </c>
      <c r="H179" s="84" t="s">
        <v>406</v>
      </c>
      <c r="I179" s="84" t="s">
        <v>350</v>
      </c>
      <c r="J179" s="84"/>
      <c r="K179" s="94">
        <v>4.8000000000000007</v>
      </c>
      <c r="L179" s="97" t="s">
        <v>184</v>
      </c>
      <c r="M179" s="98">
        <v>1.0500000000000001E-2</v>
      </c>
      <c r="N179" s="98">
        <v>9.6000000000000009E-3</v>
      </c>
      <c r="O179" s="94">
        <v>13256032</v>
      </c>
      <c r="P179" s="96">
        <v>100.55</v>
      </c>
      <c r="Q179" s="84"/>
      <c r="R179" s="94">
        <v>13328.940619999999</v>
      </c>
      <c r="S179" s="95">
        <v>2.8609605863487444E-2</v>
      </c>
      <c r="T179" s="95">
        <f t="shared" si="3"/>
        <v>2.2378967053816147E-3</v>
      </c>
      <c r="U179" s="95">
        <f>R179/'סכום נכסי הקרן'!$C$42</f>
        <v>2.5677797081354991E-4</v>
      </c>
    </row>
    <row r="180" spans="2:21" s="136" customFormat="1" ht="17.25" customHeight="1">
      <c r="B180" s="87" t="s">
        <v>748</v>
      </c>
      <c r="C180" s="84" t="s">
        <v>749</v>
      </c>
      <c r="D180" s="97" t="s">
        <v>140</v>
      </c>
      <c r="E180" s="97" t="s">
        <v>346</v>
      </c>
      <c r="F180" s="84" t="s">
        <v>750</v>
      </c>
      <c r="G180" s="97" t="s">
        <v>392</v>
      </c>
      <c r="H180" s="84" t="s">
        <v>489</v>
      </c>
      <c r="I180" s="84" t="s">
        <v>180</v>
      </c>
      <c r="J180" s="84"/>
      <c r="K180" s="94">
        <v>5.01</v>
      </c>
      <c r="L180" s="97" t="s">
        <v>184</v>
      </c>
      <c r="M180" s="98">
        <v>4.3499999999999997E-2</v>
      </c>
      <c r="N180" s="98">
        <v>2.8099999999999997E-2</v>
      </c>
      <c r="O180" s="94">
        <v>6242385</v>
      </c>
      <c r="P180" s="96">
        <v>108.46</v>
      </c>
      <c r="Q180" s="84"/>
      <c r="R180" s="94">
        <v>6770.4909800000005</v>
      </c>
      <c r="S180" s="95">
        <v>3.3271922830102997E-3</v>
      </c>
      <c r="T180" s="95">
        <f t="shared" si="3"/>
        <v>1.136748965272076E-3</v>
      </c>
      <c r="U180" s="95">
        <f>R180/'סכום נכסי הקרן'!$C$42</f>
        <v>1.3043144123901445E-4</v>
      </c>
    </row>
    <row r="181" spans="2:21" s="136" customFormat="1" ht="17.25" customHeight="1">
      <c r="B181" s="87" t="s">
        <v>751</v>
      </c>
      <c r="C181" s="84" t="s">
        <v>752</v>
      </c>
      <c r="D181" s="97" t="s">
        <v>140</v>
      </c>
      <c r="E181" s="97" t="s">
        <v>346</v>
      </c>
      <c r="F181" s="84" t="s">
        <v>471</v>
      </c>
      <c r="G181" s="97" t="s">
        <v>451</v>
      </c>
      <c r="H181" s="84" t="s">
        <v>489</v>
      </c>
      <c r="I181" s="84" t="s">
        <v>180</v>
      </c>
      <c r="J181" s="84"/>
      <c r="K181" s="94">
        <v>6.66</v>
      </c>
      <c r="L181" s="97" t="s">
        <v>184</v>
      </c>
      <c r="M181" s="98">
        <v>3.61E-2</v>
      </c>
      <c r="N181" s="98">
        <v>2.2499999999999999E-2</v>
      </c>
      <c r="O181" s="94">
        <v>34353679</v>
      </c>
      <c r="P181" s="96">
        <v>111</v>
      </c>
      <c r="Q181" s="94">
        <v>620.08391000000006</v>
      </c>
      <c r="R181" s="94">
        <v>38132.582549999999</v>
      </c>
      <c r="S181" s="95">
        <v>4.4760493811074921E-2</v>
      </c>
      <c r="T181" s="95">
        <f t="shared" si="3"/>
        <v>6.4023678467206996E-3</v>
      </c>
      <c r="U181" s="95">
        <f>R181/'סכום נכסי הקרן'!$C$42</f>
        <v>7.3461255835868388E-4</v>
      </c>
    </row>
    <row r="182" spans="2:21" s="136" customFormat="1" ht="17.25" customHeight="1">
      <c r="B182" s="87" t="s">
        <v>753</v>
      </c>
      <c r="C182" s="84" t="s">
        <v>754</v>
      </c>
      <c r="D182" s="97" t="s">
        <v>140</v>
      </c>
      <c r="E182" s="97" t="s">
        <v>346</v>
      </c>
      <c r="F182" s="84" t="s">
        <v>450</v>
      </c>
      <c r="G182" s="97" t="s">
        <v>451</v>
      </c>
      <c r="H182" s="84" t="s">
        <v>489</v>
      </c>
      <c r="I182" s="84" t="s">
        <v>350</v>
      </c>
      <c r="J182" s="84"/>
      <c r="K182" s="94">
        <v>9.16</v>
      </c>
      <c r="L182" s="97" t="s">
        <v>184</v>
      </c>
      <c r="M182" s="98">
        <v>3.95E-2</v>
      </c>
      <c r="N182" s="98">
        <v>2.7000000000000003E-2</v>
      </c>
      <c r="O182" s="94">
        <v>8450249</v>
      </c>
      <c r="P182" s="96">
        <v>111.96</v>
      </c>
      <c r="Q182" s="84"/>
      <c r="R182" s="94">
        <v>9460.8987799999995</v>
      </c>
      <c r="S182" s="95">
        <v>3.5207907798064708E-2</v>
      </c>
      <c r="T182" s="95">
        <f t="shared" si="3"/>
        <v>1.5884618900576166E-3</v>
      </c>
      <c r="U182" s="95">
        <f>R182/'סכום נכסי הקרן'!$C$42</f>
        <v>1.8226132594180539E-4</v>
      </c>
    </row>
    <row r="183" spans="2:21" s="136" customFormat="1" ht="17.25" customHeight="1">
      <c r="B183" s="87" t="s">
        <v>755</v>
      </c>
      <c r="C183" s="84" t="s">
        <v>756</v>
      </c>
      <c r="D183" s="97" t="s">
        <v>140</v>
      </c>
      <c r="E183" s="97" t="s">
        <v>346</v>
      </c>
      <c r="F183" s="84" t="s">
        <v>450</v>
      </c>
      <c r="G183" s="97" t="s">
        <v>451</v>
      </c>
      <c r="H183" s="84" t="s">
        <v>489</v>
      </c>
      <c r="I183" s="84" t="s">
        <v>350</v>
      </c>
      <c r="J183" s="84"/>
      <c r="K183" s="94">
        <v>9.8100000000000023</v>
      </c>
      <c r="L183" s="97" t="s">
        <v>184</v>
      </c>
      <c r="M183" s="98">
        <v>3.95E-2</v>
      </c>
      <c r="N183" s="98">
        <v>2.9100000000000001E-2</v>
      </c>
      <c r="O183" s="94">
        <v>2089673</v>
      </c>
      <c r="P183" s="96">
        <v>110.64</v>
      </c>
      <c r="Q183" s="84"/>
      <c r="R183" s="94">
        <v>2312.0142099999998</v>
      </c>
      <c r="S183" s="95">
        <v>8.70660903745029E-3</v>
      </c>
      <c r="T183" s="95">
        <f t="shared" si="3"/>
        <v>3.8818156152566589E-4</v>
      </c>
      <c r="U183" s="95">
        <f>R183/'סכום נכסי הקרן'!$C$42</f>
        <v>4.4540247740700984E-5</v>
      </c>
    </row>
    <row r="184" spans="2:21" s="136" customFormat="1" ht="17.25" customHeight="1">
      <c r="B184" s="87" t="s">
        <v>757</v>
      </c>
      <c r="C184" s="84" t="s">
        <v>758</v>
      </c>
      <c r="D184" s="97" t="s">
        <v>140</v>
      </c>
      <c r="E184" s="97" t="s">
        <v>346</v>
      </c>
      <c r="F184" s="84" t="s">
        <v>759</v>
      </c>
      <c r="G184" s="97" t="s">
        <v>392</v>
      </c>
      <c r="H184" s="84" t="s">
        <v>489</v>
      </c>
      <c r="I184" s="84" t="s">
        <v>180</v>
      </c>
      <c r="J184" s="84"/>
      <c r="K184" s="94">
        <v>3.82</v>
      </c>
      <c r="L184" s="97" t="s">
        <v>184</v>
      </c>
      <c r="M184" s="98">
        <v>3.9E-2</v>
      </c>
      <c r="N184" s="98">
        <v>3.1200000000000002E-2</v>
      </c>
      <c r="O184" s="94">
        <v>16151361</v>
      </c>
      <c r="P184" s="96">
        <v>103.48</v>
      </c>
      <c r="Q184" s="84"/>
      <c r="R184" s="94">
        <v>16713.428359999998</v>
      </c>
      <c r="S184" s="95">
        <v>1.79830216724471E-2</v>
      </c>
      <c r="T184" s="95">
        <f t="shared" si="3"/>
        <v>2.806143963635997E-3</v>
      </c>
      <c r="U184" s="95">
        <f>R184/'סכום נכסי הקרן'!$C$42</f>
        <v>3.2197909361069961E-4</v>
      </c>
    </row>
    <row r="185" spans="2:21" s="136" customFormat="1" ht="17.25" customHeight="1">
      <c r="B185" s="87" t="s">
        <v>760</v>
      </c>
      <c r="C185" s="84" t="s">
        <v>761</v>
      </c>
      <c r="D185" s="97" t="s">
        <v>140</v>
      </c>
      <c r="E185" s="97" t="s">
        <v>346</v>
      </c>
      <c r="F185" s="84" t="s">
        <v>517</v>
      </c>
      <c r="G185" s="97" t="s">
        <v>451</v>
      </c>
      <c r="H185" s="84" t="s">
        <v>489</v>
      </c>
      <c r="I185" s="84" t="s">
        <v>180</v>
      </c>
      <c r="J185" s="84"/>
      <c r="K185" s="94">
        <v>5.830000000000001</v>
      </c>
      <c r="L185" s="97" t="s">
        <v>184</v>
      </c>
      <c r="M185" s="98">
        <v>3.9199999999999999E-2</v>
      </c>
      <c r="N185" s="98">
        <v>2.1000000000000001E-2</v>
      </c>
      <c r="O185" s="94">
        <v>14879462.25</v>
      </c>
      <c r="P185" s="96">
        <v>112.81</v>
      </c>
      <c r="Q185" s="84"/>
      <c r="R185" s="94">
        <v>16785.521860000001</v>
      </c>
      <c r="S185" s="95">
        <v>1.5501797408772585E-2</v>
      </c>
      <c r="T185" s="95">
        <f t="shared" si="3"/>
        <v>2.8182482869073718E-3</v>
      </c>
      <c r="U185" s="95">
        <f>R185/'סכום נכסי הקרן'!$C$42</f>
        <v>3.2336795287315822E-4</v>
      </c>
    </row>
    <row r="186" spans="2:21" s="136" customFormat="1" ht="17.25" customHeight="1">
      <c r="B186" s="87" t="s">
        <v>762</v>
      </c>
      <c r="C186" s="84" t="s">
        <v>763</v>
      </c>
      <c r="D186" s="97" t="s">
        <v>140</v>
      </c>
      <c r="E186" s="97" t="s">
        <v>346</v>
      </c>
      <c r="F186" s="84" t="s">
        <v>555</v>
      </c>
      <c r="G186" s="97" t="s">
        <v>556</v>
      </c>
      <c r="H186" s="84" t="s">
        <v>489</v>
      </c>
      <c r="I186" s="84" t="s">
        <v>350</v>
      </c>
      <c r="J186" s="84"/>
      <c r="K186" s="94">
        <v>1.3800000000000001</v>
      </c>
      <c r="L186" s="97" t="s">
        <v>184</v>
      </c>
      <c r="M186" s="98">
        <v>2.3E-2</v>
      </c>
      <c r="N186" s="98">
        <v>7.7000000000000002E-3</v>
      </c>
      <c r="O186" s="94">
        <v>49667570</v>
      </c>
      <c r="P186" s="96">
        <v>102.13</v>
      </c>
      <c r="Q186" s="84"/>
      <c r="R186" s="94">
        <v>50725.48919</v>
      </c>
      <c r="S186" s="95">
        <v>1.6689949798489458E-2</v>
      </c>
      <c r="T186" s="95">
        <f t="shared" si="3"/>
        <v>8.5166862373771846E-3</v>
      </c>
      <c r="U186" s="95">
        <f>R186/'סכום נכסי הקרן'!$C$42</f>
        <v>9.7721105930869247E-4</v>
      </c>
    </row>
    <row r="187" spans="2:21" s="136" customFormat="1" ht="17.25" customHeight="1">
      <c r="B187" s="87" t="s">
        <v>764</v>
      </c>
      <c r="C187" s="84" t="s">
        <v>765</v>
      </c>
      <c r="D187" s="97" t="s">
        <v>140</v>
      </c>
      <c r="E187" s="97" t="s">
        <v>346</v>
      </c>
      <c r="F187" s="84" t="s">
        <v>555</v>
      </c>
      <c r="G187" s="97" t="s">
        <v>556</v>
      </c>
      <c r="H187" s="84" t="s">
        <v>489</v>
      </c>
      <c r="I187" s="84" t="s">
        <v>350</v>
      </c>
      <c r="J187" s="84"/>
      <c r="K187" s="94">
        <v>6.08</v>
      </c>
      <c r="L187" s="97" t="s">
        <v>184</v>
      </c>
      <c r="M187" s="98">
        <v>1.7500000000000002E-2</v>
      </c>
      <c r="N187" s="98">
        <v>1.26E-2</v>
      </c>
      <c r="O187" s="94">
        <v>54789172</v>
      </c>
      <c r="P187" s="96">
        <v>103.19</v>
      </c>
      <c r="Q187" s="84"/>
      <c r="R187" s="94">
        <v>56536.948409999997</v>
      </c>
      <c r="S187" s="95">
        <v>3.7926933306013162E-2</v>
      </c>
      <c r="T187" s="95">
        <f t="shared" si="3"/>
        <v>9.4924161031388361E-3</v>
      </c>
      <c r="U187" s="95">
        <f>R187/'סכום נכסי הקרן'!$C$42</f>
        <v>1.0891670465488319E-3</v>
      </c>
    </row>
    <row r="188" spans="2:21" s="136" customFormat="1" ht="17.25" customHeight="1">
      <c r="B188" s="87" t="s">
        <v>766</v>
      </c>
      <c r="C188" s="84" t="s">
        <v>767</v>
      </c>
      <c r="D188" s="97" t="s">
        <v>140</v>
      </c>
      <c r="E188" s="97" t="s">
        <v>346</v>
      </c>
      <c r="F188" s="84" t="s">
        <v>555</v>
      </c>
      <c r="G188" s="97" t="s">
        <v>556</v>
      </c>
      <c r="H188" s="84" t="s">
        <v>489</v>
      </c>
      <c r="I188" s="84" t="s">
        <v>350</v>
      </c>
      <c r="J188" s="84"/>
      <c r="K188" s="94">
        <v>4.6100000000000003</v>
      </c>
      <c r="L188" s="97" t="s">
        <v>184</v>
      </c>
      <c r="M188" s="98">
        <v>2.9600000000000001E-2</v>
      </c>
      <c r="N188" s="98">
        <v>1.6199999999999996E-2</v>
      </c>
      <c r="O188" s="94">
        <v>16660000</v>
      </c>
      <c r="P188" s="96">
        <v>106.61</v>
      </c>
      <c r="Q188" s="84"/>
      <c r="R188" s="94">
        <v>17761.225449999998</v>
      </c>
      <c r="S188" s="95">
        <v>4.0793939186178053E-2</v>
      </c>
      <c r="T188" s="95">
        <f t="shared" si="3"/>
        <v>2.9820665461179831E-3</v>
      </c>
      <c r="U188" s="95">
        <f>R188/'סכום נכסי הקרן'!$C$42</f>
        <v>3.4216458458594134E-4</v>
      </c>
    </row>
    <row r="189" spans="2:21" s="136" customFormat="1" ht="17.25" customHeight="1">
      <c r="B189" s="87" t="s">
        <v>768</v>
      </c>
      <c r="C189" s="84" t="s">
        <v>769</v>
      </c>
      <c r="D189" s="97" t="s">
        <v>140</v>
      </c>
      <c r="E189" s="97" t="s">
        <v>346</v>
      </c>
      <c r="F189" s="84" t="s">
        <v>770</v>
      </c>
      <c r="G189" s="97" t="s">
        <v>171</v>
      </c>
      <c r="H189" s="84" t="s">
        <v>489</v>
      </c>
      <c r="I189" s="84" t="s">
        <v>180</v>
      </c>
      <c r="J189" s="84"/>
      <c r="K189" s="94">
        <v>4.1500000000000004</v>
      </c>
      <c r="L189" s="97" t="s">
        <v>184</v>
      </c>
      <c r="M189" s="98">
        <v>2.75E-2</v>
      </c>
      <c r="N189" s="98">
        <v>1.66E-2</v>
      </c>
      <c r="O189" s="94">
        <v>11127759.84</v>
      </c>
      <c r="P189" s="96">
        <v>105.52</v>
      </c>
      <c r="Q189" s="84"/>
      <c r="R189" s="94">
        <v>11742.01182</v>
      </c>
      <c r="S189" s="95">
        <v>2.1658636001300059E-2</v>
      </c>
      <c r="T189" s="95">
        <f t="shared" si="3"/>
        <v>1.9714552203121734E-3</v>
      </c>
      <c r="U189" s="95">
        <f>R189/'סכום נכסי הקרן'!$C$42</f>
        <v>2.2620627207868213E-4</v>
      </c>
    </row>
    <row r="190" spans="2:21" s="136" customFormat="1" ht="17.25" customHeight="1">
      <c r="B190" s="87" t="s">
        <v>771</v>
      </c>
      <c r="C190" s="84" t="s">
        <v>772</v>
      </c>
      <c r="D190" s="97" t="s">
        <v>140</v>
      </c>
      <c r="E190" s="97" t="s">
        <v>346</v>
      </c>
      <c r="F190" s="84" t="s">
        <v>567</v>
      </c>
      <c r="G190" s="97" t="s">
        <v>392</v>
      </c>
      <c r="H190" s="84" t="s">
        <v>564</v>
      </c>
      <c r="I190" s="84" t="s">
        <v>180</v>
      </c>
      <c r="J190" s="84"/>
      <c r="K190" s="94">
        <v>4.3199999999999994</v>
      </c>
      <c r="L190" s="97" t="s">
        <v>184</v>
      </c>
      <c r="M190" s="98">
        <v>3.5000000000000003E-2</v>
      </c>
      <c r="N190" s="98">
        <v>1.6899999999999998E-2</v>
      </c>
      <c r="O190" s="94">
        <v>5077049.97</v>
      </c>
      <c r="P190" s="96">
        <v>107.98</v>
      </c>
      <c r="Q190" s="94">
        <v>88.848369999999989</v>
      </c>
      <c r="R190" s="94">
        <v>5571.0467099999996</v>
      </c>
      <c r="S190" s="95">
        <v>3.1434911835382294E-2</v>
      </c>
      <c r="T190" s="95">
        <f t="shared" si="3"/>
        <v>9.3536519017338709E-4</v>
      </c>
      <c r="U190" s="95">
        <f>R190/'סכום נכסי הקרן'!$C$42</f>
        <v>1.0732451364925528E-4</v>
      </c>
    </row>
    <row r="191" spans="2:21" s="136" customFormat="1" ht="17.25" customHeight="1">
      <c r="B191" s="87" t="s">
        <v>773</v>
      </c>
      <c r="C191" s="84" t="s">
        <v>774</v>
      </c>
      <c r="D191" s="97" t="s">
        <v>140</v>
      </c>
      <c r="E191" s="97" t="s">
        <v>346</v>
      </c>
      <c r="F191" s="84" t="s">
        <v>438</v>
      </c>
      <c r="G191" s="97" t="s">
        <v>354</v>
      </c>
      <c r="H191" s="84" t="s">
        <v>564</v>
      </c>
      <c r="I191" s="84" t="s">
        <v>180</v>
      </c>
      <c r="J191" s="84"/>
      <c r="K191" s="94">
        <v>3.71</v>
      </c>
      <c r="L191" s="97" t="s">
        <v>184</v>
      </c>
      <c r="M191" s="98">
        <v>3.6000000000000004E-2</v>
      </c>
      <c r="N191" s="98">
        <v>1.78E-2</v>
      </c>
      <c r="O191" s="94">
        <f>24850000/50000</f>
        <v>497</v>
      </c>
      <c r="P191" s="96">
        <v>5525001</v>
      </c>
      <c r="Q191" s="84"/>
      <c r="R191" s="94">
        <v>27459.25419</v>
      </c>
      <c r="S191" s="95">
        <f>158472.03622218%/50000</f>
        <v>3.1694407244436E-2</v>
      </c>
      <c r="T191" s="95">
        <f t="shared" si="3"/>
        <v>4.6103419796041751E-3</v>
      </c>
      <c r="U191" s="95">
        <f>R191/'סכום נכסי הקרן'!$C$42</f>
        <v>5.2899414679526634E-4</v>
      </c>
    </row>
    <row r="192" spans="2:21" s="136" customFormat="1" ht="17.25" customHeight="1">
      <c r="B192" s="87" t="s">
        <v>775</v>
      </c>
      <c r="C192" s="84" t="s">
        <v>776</v>
      </c>
      <c r="D192" s="97" t="s">
        <v>140</v>
      </c>
      <c r="E192" s="97" t="s">
        <v>346</v>
      </c>
      <c r="F192" s="84" t="s">
        <v>777</v>
      </c>
      <c r="G192" s="97" t="s">
        <v>484</v>
      </c>
      <c r="H192" s="84" t="s">
        <v>564</v>
      </c>
      <c r="I192" s="84" t="s">
        <v>180</v>
      </c>
      <c r="J192" s="84"/>
      <c r="K192" s="94">
        <v>1.1300000000000001</v>
      </c>
      <c r="L192" s="97" t="s">
        <v>184</v>
      </c>
      <c r="M192" s="98">
        <v>5.5500000000000001E-2</v>
      </c>
      <c r="N192" s="98">
        <v>1.23E-2</v>
      </c>
      <c r="O192" s="94">
        <v>529167.30000000005</v>
      </c>
      <c r="P192" s="96">
        <v>106.84</v>
      </c>
      <c r="Q192" s="84"/>
      <c r="R192" s="94">
        <v>565.36234000000002</v>
      </c>
      <c r="S192" s="95">
        <v>1.4699091666666667E-2</v>
      </c>
      <c r="T192" s="95">
        <f t="shared" si="3"/>
        <v>9.4922961554377486E-5</v>
      </c>
      <c r="U192" s="95">
        <f>R192/'סכום נכסי הקרן'!$C$42</f>
        <v>1.0891532836583398E-5</v>
      </c>
    </row>
    <row r="193" spans="2:21" s="136" customFormat="1" ht="17.25" customHeight="1">
      <c r="B193" s="87" t="s">
        <v>778</v>
      </c>
      <c r="C193" s="84" t="s">
        <v>779</v>
      </c>
      <c r="D193" s="97" t="s">
        <v>140</v>
      </c>
      <c r="E193" s="97" t="s">
        <v>346</v>
      </c>
      <c r="F193" s="84" t="s">
        <v>563</v>
      </c>
      <c r="G193" s="97" t="s">
        <v>354</v>
      </c>
      <c r="H193" s="84" t="s">
        <v>564</v>
      </c>
      <c r="I193" s="84" t="s">
        <v>180</v>
      </c>
      <c r="J193" s="84"/>
      <c r="K193" s="94">
        <v>1.8899999999999997</v>
      </c>
      <c r="L193" s="97" t="s">
        <v>184</v>
      </c>
      <c r="M193" s="98">
        <v>1.5100000000000001E-2</v>
      </c>
      <c r="N193" s="98">
        <v>7.1999999999999998E-3</v>
      </c>
      <c r="O193" s="94">
        <v>18601139</v>
      </c>
      <c r="P193" s="96">
        <v>101.65</v>
      </c>
      <c r="Q193" s="84"/>
      <c r="R193" s="94">
        <v>18908.05717</v>
      </c>
      <c r="S193" s="95">
        <v>3.6142577624062491E-2</v>
      </c>
      <c r="T193" s="95">
        <f t="shared" si="3"/>
        <v>3.1746168020598642E-3</v>
      </c>
      <c r="U193" s="95">
        <f>R193/'סכום נכסי הקרן'!$C$42</f>
        <v>3.64257947466135E-4</v>
      </c>
    </row>
    <row r="194" spans="2:21" s="136" customFormat="1" ht="17.25" customHeight="1">
      <c r="B194" s="87" t="s">
        <v>780</v>
      </c>
      <c r="C194" s="84" t="s">
        <v>781</v>
      </c>
      <c r="D194" s="97" t="s">
        <v>140</v>
      </c>
      <c r="E194" s="97" t="s">
        <v>346</v>
      </c>
      <c r="F194" s="84" t="s">
        <v>782</v>
      </c>
      <c r="G194" s="97" t="s">
        <v>392</v>
      </c>
      <c r="H194" s="84" t="s">
        <v>564</v>
      </c>
      <c r="I194" s="84" t="s">
        <v>180</v>
      </c>
      <c r="J194" s="84"/>
      <c r="K194" s="94">
        <v>3.1399999999999992</v>
      </c>
      <c r="L194" s="97" t="s">
        <v>184</v>
      </c>
      <c r="M194" s="98">
        <v>6.0499999999999998E-2</v>
      </c>
      <c r="N194" s="98">
        <v>2.7900000000000001E-2</v>
      </c>
      <c r="O194" s="94">
        <v>13622562</v>
      </c>
      <c r="P194" s="96">
        <v>110.95</v>
      </c>
      <c r="Q194" s="84"/>
      <c r="R194" s="94">
        <v>15114.23209</v>
      </c>
      <c r="S194" s="95">
        <v>1.4599361478437841E-2</v>
      </c>
      <c r="T194" s="95">
        <f t="shared" si="3"/>
        <v>2.5376428001960805E-3</v>
      </c>
      <c r="U194" s="95">
        <f>R194/'סכום נכסי הקרן'!$C$42</f>
        <v>2.9117106581237357E-4</v>
      </c>
    </row>
    <row r="195" spans="2:21" s="136" customFormat="1" ht="17.25" customHeight="1">
      <c r="B195" s="87" t="s">
        <v>783</v>
      </c>
      <c r="C195" s="84" t="s">
        <v>784</v>
      </c>
      <c r="D195" s="97" t="s">
        <v>140</v>
      </c>
      <c r="E195" s="97" t="s">
        <v>346</v>
      </c>
      <c r="F195" s="84" t="s">
        <v>785</v>
      </c>
      <c r="G195" s="97" t="s">
        <v>786</v>
      </c>
      <c r="H195" s="84" t="s">
        <v>564</v>
      </c>
      <c r="I195" s="84" t="s">
        <v>180</v>
      </c>
      <c r="J195" s="84"/>
      <c r="K195" s="94">
        <v>2.7499999999999996</v>
      </c>
      <c r="L195" s="97" t="s">
        <v>184</v>
      </c>
      <c r="M195" s="98">
        <v>4.4500000000000005E-2</v>
      </c>
      <c r="N195" s="98">
        <v>2.7200000000000002E-2</v>
      </c>
      <c r="O195" s="94">
        <v>17612203</v>
      </c>
      <c r="P195" s="96">
        <v>104.83</v>
      </c>
      <c r="Q195" s="84"/>
      <c r="R195" s="94">
        <v>18462.872600000002</v>
      </c>
      <c r="S195" s="95">
        <v>1.2580144999999999E-2</v>
      </c>
      <c r="T195" s="95">
        <f t="shared" si="3"/>
        <v>3.099871395737413E-3</v>
      </c>
      <c r="U195" s="95">
        <f>R195/'סכום נכסי הקרן'!$C$42</f>
        <v>3.5568160267016713E-4</v>
      </c>
    </row>
    <row r="196" spans="2:21" s="136" customFormat="1" ht="17.25" customHeight="1">
      <c r="B196" s="87" t="s">
        <v>787</v>
      </c>
      <c r="C196" s="84" t="s">
        <v>788</v>
      </c>
      <c r="D196" s="97" t="s">
        <v>140</v>
      </c>
      <c r="E196" s="97" t="s">
        <v>346</v>
      </c>
      <c r="F196" s="84" t="s">
        <v>789</v>
      </c>
      <c r="G196" s="97" t="s">
        <v>458</v>
      </c>
      <c r="H196" s="84" t="s">
        <v>564</v>
      </c>
      <c r="I196" s="84" t="s">
        <v>350</v>
      </c>
      <c r="J196" s="84"/>
      <c r="K196" s="94">
        <v>3.58</v>
      </c>
      <c r="L196" s="97" t="s">
        <v>184</v>
      </c>
      <c r="M196" s="98">
        <v>2.9500000000000002E-2</v>
      </c>
      <c r="N196" s="98">
        <v>1.52E-2</v>
      </c>
      <c r="O196" s="94">
        <v>10976001.17</v>
      </c>
      <c r="P196" s="96">
        <v>105.16</v>
      </c>
      <c r="Q196" s="84"/>
      <c r="R196" s="94">
        <v>11542.36283</v>
      </c>
      <c r="S196" s="95">
        <v>4.3848075757801711E-2</v>
      </c>
      <c r="T196" s="95">
        <f t="shared" si="3"/>
        <v>1.9379346405683224E-3</v>
      </c>
      <c r="U196" s="95">
        <f>R196/'סכום נכסי הקרן'!$C$42</f>
        <v>2.223600952527271E-4</v>
      </c>
    </row>
    <row r="197" spans="2:21" s="136" customFormat="1" ht="17.25" customHeight="1">
      <c r="B197" s="87" t="s">
        <v>790</v>
      </c>
      <c r="C197" s="84" t="s">
        <v>791</v>
      </c>
      <c r="D197" s="97" t="s">
        <v>140</v>
      </c>
      <c r="E197" s="97" t="s">
        <v>346</v>
      </c>
      <c r="F197" s="84" t="s">
        <v>590</v>
      </c>
      <c r="G197" s="97" t="s">
        <v>392</v>
      </c>
      <c r="H197" s="84" t="s">
        <v>564</v>
      </c>
      <c r="I197" s="84" t="s">
        <v>180</v>
      </c>
      <c r="J197" s="84"/>
      <c r="K197" s="94">
        <v>4.0600000000000005</v>
      </c>
      <c r="L197" s="97" t="s">
        <v>184</v>
      </c>
      <c r="M197" s="98">
        <v>7.0499999999999993E-2</v>
      </c>
      <c r="N197" s="98">
        <v>1.8799999999999997E-2</v>
      </c>
      <c r="O197" s="94">
        <v>5627.02</v>
      </c>
      <c r="P197" s="96">
        <v>122</v>
      </c>
      <c r="Q197" s="84"/>
      <c r="R197" s="94">
        <v>6.86496</v>
      </c>
      <c r="S197" s="95">
        <v>1.0647980583693086E-5</v>
      </c>
      <c r="T197" s="95">
        <f t="shared" si="3"/>
        <v>1.1526100839195254E-6</v>
      </c>
      <c r="U197" s="95">
        <f>R197/'סכום נכסי הקרן'!$C$42</f>
        <v>1.3225135806150718E-7</v>
      </c>
    </row>
    <row r="198" spans="2:21" s="136" customFormat="1" ht="17.25" customHeight="1">
      <c r="B198" s="87" t="s">
        <v>792</v>
      </c>
      <c r="C198" s="84" t="s">
        <v>793</v>
      </c>
      <c r="D198" s="97" t="s">
        <v>140</v>
      </c>
      <c r="E198" s="97" t="s">
        <v>346</v>
      </c>
      <c r="F198" s="84" t="s">
        <v>593</v>
      </c>
      <c r="G198" s="97" t="s">
        <v>423</v>
      </c>
      <c r="H198" s="84" t="s">
        <v>564</v>
      </c>
      <c r="I198" s="84" t="s">
        <v>350</v>
      </c>
      <c r="J198" s="84"/>
      <c r="K198" s="94">
        <v>4.0299999999999994</v>
      </c>
      <c r="L198" s="97" t="s">
        <v>184</v>
      </c>
      <c r="M198" s="98">
        <v>4.1399999999999999E-2</v>
      </c>
      <c r="N198" s="98">
        <v>1.5800000000000002E-2</v>
      </c>
      <c r="O198" s="94">
        <v>8979000</v>
      </c>
      <c r="P198" s="96">
        <v>110.54</v>
      </c>
      <c r="Q198" s="94">
        <v>185.86529999999999</v>
      </c>
      <c r="R198" s="94">
        <v>10111.251900000001</v>
      </c>
      <c r="S198" s="95">
        <v>1.1167772628557188E-2</v>
      </c>
      <c r="T198" s="95">
        <f t="shared" si="3"/>
        <v>1.6976545968207335E-3</v>
      </c>
      <c r="U198" s="95">
        <f>R198/'סכום נכסי הקרן'!$C$42</f>
        <v>1.9479018020163191E-4</v>
      </c>
    </row>
    <row r="199" spans="2:21" s="136" customFormat="1" ht="17.25" customHeight="1">
      <c r="B199" s="87" t="s">
        <v>794</v>
      </c>
      <c r="C199" s="84" t="s">
        <v>795</v>
      </c>
      <c r="D199" s="97" t="s">
        <v>140</v>
      </c>
      <c r="E199" s="97" t="s">
        <v>346</v>
      </c>
      <c r="F199" s="84" t="s">
        <v>600</v>
      </c>
      <c r="G199" s="97" t="s">
        <v>423</v>
      </c>
      <c r="H199" s="84" t="s">
        <v>564</v>
      </c>
      <c r="I199" s="84" t="s">
        <v>350</v>
      </c>
      <c r="J199" s="84"/>
      <c r="K199" s="94">
        <v>2.46</v>
      </c>
      <c r="L199" s="97" t="s">
        <v>184</v>
      </c>
      <c r="M199" s="98">
        <v>1.32E-2</v>
      </c>
      <c r="N199" s="98">
        <v>7.8000000000000005E-3</v>
      </c>
      <c r="O199" s="94">
        <v>15351835.199999999</v>
      </c>
      <c r="P199" s="96">
        <v>101.33</v>
      </c>
      <c r="Q199" s="84"/>
      <c r="R199" s="94">
        <v>15556.01461</v>
      </c>
      <c r="S199" s="95">
        <v>3.5137004661791253E-2</v>
      </c>
      <c r="T199" s="95">
        <f t="shared" si="3"/>
        <v>2.6118170105995466E-3</v>
      </c>
      <c r="U199" s="95">
        <f>R199/'סכום נכסי הקרן'!$C$42</f>
        <v>2.996818711539684E-4</v>
      </c>
    </row>
    <row r="200" spans="2:21" s="136" customFormat="1" ht="17.25" customHeight="1">
      <c r="B200" s="87" t="s">
        <v>796</v>
      </c>
      <c r="C200" s="84" t="s">
        <v>797</v>
      </c>
      <c r="D200" s="97" t="s">
        <v>140</v>
      </c>
      <c r="E200" s="97" t="s">
        <v>346</v>
      </c>
      <c r="F200" s="84" t="s">
        <v>770</v>
      </c>
      <c r="G200" s="97" t="s">
        <v>171</v>
      </c>
      <c r="H200" s="84" t="s">
        <v>564</v>
      </c>
      <c r="I200" s="84" t="s">
        <v>180</v>
      </c>
      <c r="J200" s="84"/>
      <c r="K200" s="94">
        <v>3.1700000000000004</v>
      </c>
      <c r="L200" s="97" t="s">
        <v>184</v>
      </c>
      <c r="M200" s="98">
        <v>2.4E-2</v>
      </c>
      <c r="N200" s="98">
        <v>1.3500000000000002E-2</v>
      </c>
      <c r="O200" s="94">
        <v>5776355.2000000002</v>
      </c>
      <c r="P200" s="96">
        <v>103.58</v>
      </c>
      <c r="Q200" s="84"/>
      <c r="R200" s="94">
        <v>5983.1487200000001</v>
      </c>
      <c r="S200" s="95">
        <v>1.4280566647311295E-2</v>
      </c>
      <c r="T200" s="95">
        <f t="shared" si="3"/>
        <v>1.0045561151502997E-3</v>
      </c>
      <c r="U200" s="95">
        <f>R200/'סכום נכסי הקרן'!$C$42</f>
        <v>1.1526353302917547E-4</v>
      </c>
    </row>
    <row r="201" spans="2:21" s="136" customFormat="1" ht="17.25" customHeight="1">
      <c r="B201" s="87" t="s">
        <v>798</v>
      </c>
      <c r="C201" s="84" t="s">
        <v>799</v>
      </c>
      <c r="D201" s="97" t="s">
        <v>140</v>
      </c>
      <c r="E201" s="97" t="s">
        <v>346</v>
      </c>
      <c r="F201" s="84" t="s">
        <v>800</v>
      </c>
      <c r="G201" s="97" t="s">
        <v>392</v>
      </c>
      <c r="H201" s="84" t="s">
        <v>564</v>
      </c>
      <c r="I201" s="84" t="s">
        <v>350</v>
      </c>
      <c r="J201" s="84"/>
      <c r="K201" s="94">
        <v>2.36</v>
      </c>
      <c r="L201" s="97" t="s">
        <v>184</v>
      </c>
      <c r="M201" s="98">
        <v>5.0999999999999997E-2</v>
      </c>
      <c r="N201" s="98">
        <v>2.0299999999999999E-2</v>
      </c>
      <c r="O201" s="94">
        <v>28722720</v>
      </c>
      <c r="P201" s="96">
        <v>108.73</v>
      </c>
      <c r="Q201" s="84"/>
      <c r="R201" s="94">
        <v>31230.212500000001</v>
      </c>
      <c r="S201" s="95">
        <v>3.3911121605667061E-2</v>
      </c>
      <c r="T201" s="95">
        <f t="shared" si="3"/>
        <v>5.2434767064119259E-3</v>
      </c>
      <c r="U201" s="95">
        <f>R201/'סכום נכסי הקרן'!$C$42</f>
        <v>6.016405071077556E-4</v>
      </c>
    </row>
    <row r="202" spans="2:21" s="136" customFormat="1" ht="17.25" customHeight="1">
      <c r="B202" s="87" t="s">
        <v>801</v>
      </c>
      <c r="C202" s="84" t="s">
        <v>802</v>
      </c>
      <c r="D202" s="97" t="s">
        <v>140</v>
      </c>
      <c r="E202" s="97" t="s">
        <v>346</v>
      </c>
      <c r="F202" s="84" t="s">
        <v>803</v>
      </c>
      <c r="G202" s="97" t="s">
        <v>392</v>
      </c>
      <c r="H202" s="84" t="s">
        <v>564</v>
      </c>
      <c r="I202" s="84" t="s">
        <v>350</v>
      </c>
      <c r="J202" s="84"/>
      <c r="K202" s="94">
        <v>3.9899999999999998</v>
      </c>
      <c r="L202" s="97" t="s">
        <v>184</v>
      </c>
      <c r="M202" s="98">
        <v>3.3500000000000002E-2</v>
      </c>
      <c r="N202" s="98">
        <v>1.3999999999999999E-2</v>
      </c>
      <c r="O202" s="94">
        <v>8191750</v>
      </c>
      <c r="P202" s="96">
        <v>108.8</v>
      </c>
      <c r="Q202" s="84"/>
      <c r="R202" s="94">
        <v>8912.62399</v>
      </c>
      <c r="S202" s="95">
        <v>1.4901200136210439E-2</v>
      </c>
      <c r="T202" s="95">
        <f t="shared" si="3"/>
        <v>1.4964078865801222E-3</v>
      </c>
      <c r="U202" s="95">
        <f>R202/'סכום נכסי הקרן'!$C$42</f>
        <v>1.7169897953798257E-4</v>
      </c>
    </row>
    <row r="203" spans="2:21" s="136" customFormat="1" ht="17.25" customHeight="1">
      <c r="B203" s="87" t="s">
        <v>804</v>
      </c>
      <c r="C203" s="84" t="s">
        <v>805</v>
      </c>
      <c r="D203" s="97" t="s">
        <v>140</v>
      </c>
      <c r="E203" s="97" t="s">
        <v>346</v>
      </c>
      <c r="F203" s="84" t="s">
        <v>806</v>
      </c>
      <c r="G203" s="97" t="s">
        <v>807</v>
      </c>
      <c r="H203" s="84" t="s">
        <v>612</v>
      </c>
      <c r="I203" s="84" t="s">
        <v>350</v>
      </c>
      <c r="J203" s="84"/>
      <c r="K203" s="94">
        <v>0.98</v>
      </c>
      <c r="L203" s="97" t="s">
        <v>184</v>
      </c>
      <c r="M203" s="98">
        <v>6.3E-2</v>
      </c>
      <c r="N203" s="98">
        <v>9.3999999999999986E-3</v>
      </c>
      <c r="O203" s="94">
        <v>2275000.11</v>
      </c>
      <c r="P203" s="96">
        <v>105.33</v>
      </c>
      <c r="Q203" s="84"/>
      <c r="R203" s="94">
        <v>2396.2576200000003</v>
      </c>
      <c r="S203" s="95">
        <v>2.4266667839999999E-2</v>
      </c>
      <c r="T203" s="95">
        <f t="shared" si="3"/>
        <v>4.0232582512949862E-4</v>
      </c>
      <c r="U203" s="95">
        <f>R203/'סכום נכסי הקרן'!$C$42</f>
        <v>4.6163171309116888E-5</v>
      </c>
    </row>
    <row r="204" spans="2:21" s="136" customFormat="1" ht="17.25" customHeight="1">
      <c r="B204" s="87" t="s">
        <v>808</v>
      </c>
      <c r="C204" s="84" t="s">
        <v>809</v>
      </c>
      <c r="D204" s="97" t="s">
        <v>140</v>
      </c>
      <c r="E204" s="97" t="s">
        <v>346</v>
      </c>
      <c r="F204" s="84" t="s">
        <v>563</v>
      </c>
      <c r="G204" s="97" t="s">
        <v>354</v>
      </c>
      <c r="H204" s="84" t="s">
        <v>612</v>
      </c>
      <c r="I204" s="84" t="s">
        <v>180</v>
      </c>
      <c r="J204" s="84"/>
      <c r="K204" s="94">
        <v>2.61</v>
      </c>
      <c r="L204" s="97" t="s">
        <v>184</v>
      </c>
      <c r="M204" s="98">
        <v>2.63E-2</v>
      </c>
      <c r="N204" s="98">
        <v>1.04E-2</v>
      </c>
      <c r="O204" s="94">
        <v>2207987</v>
      </c>
      <c r="P204" s="96">
        <v>104.36</v>
      </c>
      <c r="Q204" s="84"/>
      <c r="R204" s="94">
        <v>2304.25533</v>
      </c>
      <c r="S204" s="95">
        <v>2.2874057268357367E-2</v>
      </c>
      <c r="T204" s="95">
        <f t="shared" si="3"/>
        <v>3.8687886444834548E-4</v>
      </c>
      <c r="U204" s="95">
        <f>R204/'סכום נכסי הקרן'!$C$42</f>
        <v>4.4390775286813962E-5</v>
      </c>
    </row>
    <row r="205" spans="2:21" s="136" customFormat="1" ht="17.25" customHeight="1">
      <c r="B205" s="87" t="s">
        <v>810</v>
      </c>
      <c r="C205" s="84" t="s">
        <v>811</v>
      </c>
      <c r="D205" s="97" t="s">
        <v>140</v>
      </c>
      <c r="E205" s="97" t="s">
        <v>346</v>
      </c>
      <c r="F205" s="84" t="s">
        <v>615</v>
      </c>
      <c r="G205" s="97" t="s">
        <v>392</v>
      </c>
      <c r="H205" s="84" t="s">
        <v>612</v>
      </c>
      <c r="I205" s="84" t="s">
        <v>180</v>
      </c>
      <c r="J205" s="84"/>
      <c r="K205" s="94">
        <v>2.3600000000000003</v>
      </c>
      <c r="L205" s="97" t="s">
        <v>184</v>
      </c>
      <c r="M205" s="98">
        <v>0.05</v>
      </c>
      <c r="N205" s="98">
        <v>1.9500000000000003E-2</v>
      </c>
      <c r="O205" s="94">
        <v>3267239.31</v>
      </c>
      <c r="P205" s="96">
        <v>107.3</v>
      </c>
      <c r="Q205" s="84"/>
      <c r="R205" s="94">
        <v>3505.7477799999997</v>
      </c>
      <c r="S205" s="95">
        <v>1.9801450363636362E-2</v>
      </c>
      <c r="T205" s="95">
        <f t="shared" si="3"/>
        <v>5.8860652398651844E-4</v>
      </c>
      <c r="U205" s="95">
        <f>R205/'סכום נכסי הקרן'!$C$42</f>
        <v>6.7537160438824675E-5</v>
      </c>
    </row>
    <row r="206" spans="2:21" s="136" customFormat="1" ht="17.25" customHeight="1">
      <c r="B206" s="87" t="s">
        <v>812</v>
      </c>
      <c r="C206" s="84" t="s">
        <v>813</v>
      </c>
      <c r="D206" s="97" t="s">
        <v>140</v>
      </c>
      <c r="E206" s="97" t="s">
        <v>346</v>
      </c>
      <c r="F206" s="84" t="s">
        <v>615</v>
      </c>
      <c r="G206" s="97" t="s">
        <v>392</v>
      </c>
      <c r="H206" s="84" t="s">
        <v>612</v>
      </c>
      <c r="I206" s="84" t="s">
        <v>180</v>
      </c>
      <c r="J206" s="84"/>
      <c r="K206" s="94">
        <v>2.81</v>
      </c>
      <c r="L206" s="97" t="s">
        <v>184</v>
      </c>
      <c r="M206" s="98">
        <v>4.6500000000000007E-2</v>
      </c>
      <c r="N206" s="98">
        <v>1.84E-2</v>
      </c>
      <c r="O206" s="94">
        <v>2807</v>
      </c>
      <c r="P206" s="96">
        <v>108</v>
      </c>
      <c r="Q206" s="84"/>
      <c r="R206" s="94">
        <v>3.0315599999999998</v>
      </c>
      <c r="S206" s="95">
        <v>1.4471690496579535E-5</v>
      </c>
      <c r="T206" s="95">
        <f t="shared" si="3"/>
        <v>5.089915492598757E-7</v>
      </c>
      <c r="U206" s="95">
        <f>R206/'סכום נכסי הקרן'!$C$42</f>
        <v>5.8402077658856376E-8</v>
      </c>
    </row>
    <row r="207" spans="2:21" s="136" customFormat="1" ht="17.25" customHeight="1">
      <c r="B207" s="87" t="s">
        <v>814</v>
      </c>
      <c r="C207" s="84" t="s">
        <v>815</v>
      </c>
      <c r="D207" s="97" t="s">
        <v>140</v>
      </c>
      <c r="E207" s="97" t="s">
        <v>346</v>
      </c>
      <c r="F207" s="84" t="s">
        <v>816</v>
      </c>
      <c r="G207" s="97" t="s">
        <v>817</v>
      </c>
      <c r="H207" s="84" t="s">
        <v>612</v>
      </c>
      <c r="I207" s="84" t="s">
        <v>350</v>
      </c>
      <c r="J207" s="84"/>
      <c r="K207" s="94">
        <v>2.7199999999999998</v>
      </c>
      <c r="L207" s="97" t="s">
        <v>184</v>
      </c>
      <c r="M207" s="98">
        <v>3.4000000000000002E-2</v>
      </c>
      <c r="N207" s="98">
        <v>1.8499999999999999E-2</v>
      </c>
      <c r="O207" s="94">
        <v>5079070.63</v>
      </c>
      <c r="P207" s="96">
        <v>104.78</v>
      </c>
      <c r="Q207" s="84"/>
      <c r="R207" s="94">
        <v>5321.8500400000003</v>
      </c>
      <c r="S207" s="95">
        <v>8.923328195325821E-3</v>
      </c>
      <c r="T207" s="95">
        <f t="shared" si="3"/>
        <v>8.9352567548995623E-4</v>
      </c>
      <c r="U207" s="95">
        <f>R207/'סכום נכסי הקרן'!$C$42</f>
        <v>1.0252381589837178E-4</v>
      </c>
    </row>
    <row r="208" spans="2:21" s="136" customFormat="1" ht="17.25" customHeight="1">
      <c r="B208" s="87" t="s">
        <v>818</v>
      </c>
      <c r="C208" s="84" t="s">
        <v>819</v>
      </c>
      <c r="D208" s="97" t="s">
        <v>140</v>
      </c>
      <c r="E208" s="97" t="s">
        <v>346</v>
      </c>
      <c r="F208" s="84" t="s">
        <v>638</v>
      </c>
      <c r="G208" s="97" t="s">
        <v>392</v>
      </c>
      <c r="H208" s="84" t="s">
        <v>612</v>
      </c>
      <c r="I208" s="84" t="s">
        <v>350</v>
      </c>
      <c r="J208" s="84"/>
      <c r="K208" s="94">
        <v>3.19</v>
      </c>
      <c r="L208" s="97" t="s">
        <v>184</v>
      </c>
      <c r="M208" s="98">
        <v>5.74E-2</v>
      </c>
      <c r="N208" s="98">
        <v>1.8100000000000002E-2</v>
      </c>
      <c r="O208" s="94">
        <v>2468916.1800000002</v>
      </c>
      <c r="P208" s="96">
        <v>114.4</v>
      </c>
      <c r="Q208" s="84"/>
      <c r="R208" s="94">
        <v>2824.44011</v>
      </c>
      <c r="S208" s="95">
        <v>1.2171111044439138E-2</v>
      </c>
      <c r="T208" s="95">
        <f t="shared" si="3"/>
        <v>4.7421662358014814E-4</v>
      </c>
      <c r="U208" s="95">
        <f>R208/'סכום נכסי הקרן'!$C$42</f>
        <v>5.4411976225774472E-5</v>
      </c>
    </row>
    <row r="209" spans="2:21" s="136" customFormat="1" ht="17.25" customHeight="1">
      <c r="B209" s="87" t="s">
        <v>820</v>
      </c>
      <c r="C209" s="84" t="s">
        <v>821</v>
      </c>
      <c r="D209" s="97" t="s">
        <v>140</v>
      </c>
      <c r="E209" s="97" t="s">
        <v>346</v>
      </c>
      <c r="F209" s="84" t="s">
        <v>647</v>
      </c>
      <c r="G209" s="97" t="s">
        <v>392</v>
      </c>
      <c r="H209" s="84" t="s">
        <v>612</v>
      </c>
      <c r="I209" s="84" t="s">
        <v>350</v>
      </c>
      <c r="J209" s="84"/>
      <c r="K209" s="94">
        <v>4.2700000000000005</v>
      </c>
      <c r="L209" s="97" t="s">
        <v>184</v>
      </c>
      <c r="M209" s="98">
        <v>3.7000000000000005E-2</v>
      </c>
      <c r="N209" s="98">
        <v>1.5000000000000003E-2</v>
      </c>
      <c r="O209" s="94">
        <v>3088066.44</v>
      </c>
      <c r="P209" s="96">
        <v>109.67</v>
      </c>
      <c r="Q209" s="84"/>
      <c r="R209" s="94">
        <v>3386.68246</v>
      </c>
      <c r="S209" s="95">
        <v>1.3008852245024936E-2</v>
      </c>
      <c r="T209" s="95">
        <f t="shared" si="3"/>
        <v>5.6861574640338546E-4</v>
      </c>
      <c r="U209" s="95">
        <f>R209/'סכום נכסי הקרן'!$C$42</f>
        <v>6.5243403407752704E-5</v>
      </c>
    </row>
    <row r="210" spans="2:21" s="136" customFormat="1" ht="17.25" customHeight="1">
      <c r="B210" s="87" t="s">
        <v>822</v>
      </c>
      <c r="C210" s="84" t="s">
        <v>823</v>
      </c>
      <c r="D210" s="97" t="s">
        <v>140</v>
      </c>
      <c r="E210" s="97" t="s">
        <v>346</v>
      </c>
      <c r="F210" s="84" t="s">
        <v>824</v>
      </c>
      <c r="G210" s="97" t="s">
        <v>825</v>
      </c>
      <c r="H210" s="84" t="s">
        <v>654</v>
      </c>
      <c r="I210" s="84" t="s">
        <v>180</v>
      </c>
      <c r="J210" s="84"/>
      <c r="K210" s="94">
        <v>6.2</v>
      </c>
      <c r="L210" s="97" t="s">
        <v>184</v>
      </c>
      <c r="M210" s="98">
        <v>4.4500000000000005E-2</v>
      </c>
      <c r="N210" s="98">
        <v>2.69E-2</v>
      </c>
      <c r="O210" s="94">
        <v>15590854</v>
      </c>
      <c r="P210" s="96">
        <v>114.29</v>
      </c>
      <c r="Q210" s="84"/>
      <c r="R210" s="94">
        <v>17818.787179999999</v>
      </c>
      <c r="S210" s="95">
        <v>4.8721418750000002E-2</v>
      </c>
      <c r="T210" s="95">
        <f t="shared" si="3"/>
        <v>2.9917310205571429E-3</v>
      </c>
      <c r="U210" s="95">
        <f>R210/'סכום נכסי הקרן'!$C$42</f>
        <v>3.4327349373688612E-4</v>
      </c>
    </row>
    <row r="211" spans="2:21" s="136" customFormat="1" ht="17.25" customHeight="1">
      <c r="B211" s="87" t="s">
        <v>826</v>
      </c>
      <c r="C211" s="84" t="s">
        <v>827</v>
      </c>
      <c r="D211" s="97" t="s">
        <v>140</v>
      </c>
      <c r="E211" s="97" t="s">
        <v>346</v>
      </c>
      <c r="F211" s="84" t="s">
        <v>659</v>
      </c>
      <c r="G211" s="97" t="s">
        <v>458</v>
      </c>
      <c r="H211" s="84" t="s">
        <v>654</v>
      </c>
      <c r="I211" s="84" t="s">
        <v>180</v>
      </c>
      <c r="J211" s="84"/>
      <c r="K211" s="94">
        <v>1.9299999999999997</v>
      </c>
      <c r="L211" s="97" t="s">
        <v>184</v>
      </c>
      <c r="M211" s="98">
        <v>3.3000000000000002E-2</v>
      </c>
      <c r="N211" s="98">
        <v>1.9699999999999999E-2</v>
      </c>
      <c r="O211" s="94">
        <v>2922298.06</v>
      </c>
      <c r="P211" s="96">
        <v>103.04</v>
      </c>
      <c r="Q211" s="84"/>
      <c r="R211" s="94">
        <v>3011.1358300000002</v>
      </c>
      <c r="S211" s="95">
        <v>4.8088403167226143E-3</v>
      </c>
      <c r="T211" s="95">
        <f t="shared" si="3"/>
        <v>5.0556238080183861E-4</v>
      </c>
      <c r="U211" s="95">
        <f>R211/'סכום נכסי הקרן'!$C$42</f>
        <v>5.8008612260692508E-5</v>
      </c>
    </row>
    <row r="212" spans="2:21" s="136" customFormat="1" ht="17.25" customHeight="1">
      <c r="B212" s="87" t="s">
        <v>828</v>
      </c>
      <c r="C212" s="84" t="s">
        <v>829</v>
      </c>
      <c r="D212" s="97" t="s">
        <v>140</v>
      </c>
      <c r="E212" s="97" t="s">
        <v>346</v>
      </c>
      <c r="F212" s="84" t="s">
        <v>665</v>
      </c>
      <c r="G212" s="97" t="s">
        <v>488</v>
      </c>
      <c r="H212" s="84" t="s">
        <v>654</v>
      </c>
      <c r="I212" s="84" t="s">
        <v>350</v>
      </c>
      <c r="J212" s="84"/>
      <c r="K212" s="94">
        <v>2.38</v>
      </c>
      <c r="L212" s="97" t="s">
        <v>184</v>
      </c>
      <c r="M212" s="98">
        <v>0.06</v>
      </c>
      <c r="N212" s="98">
        <v>1.3600000000000001E-2</v>
      </c>
      <c r="O212" s="94">
        <v>14225245.619999999</v>
      </c>
      <c r="P212" s="96">
        <v>111.34</v>
      </c>
      <c r="Q212" s="84"/>
      <c r="R212" s="94">
        <v>15838.387990000001</v>
      </c>
      <c r="S212" s="95">
        <v>2.6001271325975042E-2</v>
      </c>
      <c r="T212" s="95">
        <f t="shared" si="3"/>
        <v>2.6592268141844826E-3</v>
      </c>
      <c r="U212" s="95">
        <f>R212/'סכום נכסי הקרן'!$C$42</f>
        <v>3.0512170809189935E-4</v>
      </c>
    </row>
    <row r="213" spans="2:21" s="136" customFormat="1" ht="17.25" customHeight="1">
      <c r="B213" s="87" t="s">
        <v>830</v>
      </c>
      <c r="C213" s="84" t="s">
        <v>831</v>
      </c>
      <c r="D213" s="97" t="s">
        <v>140</v>
      </c>
      <c r="E213" s="97" t="s">
        <v>346</v>
      </c>
      <c r="F213" s="84" t="s">
        <v>665</v>
      </c>
      <c r="G213" s="97" t="s">
        <v>488</v>
      </c>
      <c r="H213" s="84" t="s">
        <v>654</v>
      </c>
      <c r="I213" s="84" t="s">
        <v>350</v>
      </c>
      <c r="J213" s="84"/>
      <c r="K213" s="94">
        <v>4.3</v>
      </c>
      <c r="L213" s="97" t="s">
        <v>184</v>
      </c>
      <c r="M213" s="98">
        <v>5.9000000000000004E-2</v>
      </c>
      <c r="N213" s="98">
        <v>2.3099999999999999E-2</v>
      </c>
      <c r="O213" s="94">
        <v>162720</v>
      </c>
      <c r="P213" s="96">
        <v>116.23</v>
      </c>
      <c r="Q213" s="84"/>
      <c r="R213" s="94">
        <v>189.12945999999999</v>
      </c>
      <c r="S213" s="95">
        <v>2.2811065721999949E-4</v>
      </c>
      <c r="T213" s="95">
        <f t="shared" si="3"/>
        <v>3.1754376247240267E-5</v>
      </c>
      <c r="U213" s="95">
        <f>R213/'סכום נכסי הקרן'!$C$42</f>
        <v>3.6435212928319321E-6</v>
      </c>
    </row>
    <row r="214" spans="2:21" s="136" customFormat="1" ht="17.25" customHeight="1">
      <c r="B214" s="87" t="s">
        <v>832</v>
      </c>
      <c r="C214" s="84" t="s">
        <v>833</v>
      </c>
      <c r="D214" s="97" t="s">
        <v>140</v>
      </c>
      <c r="E214" s="97" t="s">
        <v>346</v>
      </c>
      <c r="F214" s="84" t="s">
        <v>668</v>
      </c>
      <c r="G214" s="97" t="s">
        <v>392</v>
      </c>
      <c r="H214" s="84" t="s">
        <v>654</v>
      </c>
      <c r="I214" s="84" t="s">
        <v>350</v>
      </c>
      <c r="J214" s="84"/>
      <c r="K214" s="94">
        <v>4.84</v>
      </c>
      <c r="L214" s="97" t="s">
        <v>184</v>
      </c>
      <c r="M214" s="98">
        <v>6.9000000000000006E-2</v>
      </c>
      <c r="N214" s="98">
        <v>4.9699999999999994E-2</v>
      </c>
      <c r="O214" s="94">
        <v>12420583</v>
      </c>
      <c r="P214" s="96">
        <v>110.68</v>
      </c>
      <c r="Q214" s="84"/>
      <c r="R214" s="94">
        <v>13747.100849999999</v>
      </c>
      <c r="S214" s="95">
        <v>2.6909949064154035E-2</v>
      </c>
      <c r="T214" s="95">
        <f t="shared" si="3"/>
        <v>2.308104790758967E-3</v>
      </c>
      <c r="U214" s="95">
        <f>R214/'סכום נכסי הקרן'!$C$42</f>
        <v>2.6483369995178405E-4</v>
      </c>
    </row>
    <row r="215" spans="2:21" s="136" customFormat="1" ht="17.25" customHeight="1">
      <c r="B215" s="87" t="s">
        <v>834</v>
      </c>
      <c r="C215" s="84" t="s">
        <v>835</v>
      </c>
      <c r="D215" s="97" t="s">
        <v>140</v>
      </c>
      <c r="E215" s="97" t="s">
        <v>346</v>
      </c>
      <c r="F215" s="84" t="s">
        <v>836</v>
      </c>
      <c r="G215" s="97" t="s">
        <v>392</v>
      </c>
      <c r="H215" s="84" t="s">
        <v>654</v>
      </c>
      <c r="I215" s="84" t="s">
        <v>180</v>
      </c>
      <c r="J215" s="84"/>
      <c r="K215" s="94">
        <v>4.42</v>
      </c>
      <c r="L215" s="97" t="s">
        <v>184</v>
      </c>
      <c r="M215" s="98">
        <v>4.5999999999999999E-2</v>
      </c>
      <c r="N215" s="98">
        <v>4.0399999999999998E-2</v>
      </c>
      <c r="O215" s="94">
        <v>6426299</v>
      </c>
      <c r="P215" s="96">
        <v>103.81</v>
      </c>
      <c r="Q215" s="84"/>
      <c r="R215" s="94">
        <v>6671.1409899999999</v>
      </c>
      <c r="S215" s="95">
        <v>2.6017404858299596E-2</v>
      </c>
      <c r="T215" s="95">
        <f t="shared" si="3"/>
        <v>1.1200683436353432E-3</v>
      </c>
      <c r="U215" s="95">
        <f>R215/'סכום נכסי הקרן'!$C$42</f>
        <v>1.2851749401996334E-4</v>
      </c>
    </row>
    <row r="216" spans="2:21" s="136" customFormat="1" ht="17.25" customHeight="1">
      <c r="B216" s="87" t="s">
        <v>837</v>
      </c>
      <c r="C216" s="84" t="s">
        <v>838</v>
      </c>
      <c r="D216" s="97" t="s">
        <v>140</v>
      </c>
      <c r="E216" s="97" t="s">
        <v>346</v>
      </c>
      <c r="F216" s="84" t="s">
        <v>675</v>
      </c>
      <c r="G216" s="97" t="s">
        <v>556</v>
      </c>
      <c r="H216" s="84" t="s">
        <v>654</v>
      </c>
      <c r="I216" s="84" t="s">
        <v>350</v>
      </c>
      <c r="J216" s="84"/>
      <c r="K216" s="94">
        <v>0.16</v>
      </c>
      <c r="L216" s="97" t="s">
        <v>184</v>
      </c>
      <c r="M216" s="98">
        <v>5.16E-2</v>
      </c>
      <c r="N216" s="98">
        <v>1.15E-2</v>
      </c>
      <c r="O216" s="94">
        <v>0.16</v>
      </c>
      <c r="P216" s="96">
        <v>101.1</v>
      </c>
      <c r="Q216" s="84"/>
      <c r="R216" s="94">
        <v>1.6000000000000001E-4</v>
      </c>
      <c r="S216" s="95">
        <v>5.3365446880417738E-9</v>
      </c>
      <c r="T216" s="95">
        <f t="shared" si="3"/>
        <v>2.6863610775171901E-11</v>
      </c>
      <c r="U216" s="95">
        <f>R216/'סכום נכסי הקרן'!$C$42</f>
        <v>3.0823511411342749E-12</v>
      </c>
    </row>
    <row r="217" spans="2:21" s="136" customFormat="1" ht="17.25" customHeight="1">
      <c r="B217" s="87" t="s">
        <v>839</v>
      </c>
      <c r="C217" s="84" t="s">
        <v>840</v>
      </c>
      <c r="D217" s="97" t="s">
        <v>140</v>
      </c>
      <c r="E217" s="97" t="s">
        <v>346</v>
      </c>
      <c r="F217" s="84" t="s">
        <v>682</v>
      </c>
      <c r="G217" s="97" t="s">
        <v>392</v>
      </c>
      <c r="H217" s="84" t="s">
        <v>654</v>
      </c>
      <c r="I217" s="84" t="s">
        <v>180</v>
      </c>
      <c r="J217" s="84"/>
      <c r="K217" s="94">
        <v>0.41000000000000003</v>
      </c>
      <c r="L217" s="97" t="s">
        <v>184</v>
      </c>
      <c r="M217" s="98">
        <v>3.0099999999999998E-2</v>
      </c>
      <c r="N217" s="98">
        <v>1.03E-2</v>
      </c>
      <c r="O217" s="94">
        <v>504806.40000000002</v>
      </c>
      <c r="P217" s="96">
        <v>101.08</v>
      </c>
      <c r="Q217" s="84"/>
      <c r="R217" s="94">
        <v>510.25830999999999</v>
      </c>
      <c r="S217" s="95">
        <v>3.0281455602958044E-3</v>
      </c>
      <c r="T217" s="95">
        <f t="shared" si="3"/>
        <v>8.5671128966481266E-5</v>
      </c>
      <c r="U217" s="95">
        <f>R217/'סכום נכסי הקרן'!$C$42</f>
        <v>9.8299705256359147E-6</v>
      </c>
    </row>
    <row r="218" spans="2:21" s="136" customFormat="1" ht="17.25" customHeight="1">
      <c r="B218" s="87" t="s">
        <v>841</v>
      </c>
      <c r="C218" s="84" t="s">
        <v>842</v>
      </c>
      <c r="D218" s="97" t="s">
        <v>140</v>
      </c>
      <c r="E218" s="97" t="s">
        <v>346</v>
      </c>
      <c r="F218" s="84" t="s">
        <v>843</v>
      </c>
      <c r="G218" s="97" t="s">
        <v>458</v>
      </c>
      <c r="H218" s="84" t="s">
        <v>844</v>
      </c>
      <c r="I218" s="84" t="s">
        <v>180</v>
      </c>
      <c r="J218" s="84"/>
      <c r="K218" s="94">
        <v>1.6099999999999999</v>
      </c>
      <c r="L218" s="97" t="s">
        <v>184</v>
      </c>
      <c r="M218" s="98">
        <v>4.2999999999999997E-2</v>
      </c>
      <c r="N218" s="98">
        <v>2.4199999999999999E-2</v>
      </c>
      <c r="O218" s="94">
        <v>10132842.98</v>
      </c>
      <c r="P218" s="96">
        <v>103.44</v>
      </c>
      <c r="Q218" s="84"/>
      <c r="R218" s="94">
        <v>10481.41311</v>
      </c>
      <c r="S218" s="95">
        <v>2.0053082299129013E-2</v>
      </c>
      <c r="T218" s="95">
        <f t="shared" si="3"/>
        <v>1.7598037635051498E-3</v>
      </c>
      <c r="U218" s="95">
        <f>R218/'סכום נכסי הקרן'!$C$42</f>
        <v>2.0192122287692653E-4</v>
      </c>
    </row>
    <row r="219" spans="2:21" s="136" customFormat="1" ht="17.25" customHeight="1">
      <c r="B219" s="87" t="s">
        <v>845</v>
      </c>
      <c r="C219" s="84" t="s">
        <v>846</v>
      </c>
      <c r="D219" s="97" t="s">
        <v>140</v>
      </c>
      <c r="E219" s="97" t="s">
        <v>346</v>
      </c>
      <c r="F219" s="84" t="s">
        <v>843</v>
      </c>
      <c r="G219" s="97" t="s">
        <v>458</v>
      </c>
      <c r="H219" s="84" t="s">
        <v>844</v>
      </c>
      <c r="I219" s="84" t="s">
        <v>180</v>
      </c>
      <c r="J219" s="84"/>
      <c r="K219" s="94">
        <v>2.3199999999999998</v>
      </c>
      <c r="L219" s="97" t="s">
        <v>184</v>
      </c>
      <c r="M219" s="98">
        <v>4.2500000000000003E-2</v>
      </c>
      <c r="N219" s="98">
        <v>2.7199999999999998E-2</v>
      </c>
      <c r="O219" s="94">
        <v>9756748.9600000009</v>
      </c>
      <c r="P219" s="96">
        <v>104.25</v>
      </c>
      <c r="Q219" s="84"/>
      <c r="R219" s="94">
        <v>10171.410900000001</v>
      </c>
      <c r="S219" s="95">
        <v>1.6077593911416558E-2</v>
      </c>
      <c r="T219" s="95">
        <f t="shared" si="3"/>
        <v>1.7077551465746307E-3</v>
      </c>
      <c r="U219" s="95">
        <f>R219/'סכום נכסי הקרן'!$C$42</f>
        <v>1.9594912496600375E-4</v>
      </c>
    </row>
    <row r="220" spans="2:21" s="136" customFormat="1" ht="17.25" customHeight="1">
      <c r="B220" s="87" t="s">
        <v>847</v>
      </c>
      <c r="C220" s="84" t="s">
        <v>848</v>
      </c>
      <c r="D220" s="97" t="s">
        <v>140</v>
      </c>
      <c r="E220" s="97" t="s">
        <v>346</v>
      </c>
      <c r="F220" s="84" t="s">
        <v>849</v>
      </c>
      <c r="G220" s="97" t="s">
        <v>458</v>
      </c>
      <c r="H220" s="84" t="s">
        <v>844</v>
      </c>
      <c r="I220" s="84" t="s">
        <v>350</v>
      </c>
      <c r="J220" s="84"/>
      <c r="K220" s="94">
        <v>1.6700000000000002</v>
      </c>
      <c r="L220" s="97" t="s">
        <v>184</v>
      </c>
      <c r="M220" s="98">
        <v>4.7E-2</v>
      </c>
      <c r="N220" s="98">
        <v>2.2099999999999998E-2</v>
      </c>
      <c r="O220" s="94">
        <v>2814000</v>
      </c>
      <c r="P220" s="96">
        <v>104.56</v>
      </c>
      <c r="Q220" s="84"/>
      <c r="R220" s="94">
        <v>2942.3183100000001</v>
      </c>
      <c r="S220" s="95">
        <v>2.5548373038930854E-2</v>
      </c>
      <c r="T220" s="95">
        <f t="shared" ref="T220" si="4">R220/$R$11</f>
        <v>4.9400808660313481E-4</v>
      </c>
      <c r="U220" s="95">
        <f>R220/'סכום נכסי הקרן'!$C$42</f>
        <v>5.6682863752554816E-5</v>
      </c>
    </row>
    <row r="221" spans="2:21" s="136" customFormat="1" ht="17.25" customHeight="1">
      <c r="B221" s="83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94"/>
      <c r="P221" s="96"/>
      <c r="Q221" s="84"/>
      <c r="R221" s="84"/>
      <c r="S221" s="84"/>
      <c r="T221" s="95"/>
      <c r="U221" s="84"/>
    </row>
    <row r="222" spans="2:21" s="136" customFormat="1" ht="17.25" customHeight="1">
      <c r="B222" s="102" t="s">
        <v>54</v>
      </c>
      <c r="C222" s="82"/>
      <c r="D222" s="82"/>
      <c r="E222" s="82"/>
      <c r="F222" s="82"/>
      <c r="G222" s="82"/>
      <c r="H222" s="82"/>
      <c r="I222" s="82"/>
      <c r="J222" s="82"/>
      <c r="K222" s="91">
        <v>4.0994634886254246</v>
      </c>
      <c r="L222" s="82"/>
      <c r="M222" s="82"/>
      <c r="N222" s="104">
        <v>3.6678142048845078E-2</v>
      </c>
      <c r="O222" s="91"/>
      <c r="P222" s="93"/>
      <c r="Q222" s="82"/>
      <c r="R222" s="91">
        <v>24923.583420000003</v>
      </c>
      <c r="S222" s="82"/>
      <c r="T222" s="92">
        <f t="shared" ref="T222:T224" si="5">R222/$R$11</f>
        <v>4.1846090257337985E-3</v>
      </c>
      <c r="U222" s="92">
        <f>R222/'סכום נכסי הקרן'!$C$42</f>
        <v>4.8014522372370185E-4</v>
      </c>
    </row>
    <row r="223" spans="2:21" s="136" customFormat="1" ht="17.25" customHeight="1">
      <c r="B223" s="87" t="s">
        <v>850</v>
      </c>
      <c r="C223" s="84" t="s">
        <v>851</v>
      </c>
      <c r="D223" s="97" t="s">
        <v>140</v>
      </c>
      <c r="E223" s="97" t="s">
        <v>346</v>
      </c>
      <c r="F223" s="84" t="s">
        <v>852</v>
      </c>
      <c r="G223" s="97" t="s">
        <v>853</v>
      </c>
      <c r="H223" s="84" t="s">
        <v>406</v>
      </c>
      <c r="I223" s="84" t="s">
        <v>350</v>
      </c>
      <c r="J223" s="84"/>
      <c r="K223" s="94">
        <v>4.2200000000000006</v>
      </c>
      <c r="L223" s="97" t="s">
        <v>184</v>
      </c>
      <c r="M223" s="98">
        <v>3.49E-2</v>
      </c>
      <c r="N223" s="98">
        <v>3.4099999999999998E-2</v>
      </c>
      <c r="O223" s="94">
        <v>17050888</v>
      </c>
      <c r="P223" s="96">
        <v>97.23</v>
      </c>
      <c r="Q223" s="84"/>
      <c r="R223" s="94">
        <v>16578.578430000001</v>
      </c>
      <c r="S223" s="95">
        <v>1.0820279129625269E-2</v>
      </c>
      <c r="T223" s="95">
        <f t="shared" si="5"/>
        <v>2.7835029884323778E-3</v>
      </c>
      <c r="U223" s="95">
        <f>R223/'סכום נכסי הקרן'!$C$42</f>
        <v>3.193812508880911E-4</v>
      </c>
    </row>
    <row r="224" spans="2:21" s="136" customFormat="1" ht="17.25" customHeight="1">
      <c r="B224" s="87" t="s">
        <v>854</v>
      </c>
      <c r="C224" s="84" t="s">
        <v>855</v>
      </c>
      <c r="D224" s="97" t="s">
        <v>140</v>
      </c>
      <c r="E224" s="97" t="s">
        <v>346</v>
      </c>
      <c r="F224" s="84" t="s">
        <v>665</v>
      </c>
      <c r="G224" s="97" t="s">
        <v>488</v>
      </c>
      <c r="H224" s="84" t="s">
        <v>654</v>
      </c>
      <c r="I224" s="84" t="s">
        <v>350</v>
      </c>
      <c r="J224" s="84"/>
      <c r="K224" s="94">
        <v>3.86</v>
      </c>
      <c r="L224" s="97" t="s">
        <v>184</v>
      </c>
      <c r="M224" s="98">
        <v>6.7000000000000004E-2</v>
      </c>
      <c r="N224" s="98">
        <v>4.1799999999999997E-2</v>
      </c>
      <c r="O224" s="94">
        <v>8476389</v>
      </c>
      <c r="P224" s="96">
        <v>98.45</v>
      </c>
      <c r="Q224" s="84"/>
      <c r="R224" s="94">
        <v>8345.0049899999995</v>
      </c>
      <c r="S224" s="95">
        <v>7.0384539694111998E-3</v>
      </c>
      <c r="T224" s="95">
        <f t="shared" si="5"/>
        <v>1.4011060373014203E-3</v>
      </c>
      <c r="U224" s="95">
        <f>R224/'סכום נכסי הקרן'!$C$42</f>
        <v>1.607639728356107E-4</v>
      </c>
    </row>
    <row r="225" spans="2:21" s="136" customFormat="1" ht="17.25" customHeight="1">
      <c r="B225" s="8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94"/>
      <c r="P225" s="96"/>
      <c r="Q225" s="84"/>
      <c r="R225" s="84"/>
      <c r="S225" s="84"/>
      <c r="T225" s="95"/>
      <c r="U225" s="84"/>
    </row>
    <row r="226" spans="2:21" s="136" customFormat="1" ht="17.25" customHeight="1">
      <c r="B226" s="81" t="s">
        <v>255</v>
      </c>
      <c r="C226" s="82"/>
      <c r="D226" s="82"/>
      <c r="E226" s="82"/>
      <c r="F226" s="82"/>
      <c r="G226" s="82"/>
      <c r="H226" s="82"/>
      <c r="I226" s="82"/>
      <c r="J226" s="82"/>
      <c r="K226" s="91">
        <v>5.013502881143677</v>
      </c>
      <c r="L226" s="82"/>
      <c r="M226" s="82"/>
      <c r="N226" s="104">
        <v>3.7465470109903053E-2</v>
      </c>
      <c r="O226" s="91"/>
      <c r="P226" s="93"/>
      <c r="Q226" s="82"/>
      <c r="R226" s="91">
        <v>1478027.59504</v>
      </c>
      <c r="S226" s="82"/>
      <c r="T226" s="92">
        <f t="shared" ref="T226:T230" si="6">R226/$R$11</f>
        <v>0.24815723767573719</v>
      </c>
      <c r="U226" s="92">
        <f>R226/'סכום נכסי הקרן'!$C$42</f>
        <v>2.8473750276246823E-2</v>
      </c>
    </row>
    <row r="227" spans="2:21" s="136" customFormat="1" ht="17.25" customHeight="1">
      <c r="B227" s="102" t="s">
        <v>76</v>
      </c>
      <c r="C227" s="82"/>
      <c r="D227" s="82"/>
      <c r="E227" s="82"/>
      <c r="F227" s="82"/>
      <c r="G227" s="82"/>
      <c r="H227" s="82"/>
      <c r="I227" s="82"/>
      <c r="J227" s="82"/>
      <c r="K227" s="91">
        <v>6.0471817913507406</v>
      </c>
      <c r="L227" s="82"/>
      <c r="M227" s="82"/>
      <c r="N227" s="104">
        <v>4.507729460167454E-2</v>
      </c>
      <c r="O227" s="91"/>
      <c r="P227" s="93"/>
      <c r="Q227" s="82"/>
      <c r="R227" s="91">
        <v>190006.87062</v>
      </c>
      <c r="S227" s="82"/>
      <c r="T227" s="92">
        <f t="shared" si="6"/>
        <v>3.1901691355900777E-2</v>
      </c>
      <c r="U227" s="92">
        <f>R227/'סכום נכסי הקרן'!$C$42</f>
        <v>3.6604243404931842E-3</v>
      </c>
    </row>
    <row r="228" spans="2:21" s="136" customFormat="1" ht="17.25" customHeight="1">
      <c r="B228" s="87" t="s">
        <v>856</v>
      </c>
      <c r="C228" s="84" t="s">
        <v>857</v>
      </c>
      <c r="D228" s="97" t="s">
        <v>30</v>
      </c>
      <c r="E228" s="97" t="s">
        <v>858</v>
      </c>
      <c r="F228" s="84" t="s">
        <v>859</v>
      </c>
      <c r="G228" s="97" t="s">
        <v>825</v>
      </c>
      <c r="H228" s="84" t="s">
        <v>860</v>
      </c>
      <c r="I228" s="84" t="s">
        <v>861</v>
      </c>
      <c r="J228" s="84"/>
      <c r="K228" s="94">
        <v>5.2399999999999993</v>
      </c>
      <c r="L228" s="97" t="s">
        <v>183</v>
      </c>
      <c r="M228" s="98">
        <v>5.0819999999999997E-2</v>
      </c>
      <c r="N228" s="98">
        <v>4.8400000000000006E-2</v>
      </c>
      <c r="O228" s="94">
        <v>8612237.5999999996</v>
      </c>
      <c r="P228" s="96">
        <v>100.738</v>
      </c>
      <c r="Q228" s="84"/>
      <c r="R228" s="94">
        <v>30083.19946</v>
      </c>
      <c r="S228" s="95">
        <v>2.69132425E-2</v>
      </c>
      <c r="T228" s="95">
        <f t="shared" si="6"/>
        <v>5.0508960072831342E-3</v>
      </c>
      <c r="U228" s="95">
        <f>R228/'סכום נכסי הקרן'!$C$42</f>
        <v>5.7954365115313116E-4</v>
      </c>
    </row>
    <row r="229" spans="2:21" s="136" customFormat="1" ht="17.25" customHeight="1">
      <c r="B229" s="87" t="s">
        <v>862</v>
      </c>
      <c r="C229" s="84" t="s">
        <v>863</v>
      </c>
      <c r="D229" s="97" t="s">
        <v>30</v>
      </c>
      <c r="E229" s="97" t="s">
        <v>858</v>
      </c>
      <c r="F229" s="84" t="s">
        <v>859</v>
      </c>
      <c r="G229" s="97" t="s">
        <v>825</v>
      </c>
      <c r="H229" s="84" t="s">
        <v>860</v>
      </c>
      <c r="I229" s="84" t="s">
        <v>861</v>
      </c>
      <c r="J229" s="84"/>
      <c r="K229" s="94">
        <v>6.6</v>
      </c>
      <c r="L229" s="97" t="s">
        <v>183</v>
      </c>
      <c r="M229" s="98">
        <v>5.4120000000000001E-2</v>
      </c>
      <c r="N229" s="98">
        <v>5.2199999999999996E-2</v>
      </c>
      <c r="O229" s="94">
        <v>14678342.4</v>
      </c>
      <c r="P229" s="96">
        <v>100.679</v>
      </c>
      <c r="Q229" s="84"/>
      <c r="R229" s="94">
        <v>51235.354920000005</v>
      </c>
      <c r="S229" s="95">
        <v>4.5869819999999999E-2</v>
      </c>
      <c r="T229" s="95">
        <f t="shared" si="6"/>
        <v>8.6022914531166794E-3</v>
      </c>
      <c r="U229" s="95">
        <f>R229/'סכום נכסי הקרן'!$C$42</f>
        <v>9.870334669005098E-4</v>
      </c>
    </row>
    <row r="230" spans="2:21" s="136" customFormat="1" ht="17.25" customHeight="1">
      <c r="B230" s="87" t="s">
        <v>864</v>
      </c>
      <c r="C230" s="84" t="s">
        <v>865</v>
      </c>
      <c r="D230" s="97" t="s">
        <v>30</v>
      </c>
      <c r="E230" s="97" t="s">
        <v>858</v>
      </c>
      <c r="F230" s="84" t="s">
        <v>866</v>
      </c>
      <c r="G230" s="97" t="s">
        <v>488</v>
      </c>
      <c r="H230" s="84" t="s">
        <v>860</v>
      </c>
      <c r="I230" s="84" t="s">
        <v>867</v>
      </c>
      <c r="J230" s="84"/>
      <c r="K230" s="94">
        <v>6.01</v>
      </c>
      <c r="L230" s="97" t="s">
        <v>183</v>
      </c>
      <c r="M230" s="98">
        <v>4.4999999999999998E-2</v>
      </c>
      <c r="N230" s="98">
        <v>4.0800000000000003E-2</v>
      </c>
      <c r="O230" s="94">
        <v>30610000</v>
      </c>
      <c r="P230" s="96">
        <v>102.053</v>
      </c>
      <c r="Q230" s="84"/>
      <c r="R230" s="94">
        <v>108688.31624</v>
      </c>
      <c r="S230" s="95">
        <v>3.8262499999999998E-2</v>
      </c>
      <c r="T230" s="95">
        <f t="shared" si="6"/>
        <v>1.8248503895500968E-2</v>
      </c>
      <c r="U230" s="95">
        <f>R230/'סכום נכסי הקרן'!$C$42</f>
        <v>2.0938472224395432E-3</v>
      </c>
    </row>
    <row r="231" spans="2:21" s="136" customFormat="1" ht="17.25" customHeight="1">
      <c r="B231" s="83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94"/>
      <c r="P231" s="96"/>
      <c r="Q231" s="84"/>
      <c r="R231" s="84"/>
      <c r="S231" s="84"/>
      <c r="T231" s="95"/>
      <c r="U231" s="84"/>
    </row>
    <row r="232" spans="2:21" s="136" customFormat="1" ht="17.25" customHeight="1">
      <c r="B232" s="102" t="s">
        <v>75</v>
      </c>
      <c r="C232" s="82"/>
      <c r="D232" s="82"/>
      <c r="E232" s="82"/>
      <c r="F232" s="82"/>
      <c r="G232" s="82"/>
      <c r="H232" s="82"/>
      <c r="I232" s="82"/>
      <c r="J232" s="82"/>
      <c r="K232" s="91">
        <v>4.8610161305575952</v>
      </c>
      <c r="L232" s="82"/>
      <c r="M232" s="82"/>
      <c r="N232" s="104">
        <v>3.6342585264986085E-2</v>
      </c>
      <c r="O232" s="91"/>
      <c r="P232" s="93"/>
      <c r="Q232" s="82"/>
      <c r="R232" s="91">
        <v>1288020.7244200001</v>
      </c>
      <c r="S232" s="82"/>
      <c r="T232" s="92">
        <f t="shared" ref="T232:T281" si="7">R232/$R$11</f>
        <v>0.21625554631983643</v>
      </c>
      <c r="U232" s="92">
        <f>R232/'סכום נכסי הקרן'!$C$42</f>
        <v>2.4813325935753638E-2</v>
      </c>
    </row>
    <row r="233" spans="2:21" s="136" customFormat="1" ht="17.25" customHeight="1">
      <c r="B233" s="87" t="s">
        <v>868</v>
      </c>
      <c r="C233" s="84" t="s">
        <v>869</v>
      </c>
      <c r="D233" s="97" t="s">
        <v>30</v>
      </c>
      <c r="E233" s="97" t="s">
        <v>858</v>
      </c>
      <c r="F233" s="84"/>
      <c r="G233" s="97" t="s">
        <v>870</v>
      </c>
      <c r="H233" s="84" t="s">
        <v>871</v>
      </c>
      <c r="I233" s="84" t="s">
        <v>867</v>
      </c>
      <c r="J233" s="84"/>
      <c r="K233" s="94">
        <v>8.3500000000000014</v>
      </c>
      <c r="L233" s="97" t="s">
        <v>183</v>
      </c>
      <c r="M233" s="98">
        <v>4.0999999999999995E-2</v>
      </c>
      <c r="N233" s="98">
        <v>4.0800000000000003E-2</v>
      </c>
      <c r="O233" s="94">
        <v>8042000</v>
      </c>
      <c r="P233" s="96">
        <v>99.700999999999993</v>
      </c>
      <c r="Q233" s="84"/>
      <c r="R233" s="94">
        <v>27893.510140000002</v>
      </c>
      <c r="S233" s="95">
        <v>3.2837745522580342E-3</v>
      </c>
      <c r="T233" s="95">
        <f t="shared" si="7"/>
        <v>4.6832524972141914E-3</v>
      </c>
      <c r="U233" s="95">
        <f>R233/'סכום נכסי הקרן'!$C$42</f>
        <v>5.3735995506418415E-4</v>
      </c>
    </row>
    <row r="234" spans="2:21" s="136" customFormat="1" ht="17.25" customHeight="1">
      <c r="B234" s="87" t="s">
        <v>872</v>
      </c>
      <c r="C234" s="84" t="s">
        <v>873</v>
      </c>
      <c r="D234" s="97" t="s">
        <v>30</v>
      </c>
      <c r="E234" s="97" t="s">
        <v>858</v>
      </c>
      <c r="F234" s="84"/>
      <c r="G234" s="97" t="s">
        <v>874</v>
      </c>
      <c r="H234" s="84" t="s">
        <v>875</v>
      </c>
      <c r="I234" s="84" t="s">
        <v>867</v>
      </c>
      <c r="J234" s="84"/>
      <c r="K234" s="94">
        <v>1.5999999999999999</v>
      </c>
      <c r="L234" s="97" t="s">
        <v>183</v>
      </c>
      <c r="M234" s="98">
        <v>6.3750000000000001E-2</v>
      </c>
      <c r="N234" s="98">
        <v>3.1099999999999999E-2</v>
      </c>
      <c r="O234" s="94">
        <v>11000000</v>
      </c>
      <c r="P234" s="96">
        <v>104.938</v>
      </c>
      <c r="Q234" s="84"/>
      <c r="R234" s="94">
        <v>40830.616310000005</v>
      </c>
      <c r="S234" s="95">
        <v>1.4666666666666666E-2</v>
      </c>
      <c r="T234" s="95">
        <f t="shared" si="7"/>
        <v>6.8553611516389097E-3</v>
      </c>
      <c r="U234" s="95">
        <f>R234/'סכום נכסי הקרן'!$C$42</f>
        <v>7.8658935485215143E-4</v>
      </c>
    </row>
    <row r="235" spans="2:21" s="136" customFormat="1" ht="17.25" customHeight="1">
      <c r="B235" s="87" t="s">
        <v>876</v>
      </c>
      <c r="C235" s="84" t="s">
        <v>877</v>
      </c>
      <c r="D235" s="97" t="s">
        <v>30</v>
      </c>
      <c r="E235" s="97" t="s">
        <v>858</v>
      </c>
      <c r="F235" s="84"/>
      <c r="G235" s="97" t="s">
        <v>878</v>
      </c>
      <c r="H235" s="84" t="s">
        <v>875</v>
      </c>
      <c r="I235" s="84" t="s">
        <v>867</v>
      </c>
      <c r="J235" s="84"/>
      <c r="K235" s="94">
        <v>7.4500000000000011</v>
      </c>
      <c r="L235" s="97" t="s">
        <v>183</v>
      </c>
      <c r="M235" s="98">
        <v>4.7500000000000001E-2</v>
      </c>
      <c r="N235" s="98">
        <v>4.0899999999999999E-2</v>
      </c>
      <c r="O235" s="94">
        <v>6300000</v>
      </c>
      <c r="P235" s="96">
        <v>104.611</v>
      </c>
      <c r="Q235" s="84"/>
      <c r="R235" s="94">
        <v>23218.12803</v>
      </c>
      <c r="S235" s="95">
        <v>6.3E-3</v>
      </c>
      <c r="T235" s="95">
        <f t="shared" si="7"/>
        <v>3.8982672145376793E-3</v>
      </c>
      <c r="U235" s="95">
        <f>R235/'סכום נכסי הקרן'!$C$42</f>
        <v>4.4729014642670115E-4</v>
      </c>
    </row>
    <row r="236" spans="2:21" s="136" customFormat="1" ht="17.25" customHeight="1">
      <c r="B236" s="87" t="s">
        <v>879</v>
      </c>
      <c r="C236" s="84" t="s">
        <v>880</v>
      </c>
      <c r="D236" s="97" t="s">
        <v>30</v>
      </c>
      <c r="E236" s="97" t="s">
        <v>858</v>
      </c>
      <c r="F236" s="84"/>
      <c r="G236" s="97" t="s">
        <v>881</v>
      </c>
      <c r="H236" s="84" t="s">
        <v>875</v>
      </c>
      <c r="I236" s="84" t="s">
        <v>867</v>
      </c>
      <c r="J236" s="84"/>
      <c r="K236" s="94">
        <v>7.25</v>
      </c>
      <c r="L236" s="97" t="s">
        <v>183</v>
      </c>
      <c r="M236" s="98">
        <v>4.2500000000000003E-2</v>
      </c>
      <c r="N236" s="98">
        <v>3.8300000000000001E-2</v>
      </c>
      <c r="O236" s="94">
        <v>4290000</v>
      </c>
      <c r="P236" s="96">
        <v>102.68899999999999</v>
      </c>
      <c r="Q236" s="84"/>
      <c r="R236" s="94">
        <v>15380.48589</v>
      </c>
      <c r="S236" s="95">
        <v>4.2900000000000004E-3</v>
      </c>
      <c r="T236" s="95">
        <f t="shared" si="7"/>
        <v>2.582346165512396E-3</v>
      </c>
      <c r="U236" s="95">
        <f>R236/'סכום נכסי הקרן'!$C$42</f>
        <v>2.9630036396400693E-4</v>
      </c>
    </row>
    <row r="237" spans="2:21" s="136" customFormat="1" ht="17.25" customHeight="1">
      <c r="B237" s="87" t="s">
        <v>882</v>
      </c>
      <c r="C237" s="84" t="s">
        <v>883</v>
      </c>
      <c r="D237" s="97" t="s">
        <v>30</v>
      </c>
      <c r="E237" s="97" t="s">
        <v>858</v>
      </c>
      <c r="F237" s="84"/>
      <c r="G237" s="97" t="s">
        <v>884</v>
      </c>
      <c r="H237" s="84" t="s">
        <v>875</v>
      </c>
      <c r="I237" s="84" t="s">
        <v>861</v>
      </c>
      <c r="J237" s="84"/>
      <c r="K237" s="94">
        <v>0.39</v>
      </c>
      <c r="L237" s="97" t="s">
        <v>183</v>
      </c>
      <c r="M237" s="98">
        <v>4.7500000000000001E-2</v>
      </c>
      <c r="N237" s="98">
        <v>2.2700000000000001E-2</v>
      </c>
      <c r="O237" s="94">
        <v>5988000</v>
      </c>
      <c r="P237" s="96">
        <v>100.773</v>
      </c>
      <c r="Q237" s="84"/>
      <c r="R237" s="94">
        <v>21520.7628</v>
      </c>
      <c r="S237" s="95">
        <v>3.9919999999999999E-3</v>
      </c>
      <c r="T237" s="95">
        <f t="shared" si="7"/>
        <v>3.6132837215249909E-3</v>
      </c>
      <c r="U237" s="95">
        <f>R237/'סכום נכסי הקרן'!$C$42</f>
        <v>4.1459092359162527E-4</v>
      </c>
    </row>
    <row r="238" spans="2:21" s="136" customFormat="1" ht="17.25" customHeight="1">
      <c r="B238" s="87" t="s">
        <v>885</v>
      </c>
      <c r="C238" s="84" t="s">
        <v>886</v>
      </c>
      <c r="D238" s="97" t="s">
        <v>30</v>
      </c>
      <c r="E238" s="97" t="s">
        <v>858</v>
      </c>
      <c r="F238" s="84"/>
      <c r="G238" s="97" t="s">
        <v>884</v>
      </c>
      <c r="H238" s="84" t="s">
        <v>875</v>
      </c>
      <c r="I238" s="84" t="s">
        <v>861</v>
      </c>
      <c r="J238" s="84"/>
      <c r="K238" s="94">
        <v>5.46</v>
      </c>
      <c r="L238" s="97" t="s">
        <v>183</v>
      </c>
      <c r="M238" s="98">
        <v>5.1249999999999997E-2</v>
      </c>
      <c r="N238" s="98">
        <v>4.0500000000000001E-2</v>
      </c>
      <c r="O238" s="94">
        <v>7961000</v>
      </c>
      <c r="P238" s="96">
        <v>105.637</v>
      </c>
      <c r="Q238" s="84"/>
      <c r="R238" s="94">
        <v>30044.660359999998</v>
      </c>
      <c r="S238" s="95">
        <v>3.1844E-3</v>
      </c>
      <c r="T238" s="95">
        <f t="shared" si="7"/>
        <v>5.0444253861454749E-3</v>
      </c>
      <c r="U238" s="95">
        <f>R238/'סכום נכסי הקרן'!$C$42</f>
        <v>5.7880120716023557E-4</v>
      </c>
    </row>
    <row r="239" spans="2:21" s="136" customFormat="1" ht="17.25" customHeight="1">
      <c r="B239" s="87" t="s">
        <v>887</v>
      </c>
      <c r="C239" s="84" t="s">
        <v>888</v>
      </c>
      <c r="D239" s="97" t="s">
        <v>30</v>
      </c>
      <c r="E239" s="97" t="s">
        <v>858</v>
      </c>
      <c r="F239" s="84"/>
      <c r="G239" s="97" t="s">
        <v>354</v>
      </c>
      <c r="H239" s="84" t="s">
        <v>889</v>
      </c>
      <c r="I239" s="84" t="s">
        <v>861</v>
      </c>
      <c r="J239" s="84"/>
      <c r="K239" s="94">
        <v>4.6900000000000004</v>
      </c>
      <c r="L239" s="97" t="s">
        <v>183</v>
      </c>
      <c r="M239" s="98">
        <v>4.4000000000000004E-2</v>
      </c>
      <c r="N239" s="98">
        <v>3.7499999999999999E-2</v>
      </c>
      <c r="O239" s="94">
        <v>10600000</v>
      </c>
      <c r="P239" s="96">
        <v>102.833</v>
      </c>
      <c r="Q239" s="84"/>
      <c r="R239" s="94">
        <v>38209.060450000004</v>
      </c>
      <c r="S239" s="95">
        <v>7.0666666666666664E-3</v>
      </c>
      <c r="T239" s="95">
        <f t="shared" si="7"/>
        <v>6.4152083000863407E-3</v>
      </c>
      <c r="U239" s="95">
        <f>R239/'סכום נכסי הקרן'!$C$42</f>
        <v>7.3608588174828749E-4</v>
      </c>
    </row>
    <row r="240" spans="2:21" s="136" customFormat="1" ht="17.25" customHeight="1">
      <c r="B240" s="87" t="s">
        <v>890</v>
      </c>
      <c r="C240" s="84" t="s">
        <v>891</v>
      </c>
      <c r="D240" s="97" t="s">
        <v>30</v>
      </c>
      <c r="E240" s="97" t="s">
        <v>858</v>
      </c>
      <c r="F240" s="84"/>
      <c r="G240" s="97" t="s">
        <v>892</v>
      </c>
      <c r="H240" s="84" t="s">
        <v>889</v>
      </c>
      <c r="I240" s="84" t="s">
        <v>861</v>
      </c>
      <c r="J240" s="84"/>
      <c r="K240" s="94">
        <v>0.69000000000000006</v>
      </c>
      <c r="L240" s="97" t="s">
        <v>183</v>
      </c>
      <c r="M240" s="98">
        <v>6.1249999999999999E-2</v>
      </c>
      <c r="N240" s="98">
        <v>2.1899999999999999E-2</v>
      </c>
      <c r="O240" s="94">
        <v>4319000</v>
      </c>
      <c r="P240" s="96">
        <v>105.732</v>
      </c>
      <c r="Q240" s="84"/>
      <c r="R240" s="94">
        <v>16102.3326</v>
      </c>
      <c r="S240" s="95">
        <v>5.7586666666666663E-3</v>
      </c>
      <c r="T240" s="95">
        <f t="shared" si="7"/>
        <v>2.7035424721172608E-3</v>
      </c>
      <c r="U240" s="95">
        <f>R240/'סכום נכסי הקרן'!$C$42</f>
        <v>3.1020652040333516E-4</v>
      </c>
    </row>
    <row r="241" spans="2:21" s="136" customFormat="1" ht="17.25" customHeight="1">
      <c r="B241" s="87" t="s">
        <v>893</v>
      </c>
      <c r="C241" s="84" t="s">
        <v>894</v>
      </c>
      <c r="D241" s="97" t="s">
        <v>30</v>
      </c>
      <c r="E241" s="97" t="s">
        <v>858</v>
      </c>
      <c r="F241" s="84"/>
      <c r="G241" s="97" t="s">
        <v>884</v>
      </c>
      <c r="H241" s="84" t="s">
        <v>889</v>
      </c>
      <c r="I241" s="84" t="s">
        <v>861</v>
      </c>
      <c r="J241" s="84"/>
      <c r="K241" s="94">
        <v>3.5700000000000003</v>
      </c>
      <c r="L241" s="97" t="s">
        <v>183</v>
      </c>
      <c r="M241" s="98">
        <v>3.3750000000000002E-2</v>
      </c>
      <c r="N241" s="98">
        <v>3.5400000000000001E-2</v>
      </c>
      <c r="O241" s="94">
        <v>6913000</v>
      </c>
      <c r="P241" s="96">
        <v>99.287999999999997</v>
      </c>
      <c r="Q241" s="84"/>
      <c r="R241" s="94">
        <v>23956.256149999997</v>
      </c>
      <c r="S241" s="95">
        <v>9.2173333333333326E-3</v>
      </c>
      <c r="T241" s="95">
        <f t="shared" si="7"/>
        <v>4.0221971302744873E-3</v>
      </c>
      <c r="U241" s="95">
        <f>R241/'סכום נכסי הקרן'!$C$42</f>
        <v>4.6150995925785921E-4</v>
      </c>
    </row>
    <row r="242" spans="2:21" s="136" customFormat="1" ht="17.25" customHeight="1">
      <c r="B242" s="87" t="s">
        <v>895</v>
      </c>
      <c r="C242" s="84" t="s">
        <v>896</v>
      </c>
      <c r="D242" s="97" t="s">
        <v>30</v>
      </c>
      <c r="E242" s="97" t="s">
        <v>858</v>
      </c>
      <c r="F242" s="84"/>
      <c r="G242" s="97" t="s">
        <v>884</v>
      </c>
      <c r="H242" s="84" t="s">
        <v>889</v>
      </c>
      <c r="I242" s="84" t="s">
        <v>867</v>
      </c>
      <c r="J242" s="84"/>
      <c r="K242" s="94">
        <v>4.7200000000000006</v>
      </c>
      <c r="L242" s="97" t="s">
        <v>183</v>
      </c>
      <c r="M242" s="98">
        <v>6.5000000000000002E-2</v>
      </c>
      <c r="N242" s="98">
        <v>4.0500000000000008E-2</v>
      </c>
      <c r="O242" s="94">
        <v>5899000</v>
      </c>
      <c r="P242" s="96">
        <v>111.881</v>
      </c>
      <c r="Q242" s="84"/>
      <c r="R242" s="94">
        <v>23409.770239999998</v>
      </c>
      <c r="S242" s="95">
        <v>2.3595999999999999E-3</v>
      </c>
      <c r="T242" s="95">
        <f t="shared" si="7"/>
        <v>3.9304434753972646E-3</v>
      </c>
      <c r="U242" s="95">
        <f>R242/'סכום נכסי הקרן'!$C$42</f>
        <v>4.5098207508096982E-4</v>
      </c>
    </row>
    <row r="243" spans="2:21" s="136" customFormat="1" ht="17.25" customHeight="1">
      <c r="B243" s="87" t="s">
        <v>897</v>
      </c>
      <c r="C243" s="84" t="s">
        <v>898</v>
      </c>
      <c r="D243" s="97" t="s">
        <v>30</v>
      </c>
      <c r="E243" s="97" t="s">
        <v>858</v>
      </c>
      <c r="F243" s="84"/>
      <c r="G243" s="97" t="s">
        <v>892</v>
      </c>
      <c r="H243" s="84" t="s">
        <v>889</v>
      </c>
      <c r="I243" s="84" t="s">
        <v>867</v>
      </c>
      <c r="J243" s="84"/>
      <c r="K243" s="94">
        <v>7.91</v>
      </c>
      <c r="L243" s="97" t="s">
        <v>183</v>
      </c>
      <c r="M243" s="98">
        <v>4.4999999999999998E-2</v>
      </c>
      <c r="N243" s="98">
        <v>4.2799999999999991E-2</v>
      </c>
      <c r="O243" s="94">
        <v>10154000</v>
      </c>
      <c r="P243" s="96">
        <v>101.33199999999999</v>
      </c>
      <c r="Q243" s="84"/>
      <c r="R243" s="94">
        <v>35875.256719999998</v>
      </c>
      <c r="S243" s="95">
        <v>1.3538666666666666E-2</v>
      </c>
      <c r="T243" s="95">
        <f t="shared" si="7"/>
        <v>6.0233683311590623E-3</v>
      </c>
      <c r="U243" s="95">
        <f>R243/'סכום נכסי הקרן'!$C$42</f>
        <v>6.9112586555860657E-4</v>
      </c>
    </row>
    <row r="244" spans="2:21" s="136" customFormat="1" ht="17.25" customHeight="1">
      <c r="B244" s="87" t="s">
        <v>899</v>
      </c>
      <c r="C244" s="84" t="s">
        <v>900</v>
      </c>
      <c r="D244" s="97" t="s">
        <v>30</v>
      </c>
      <c r="E244" s="97" t="s">
        <v>858</v>
      </c>
      <c r="F244" s="84"/>
      <c r="G244" s="97" t="s">
        <v>901</v>
      </c>
      <c r="H244" s="84" t="s">
        <v>889</v>
      </c>
      <c r="I244" s="84" t="s">
        <v>861</v>
      </c>
      <c r="J244" s="84"/>
      <c r="K244" s="94">
        <v>6.36</v>
      </c>
      <c r="L244" s="97" t="s">
        <v>183</v>
      </c>
      <c r="M244" s="98">
        <v>4.9000000000000002E-2</v>
      </c>
      <c r="N244" s="98">
        <v>4.0300000000000002E-2</v>
      </c>
      <c r="O244" s="94">
        <v>8747000</v>
      </c>
      <c r="P244" s="96">
        <v>105.185</v>
      </c>
      <c r="Q244" s="84"/>
      <c r="R244" s="94">
        <v>32211.948350000002</v>
      </c>
      <c r="S244" s="95">
        <v>3.5135414143580806E-3</v>
      </c>
      <c r="T244" s="95">
        <f t="shared" si="7"/>
        <v>5.408307767402129E-3</v>
      </c>
      <c r="U244" s="95">
        <f>R244/'סכום נכסי הקרן'!$C$42</f>
        <v>6.2055334846738009E-4</v>
      </c>
    </row>
    <row r="245" spans="2:21" s="136" customFormat="1" ht="17.25" customHeight="1">
      <c r="B245" s="87" t="s">
        <v>902</v>
      </c>
      <c r="C245" s="84" t="s">
        <v>903</v>
      </c>
      <c r="D245" s="97" t="s">
        <v>30</v>
      </c>
      <c r="E245" s="97" t="s">
        <v>858</v>
      </c>
      <c r="F245" s="84"/>
      <c r="G245" s="97" t="s">
        <v>884</v>
      </c>
      <c r="H245" s="84" t="s">
        <v>889</v>
      </c>
      <c r="I245" s="84" t="s">
        <v>904</v>
      </c>
      <c r="J245" s="84"/>
      <c r="K245" s="94">
        <v>0.87</v>
      </c>
      <c r="L245" s="97" t="s">
        <v>183</v>
      </c>
      <c r="M245" s="98">
        <v>4.1250000000000002E-2</v>
      </c>
      <c r="N245" s="98">
        <v>2.5400000000000006E-2</v>
      </c>
      <c r="O245" s="94">
        <v>6300000</v>
      </c>
      <c r="P245" s="96">
        <v>101.24299999999999</v>
      </c>
      <c r="Q245" s="84"/>
      <c r="R245" s="94">
        <v>22211.2042</v>
      </c>
      <c r="S245" s="95">
        <v>3.0607872344767073E-3</v>
      </c>
      <c r="T245" s="95">
        <f t="shared" si="7"/>
        <v>3.7292071529791459E-3</v>
      </c>
      <c r="U245" s="95">
        <f>R245/'סכום נכסי הקרן'!$C$42</f>
        <v>4.2789206632397743E-4</v>
      </c>
    </row>
    <row r="246" spans="2:21" s="136" customFormat="1" ht="17.25" customHeight="1">
      <c r="B246" s="87" t="s">
        <v>905</v>
      </c>
      <c r="C246" s="84" t="s">
        <v>906</v>
      </c>
      <c r="D246" s="97" t="s">
        <v>30</v>
      </c>
      <c r="E246" s="97" t="s">
        <v>858</v>
      </c>
      <c r="F246" s="84"/>
      <c r="G246" s="97" t="s">
        <v>874</v>
      </c>
      <c r="H246" s="84" t="s">
        <v>889</v>
      </c>
      <c r="I246" s="84" t="s">
        <v>867</v>
      </c>
      <c r="J246" s="84"/>
      <c r="K246" s="94">
        <v>7.88</v>
      </c>
      <c r="L246" s="97" t="s">
        <v>183</v>
      </c>
      <c r="M246" s="98">
        <v>4.4999999999999998E-2</v>
      </c>
      <c r="N246" s="98">
        <v>4.2900000000000001E-2</v>
      </c>
      <c r="O246" s="94">
        <v>12862000</v>
      </c>
      <c r="P246" s="96">
        <v>101.048</v>
      </c>
      <c r="Q246" s="84"/>
      <c r="R246" s="94">
        <v>45650.735310000004</v>
      </c>
      <c r="S246" s="95">
        <v>1.7149333333333332E-2</v>
      </c>
      <c r="T246" s="95">
        <f t="shared" si="7"/>
        <v>7.6646474060514773E-3</v>
      </c>
      <c r="U246" s="95">
        <f>R246/'סכום נכסי הקרן'!$C$42</f>
        <v>8.7944747547748269E-4</v>
      </c>
    </row>
    <row r="247" spans="2:21" s="136" customFormat="1" ht="17.25" customHeight="1">
      <c r="B247" s="87" t="s">
        <v>907</v>
      </c>
      <c r="C247" s="84" t="s">
        <v>908</v>
      </c>
      <c r="D247" s="97" t="s">
        <v>30</v>
      </c>
      <c r="E247" s="97" t="s">
        <v>858</v>
      </c>
      <c r="F247" s="84"/>
      <c r="G247" s="97" t="s">
        <v>870</v>
      </c>
      <c r="H247" s="84" t="s">
        <v>889</v>
      </c>
      <c r="I247" s="84" t="s">
        <v>867</v>
      </c>
      <c r="J247" s="84"/>
      <c r="K247" s="94">
        <v>1.8900000000000001</v>
      </c>
      <c r="L247" s="97" t="s">
        <v>183</v>
      </c>
      <c r="M247" s="98">
        <v>3.3599999999999998E-2</v>
      </c>
      <c r="N247" s="98">
        <v>3.0499999999999999E-2</v>
      </c>
      <c r="O247" s="94">
        <v>7500000</v>
      </c>
      <c r="P247" s="96">
        <v>100.087</v>
      </c>
      <c r="Q247" s="84"/>
      <c r="R247" s="94">
        <v>26051.818079999997</v>
      </c>
      <c r="S247" s="95">
        <v>2.2857142857142859E-3</v>
      </c>
      <c r="T247" s="95">
        <f t="shared" si="7"/>
        <v>4.3740368805419124E-3</v>
      </c>
      <c r="U247" s="95">
        <f>R247/'סכום נכסי הקרן'!$C$42</f>
        <v>5.0188031992194073E-4</v>
      </c>
    </row>
    <row r="248" spans="2:21" s="136" customFormat="1" ht="17.25" customHeight="1">
      <c r="B248" s="87" t="s">
        <v>909</v>
      </c>
      <c r="C248" s="84" t="s">
        <v>910</v>
      </c>
      <c r="D248" s="97" t="s">
        <v>30</v>
      </c>
      <c r="E248" s="97" t="s">
        <v>858</v>
      </c>
      <c r="F248" s="84"/>
      <c r="G248" s="97" t="s">
        <v>874</v>
      </c>
      <c r="H248" s="84" t="s">
        <v>889</v>
      </c>
      <c r="I248" s="84" t="s">
        <v>867</v>
      </c>
      <c r="J248" s="84"/>
      <c r="K248" s="94">
        <v>6.32</v>
      </c>
      <c r="L248" s="97" t="s">
        <v>183</v>
      </c>
      <c r="M248" s="98">
        <v>5.7500000000000002E-2</v>
      </c>
      <c r="N248" s="98">
        <v>4.2199999999999994E-2</v>
      </c>
      <c r="O248" s="94">
        <v>5474000</v>
      </c>
      <c r="P248" s="96">
        <v>109.328</v>
      </c>
      <c r="Q248" s="84"/>
      <c r="R248" s="94">
        <v>21160.911319999999</v>
      </c>
      <c r="S248" s="95">
        <v>7.8200000000000006E-3</v>
      </c>
      <c r="T248" s="95">
        <f t="shared" si="7"/>
        <v>3.5528655334275561E-3</v>
      </c>
      <c r="U248" s="95">
        <f>R248/'סכום נכסי הקרן'!$C$42</f>
        <v>4.076584947165199E-4</v>
      </c>
    </row>
    <row r="249" spans="2:21" s="136" customFormat="1" ht="17.25" customHeight="1">
      <c r="B249" s="87" t="s">
        <v>911</v>
      </c>
      <c r="C249" s="84" t="s">
        <v>912</v>
      </c>
      <c r="D249" s="97" t="s">
        <v>30</v>
      </c>
      <c r="E249" s="97" t="s">
        <v>858</v>
      </c>
      <c r="F249" s="84"/>
      <c r="G249" s="97" t="s">
        <v>878</v>
      </c>
      <c r="H249" s="84" t="s">
        <v>889</v>
      </c>
      <c r="I249" s="84" t="s">
        <v>867</v>
      </c>
      <c r="J249" s="84"/>
      <c r="K249" s="94">
        <v>7.33</v>
      </c>
      <c r="L249" s="97" t="s">
        <v>183</v>
      </c>
      <c r="M249" s="98">
        <v>5.2999999999999999E-2</v>
      </c>
      <c r="N249" s="98">
        <v>4.8099999999999997E-2</v>
      </c>
      <c r="O249" s="94">
        <v>13514000</v>
      </c>
      <c r="P249" s="96">
        <v>103.16500000000001</v>
      </c>
      <c r="Q249" s="84"/>
      <c r="R249" s="94">
        <v>49060.206539999999</v>
      </c>
      <c r="S249" s="95">
        <v>9.0093333333333327E-3</v>
      </c>
      <c r="T249" s="95">
        <f t="shared" si="7"/>
        <v>8.2370893315006424E-3</v>
      </c>
      <c r="U249" s="95">
        <f>R249/'סכום נכסי הקרן'!$C$42</f>
        <v>9.4512989758032621E-4</v>
      </c>
    </row>
    <row r="250" spans="2:21" s="136" customFormat="1" ht="17.25" customHeight="1">
      <c r="B250" s="87" t="s">
        <v>913</v>
      </c>
      <c r="C250" s="84" t="s">
        <v>914</v>
      </c>
      <c r="D250" s="97" t="s">
        <v>30</v>
      </c>
      <c r="E250" s="97" t="s">
        <v>858</v>
      </c>
      <c r="F250" s="84"/>
      <c r="G250" s="97" t="s">
        <v>884</v>
      </c>
      <c r="H250" s="84" t="s">
        <v>860</v>
      </c>
      <c r="I250" s="84" t="s">
        <v>904</v>
      </c>
      <c r="J250" s="84"/>
      <c r="K250" s="94">
        <v>7.48</v>
      </c>
      <c r="L250" s="97" t="s">
        <v>183</v>
      </c>
      <c r="M250" s="98">
        <v>4.2999999999999997E-2</v>
      </c>
      <c r="N250" s="98">
        <v>3.6800000000000006E-2</v>
      </c>
      <c r="O250" s="94">
        <v>6382000</v>
      </c>
      <c r="P250" s="96">
        <v>104.331</v>
      </c>
      <c r="Q250" s="84"/>
      <c r="R250" s="94">
        <v>23193.045989999999</v>
      </c>
      <c r="S250" s="95">
        <v>6.3819999999999997E-3</v>
      </c>
      <c r="T250" s="95">
        <f t="shared" si="7"/>
        <v>3.8940560010376334E-3</v>
      </c>
      <c r="U250" s="95">
        <f>R250/'סכום נכסי הקרן'!$C$42</f>
        <v>4.4680694858535128E-4</v>
      </c>
    </row>
    <row r="251" spans="2:21" s="136" customFormat="1" ht="17.25" customHeight="1">
      <c r="B251" s="87" t="s">
        <v>915</v>
      </c>
      <c r="C251" s="84" t="s">
        <v>916</v>
      </c>
      <c r="D251" s="97" t="s">
        <v>30</v>
      </c>
      <c r="E251" s="97" t="s">
        <v>858</v>
      </c>
      <c r="F251" s="84"/>
      <c r="G251" s="97" t="s">
        <v>162</v>
      </c>
      <c r="H251" s="84" t="s">
        <v>860</v>
      </c>
      <c r="I251" s="84" t="s">
        <v>867</v>
      </c>
      <c r="J251" s="84"/>
      <c r="K251" s="94">
        <v>4.12</v>
      </c>
      <c r="L251" s="97" t="s">
        <v>183</v>
      </c>
      <c r="M251" s="98">
        <v>4.8750000000000002E-2</v>
      </c>
      <c r="N251" s="98">
        <v>4.7899999999999991E-2</v>
      </c>
      <c r="O251" s="94">
        <v>9850000</v>
      </c>
      <c r="P251" s="96">
        <v>99.927999999999997</v>
      </c>
      <c r="Q251" s="84"/>
      <c r="R251" s="94">
        <v>34745.041340000003</v>
      </c>
      <c r="S251" s="95">
        <v>1.4071428571428572E-2</v>
      </c>
      <c r="T251" s="95">
        <f t="shared" si="7"/>
        <v>5.8336079182813574E-3</v>
      </c>
      <c r="U251" s="95">
        <f>R251/'סכום נכסי הקרן'!$C$42</f>
        <v>6.6935261139441601E-4</v>
      </c>
    </row>
    <row r="252" spans="2:21" s="136" customFormat="1" ht="17.25" customHeight="1">
      <c r="B252" s="87" t="s">
        <v>917</v>
      </c>
      <c r="C252" s="84" t="s">
        <v>918</v>
      </c>
      <c r="D252" s="97" t="s">
        <v>30</v>
      </c>
      <c r="E252" s="97" t="s">
        <v>858</v>
      </c>
      <c r="F252" s="84"/>
      <c r="G252" s="97" t="s">
        <v>919</v>
      </c>
      <c r="H252" s="84" t="s">
        <v>860</v>
      </c>
      <c r="I252" s="84" t="s">
        <v>904</v>
      </c>
      <c r="J252" s="84"/>
      <c r="K252" s="94">
        <v>6.5399999999999991</v>
      </c>
      <c r="L252" s="97" t="s">
        <v>183</v>
      </c>
      <c r="M252" s="98">
        <v>5.2499999999999998E-2</v>
      </c>
      <c r="N252" s="98">
        <v>3.78E-2</v>
      </c>
      <c r="O252" s="94">
        <v>4877000</v>
      </c>
      <c r="P252" s="96">
        <v>109.614</v>
      </c>
      <c r="Q252" s="84"/>
      <c r="R252" s="94">
        <v>18830.047640000001</v>
      </c>
      <c r="S252" s="95">
        <v>3.9015999999999999E-3</v>
      </c>
      <c r="T252" s="95">
        <f t="shared" si="7"/>
        <v>3.1615191917431511E-3</v>
      </c>
      <c r="U252" s="95">
        <f>R252/'סכום נכסי הקרן'!$C$42</f>
        <v>3.627551176922922E-4</v>
      </c>
    </row>
    <row r="253" spans="2:21" s="136" customFormat="1" ht="17.25" customHeight="1">
      <c r="B253" s="87" t="s">
        <v>920</v>
      </c>
      <c r="C253" s="84" t="s">
        <v>921</v>
      </c>
      <c r="D253" s="97" t="s">
        <v>30</v>
      </c>
      <c r="E253" s="97" t="s">
        <v>858</v>
      </c>
      <c r="F253" s="84"/>
      <c r="G253" s="97" t="s">
        <v>922</v>
      </c>
      <c r="H253" s="84" t="s">
        <v>860</v>
      </c>
      <c r="I253" s="84" t="s">
        <v>861</v>
      </c>
      <c r="J253" s="84"/>
      <c r="K253" s="94">
        <v>7.12</v>
      </c>
      <c r="L253" s="97" t="s">
        <v>183</v>
      </c>
      <c r="M253" s="98">
        <v>5.9500000000000004E-2</v>
      </c>
      <c r="N253" s="98">
        <v>3.7100000000000001E-2</v>
      </c>
      <c r="O253" s="94">
        <v>3189000</v>
      </c>
      <c r="P253" s="96">
        <v>116.721</v>
      </c>
      <c r="Q253" s="84"/>
      <c r="R253" s="94">
        <v>13208.321609999999</v>
      </c>
      <c r="S253" s="95">
        <v>3.9457908471015324E-3</v>
      </c>
      <c r="T253" s="95">
        <f t="shared" si="7"/>
        <v>2.2176450670270739E-3</v>
      </c>
      <c r="U253" s="95">
        <f>R253/'סכום נכסי הקרן'!$C$42</f>
        <v>2.5445428241907498E-4</v>
      </c>
    </row>
    <row r="254" spans="2:21" s="136" customFormat="1" ht="17.25" customHeight="1">
      <c r="B254" s="87" t="s">
        <v>923</v>
      </c>
      <c r="C254" s="84" t="s">
        <v>924</v>
      </c>
      <c r="D254" s="97" t="s">
        <v>30</v>
      </c>
      <c r="E254" s="97" t="s">
        <v>858</v>
      </c>
      <c r="F254" s="84"/>
      <c r="G254" s="97" t="s">
        <v>817</v>
      </c>
      <c r="H254" s="84" t="s">
        <v>860</v>
      </c>
      <c r="I254" s="84" t="s">
        <v>861</v>
      </c>
      <c r="J254" s="84"/>
      <c r="K254" s="94">
        <v>1.92</v>
      </c>
      <c r="L254" s="97" t="s">
        <v>183</v>
      </c>
      <c r="M254" s="98">
        <v>5.2499999999999998E-2</v>
      </c>
      <c r="N254" s="98">
        <v>3.1699999999999992E-2</v>
      </c>
      <c r="O254" s="94">
        <v>7359000</v>
      </c>
      <c r="P254" s="96">
        <v>106.52800000000001</v>
      </c>
      <c r="Q254" s="84"/>
      <c r="R254" s="94">
        <v>27796.827300000001</v>
      </c>
      <c r="S254" s="95">
        <v>1.1321538461538461E-2</v>
      </c>
      <c r="T254" s="95">
        <f t="shared" si="7"/>
        <v>4.6670196835742021E-3</v>
      </c>
      <c r="U254" s="95">
        <f>R254/'סכום נכסי הקרן'!$C$42</f>
        <v>5.3549738967542096E-4</v>
      </c>
    </row>
    <row r="255" spans="2:21" s="136" customFormat="1" ht="17.25" customHeight="1">
      <c r="B255" s="87" t="s">
        <v>925</v>
      </c>
      <c r="C255" s="84" t="s">
        <v>926</v>
      </c>
      <c r="D255" s="97" t="s">
        <v>30</v>
      </c>
      <c r="E255" s="97" t="s">
        <v>858</v>
      </c>
      <c r="F255" s="84"/>
      <c r="G255" s="97" t="s">
        <v>884</v>
      </c>
      <c r="H255" s="84" t="s">
        <v>860</v>
      </c>
      <c r="I255" s="84" t="s">
        <v>861</v>
      </c>
      <c r="J255" s="84"/>
      <c r="K255" s="94">
        <v>6.3400000000000007</v>
      </c>
      <c r="L255" s="97" t="s">
        <v>183</v>
      </c>
      <c r="M255" s="98">
        <v>4.8750000000000002E-2</v>
      </c>
      <c r="N255" s="98">
        <v>0.04</v>
      </c>
      <c r="O255" s="94">
        <v>7670000</v>
      </c>
      <c r="P255" s="96">
        <v>105.309</v>
      </c>
      <c r="Q255" s="84"/>
      <c r="R255" s="94">
        <v>28079.274120000002</v>
      </c>
      <c r="S255" s="95">
        <v>1.0226666666666667E-2</v>
      </c>
      <c r="T255" s="95">
        <f t="shared" si="7"/>
        <v>4.7144418175564841E-3</v>
      </c>
      <c r="U255" s="95">
        <f>R255/'סכום נכסי הקרן'!$C$42</f>
        <v>5.4093864141252566E-4</v>
      </c>
    </row>
    <row r="256" spans="2:21" s="136" customFormat="1" ht="17.25" customHeight="1">
      <c r="B256" s="87" t="s">
        <v>927</v>
      </c>
      <c r="C256" s="84" t="s">
        <v>928</v>
      </c>
      <c r="D256" s="97" t="s">
        <v>30</v>
      </c>
      <c r="E256" s="97" t="s">
        <v>858</v>
      </c>
      <c r="F256" s="84"/>
      <c r="G256" s="97" t="s">
        <v>870</v>
      </c>
      <c r="H256" s="84" t="s">
        <v>860</v>
      </c>
      <c r="I256" s="84" t="s">
        <v>867</v>
      </c>
      <c r="J256" s="84"/>
      <c r="K256" s="94">
        <v>5.23</v>
      </c>
      <c r="L256" s="97" t="s">
        <v>185</v>
      </c>
      <c r="M256" s="98">
        <v>5.2499999999999998E-2</v>
      </c>
      <c r="N256" s="98">
        <v>1.9199999999999998E-2</v>
      </c>
      <c r="O256" s="94">
        <v>10075000</v>
      </c>
      <c r="P256" s="96">
        <v>118.693</v>
      </c>
      <c r="Q256" s="84"/>
      <c r="R256" s="94">
        <v>51631.929020000003</v>
      </c>
      <c r="S256" s="95">
        <v>1.0075000000000001E-2</v>
      </c>
      <c r="T256" s="95">
        <f t="shared" si="7"/>
        <v>8.6688752797786425E-3</v>
      </c>
      <c r="U256" s="95">
        <f>R256/'סכום נכסי הקרן'!$C$42</f>
        <v>9.946733458360054E-4</v>
      </c>
    </row>
    <row r="257" spans="2:21" s="136" customFormat="1" ht="17.25" customHeight="1">
      <c r="B257" s="87" t="s">
        <v>929</v>
      </c>
      <c r="C257" s="84" t="s">
        <v>930</v>
      </c>
      <c r="D257" s="97" t="s">
        <v>30</v>
      </c>
      <c r="E257" s="97" t="s">
        <v>858</v>
      </c>
      <c r="F257" s="84"/>
      <c r="G257" s="97" t="s">
        <v>878</v>
      </c>
      <c r="H257" s="84" t="s">
        <v>860</v>
      </c>
      <c r="I257" s="84" t="s">
        <v>867</v>
      </c>
      <c r="J257" s="84"/>
      <c r="K257" s="94">
        <v>4.0199999999999996</v>
      </c>
      <c r="L257" s="97" t="s">
        <v>183</v>
      </c>
      <c r="M257" s="98">
        <v>4.7500000000000001E-2</v>
      </c>
      <c r="N257" s="98">
        <v>3.7699999999999997E-2</v>
      </c>
      <c r="O257" s="94">
        <v>9650000</v>
      </c>
      <c r="P257" s="96">
        <v>103.705</v>
      </c>
      <c r="Q257" s="84"/>
      <c r="R257" s="94">
        <v>35155.213380000001</v>
      </c>
      <c r="S257" s="95">
        <v>1.0722222222222222E-2</v>
      </c>
      <c r="T257" s="95">
        <f t="shared" si="7"/>
        <v>5.9024748059902203E-3</v>
      </c>
      <c r="U257" s="95">
        <f>R257/'סכום נכסי הקרן'!$C$42</f>
        <v>6.7725445049163701E-4</v>
      </c>
    </row>
    <row r="258" spans="2:21" s="136" customFormat="1" ht="17.25" customHeight="1">
      <c r="B258" s="87" t="s">
        <v>931</v>
      </c>
      <c r="C258" s="84" t="s">
        <v>932</v>
      </c>
      <c r="D258" s="97" t="s">
        <v>30</v>
      </c>
      <c r="E258" s="97" t="s">
        <v>858</v>
      </c>
      <c r="F258" s="84"/>
      <c r="G258" s="97" t="s">
        <v>884</v>
      </c>
      <c r="H258" s="84" t="s">
        <v>860</v>
      </c>
      <c r="I258" s="84" t="s">
        <v>861</v>
      </c>
      <c r="J258" s="84"/>
      <c r="K258" s="94">
        <v>7.5500000000000007</v>
      </c>
      <c r="L258" s="97" t="s">
        <v>183</v>
      </c>
      <c r="M258" s="98">
        <v>4.2999999999999997E-2</v>
      </c>
      <c r="N258" s="98">
        <v>4.0299999999999996E-2</v>
      </c>
      <c r="O258" s="94">
        <v>7702000</v>
      </c>
      <c r="P258" s="96">
        <v>101.78700000000001</v>
      </c>
      <c r="Q258" s="84"/>
      <c r="R258" s="94">
        <v>27597.83884</v>
      </c>
      <c r="S258" s="95">
        <v>6.1615999999999997E-3</v>
      </c>
      <c r="T258" s="95">
        <f t="shared" si="7"/>
        <v>4.6336100052105098E-3</v>
      </c>
      <c r="U258" s="95">
        <f>R258/'סכום נכסי הקרן'!$C$42</f>
        <v>5.3166393775821129E-4</v>
      </c>
    </row>
    <row r="259" spans="2:21" s="136" customFormat="1" ht="17.25" customHeight="1">
      <c r="B259" s="87" t="s">
        <v>933</v>
      </c>
      <c r="C259" s="84" t="s">
        <v>934</v>
      </c>
      <c r="D259" s="97" t="s">
        <v>30</v>
      </c>
      <c r="E259" s="97" t="s">
        <v>858</v>
      </c>
      <c r="F259" s="84"/>
      <c r="G259" s="97" t="s">
        <v>922</v>
      </c>
      <c r="H259" s="84" t="s">
        <v>860</v>
      </c>
      <c r="I259" s="84" t="s">
        <v>867</v>
      </c>
      <c r="J259" s="84"/>
      <c r="K259" s="94">
        <v>7.9700000000000006</v>
      </c>
      <c r="L259" s="97" t="s">
        <v>185</v>
      </c>
      <c r="M259" s="98">
        <v>3.875E-2</v>
      </c>
      <c r="N259" s="98">
        <v>3.15E-2</v>
      </c>
      <c r="O259" s="94">
        <v>6700000</v>
      </c>
      <c r="P259" s="96">
        <v>105.536</v>
      </c>
      <c r="Q259" s="84"/>
      <c r="R259" s="94">
        <v>29956.372950000001</v>
      </c>
      <c r="S259" s="95">
        <v>3.3500000000000001E-3</v>
      </c>
      <c r="T259" s="95">
        <f t="shared" si="7"/>
        <v>5.0296021447792999E-3</v>
      </c>
      <c r="U259" s="95">
        <f>R259/'סכום נכסי הקרן'!$C$42</f>
        <v>5.7710037716672763E-4</v>
      </c>
    </row>
    <row r="260" spans="2:21" s="136" customFormat="1" ht="17.25" customHeight="1">
      <c r="B260" s="87" t="s">
        <v>935</v>
      </c>
      <c r="C260" s="84" t="s">
        <v>936</v>
      </c>
      <c r="D260" s="97" t="s">
        <v>30</v>
      </c>
      <c r="E260" s="97" t="s">
        <v>858</v>
      </c>
      <c r="F260" s="84"/>
      <c r="G260" s="97" t="s">
        <v>884</v>
      </c>
      <c r="H260" s="84" t="s">
        <v>937</v>
      </c>
      <c r="I260" s="84" t="s">
        <v>861</v>
      </c>
      <c r="J260" s="84"/>
      <c r="K260" s="94">
        <v>4.8899999999999997</v>
      </c>
      <c r="L260" s="97" t="s">
        <v>183</v>
      </c>
      <c r="M260" s="98">
        <v>7.8750000000000001E-2</v>
      </c>
      <c r="N260" s="98">
        <v>5.2699999999999997E-2</v>
      </c>
      <c r="O260" s="94">
        <v>6450000</v>
      </c>
      <c r="P260" s="96">
        <v>113.09099999999999</v>
      </c>
      <c r="Q260" s="84"/>
      <c r="R260" s="94">
        <v>25328.712820000001</v>
      </c>
      <c r="S260" s="95">
        <v>3.6857142857142857E-3</v>
      </c>
      <c r="T260" s="95">
        <f t="shared" si="7"/>
        <v>4.2526292664536664E-3</v>
      </c>
      <c r="U260" s="95">
        <f>R260/'סכום נכסי הקרן'!$C$42</f>
        <v>4.8794991790118334E-4</v>
      </c>
    </row>
    <row r="261" spans="2:21" s="136" customFormat="1" ht="17.25" customHeight="1">
      <c r="B261" s="87" t="s">
        <v>938</v>
      </c>
      <c r="C261" s="84" t="s">
        <v>939</v>
      </c>
      <c r="D261" s="97" t="s">
        <v>30</v>
      </c>
      <c r="E261" s="97" t="s">
        <v>858</v>
      </c>
      <c r="F261" s="84"/>
      <c r="G261" s="97" t="s">
        <v>884</v>
      </c>
      <c r="H261" s="84" t="s">
        <v>937</v>
      </c>
      <c r="I261" s="84" t="s">
        <v>861</v>
      </c>
      <c r="J261" s="84"/>
      <c r="K261" s="94">
        <v>6.8999999999999995</v>
      </c>
      <c r="L261" s="97" t="s">
        <v>183</v>
      </c>
      <c r="M261" s="98">
        <v>5.2000000000000005E-2</v>
      </c>
      <c r="N261" s="98">
        <v>4.2099999999999999E-2</v>
      </c>
      <c r="O261" s="94">
        <v>6688000</v>
      </c>
      <c r="P261" s="96">
        <v>106.57299999999999</v>
      </c>
      <c r="Q261" s="84"/>
      <c r="R261" s="94">
        <v>24875.511500000001</v>
      </c>
      <c r="S261" s="95">
        <v>3.262439024390244E-3</v>
      </c>
      <c r="T261" s="95">
        <f t="shared" si="7"/>
        <v>4.1765378673082028E-3</v>
      </c>
      <c r="U261" s="95">
        <f>R261/'סכום נכסי הקרן'!$C$42</f>
        <v>4.7921913286452355E-4</v>
      </c>
    </row>
    <row r="262" spans="2:21" s="136" customFormat="1" ht="17.25" customHeight="1">
      <c r="B262" s="87" t="s">
        <v>940</v>
      </c>
      <c r="C262" s="84" t="s">
        <v>941</v>
      </c>
      <c r="D262" s="97" t="s">
        <v>30</v>
      </c>
      <c r="E262" s="97" t="s">
        <v>858</v>
      </c>
      <c r="F262" s="84"/>
      <c r="G262" s="97" t="s">
        <v>878</v>
      </c>
      <c r="H262" s="84" t="s">
        <v>937</v>
      </c>
      <c r="I262" s="84" t="s">
        <v>904</v>
      </c>
      <c r="J262" s="84"/>
      <c r="K262" s="94">
        <v>7.3500000000000005</v>
      </c>
      <c r="L262" s="97" t="s">
        <v>183</v>
      </c>
      <c r="M262" s="98">
        <v>5.5E-2</v>
      </c>
      <c r="N262" s="98">
        <v>5.57E-2</v>
      </c>
      <c r="O262" s="94">
        <v>3000000</v>
      </c>
      <c r="P262" s="96">
        <v>99.18</v>
      </c>
      <c r="Q262" s="84"/>
      <c r="R262" s="94">
        <v>10581.08174</v>
      </c>
      <c r="S262" s="95">
        <v>3.0000000000000001E-3</v>
      </c>
      <c r="T262" s="95">
        <f t="shared" si="7"/>
        <v>1.7765378840227412E-3</v>
      </c>
      <c r="U262" s="95">
        <f>R262/'סכום נכסי הקרן'!$C$42</f>
        <v>2.038413085982752E-4</v>
      </c>
    </row>
    <row r="263" spans="2:21" s="136" customFormat="1" ht="17.25" customHeight="1">
      <c r="B263" s="87" t="s">
        <v>942</v>
      </c>
      <c r="C263" s="84" t="s">
        <v>943</v>
      </c>
      <c r="D263" s="97" t="s">
        <v>30</v>
      </c>
      <c r="E263" s="97" t="s">
        <v>858</v>
      </c>
      <c r="F263" s="84"/>
      <c r="G263" s="97" t="s">
        <v>878</v>
      </c>
      <c r="H263" s="84" t="s">
        <v>937</v>
      </c>
      <c r="I263" s="84" t="s">
        <v>904</v>
      </c>
      <c r="J263" s="84"/>
      <c r="K263" s="94">
        <v>6.96</v>
      </c>
      <c r="L263" s="97" t="s">
        <v>183</v>
      </c>
      <c r="M263" s="98">
        <v>0.06</v>
      </c>
      <c r="N263" s="98">
        <v>5.3999999999999992E-2</v>
      </c>
      <c r="O263" s="94">
        <v>10376000</v>
      </c>
      <c r="P263" s="96">
        <v>103.836</v>
      </c>
      <c r="Q263" s="84"/>
      <c r="R263" s="94">
        <v>38348.808349999999</v>
      </c>
      <c r="S263" s="95">
        <v>1.3834666666666667E-2</v>
      </c>
      <c r="T263" s="95">
        <f t="shared" si="7"/>
        <v>6.4386716325378875E-3</v>
      </c>
      <c r="U263" s="95">
        <f>R263/'סכום נכסי הקרן'!$C$42</f>
        <v>7.3877808236726312E-4</v>
      </c>
    </row>
    <row r="264" spans="2:21" s="136" customFormat="1" ht="17.25" customHeight="1">
      <c r="B264" s="87" t="s">
        <v>944</v>
      </c>
      <c r="C264" s="84" t="s">
        <v>945</v>
      </c>
      <c r="D264" s="97" t="s">
        <v>30</v>
      </c>
      <c r="E264" s="97" t="s">
        <v>858</v>
      </c>
      <c r="F264" s="84"/>
      <c r="G264" s="97" t="s">
        <v>946</v>
      </c>
      <c r="H264" s="84" t="s">
        <v>937</v>
      </c>
      <c r="I264" s="84" t="s">
        <v>867</v>
      </c>
      <c r="J264" s="84"/>
      <c r="K264" s="94">
        <v>5</v>
      </c>
      <c r="L264" s="97" t="s">
        <v>183</v>
      </c>
      <c r="M264" s="98">
        <v>5.6250000000000001E-2</v>
      </c>
      <c r="N264" s="98">
        <v>4.07E-2</v>
      </c>
      <c r="O264" s="94">
        <v>4839000</v>
      </c>
      <c r="P264" s="96">
        <v>107.508</v>
      </c>
      <c r="Q264" s="84"/>
      <c r="R264" s="94">
        <v>18235.640789999998</v>
      </c>
      <c r="S264" s="95">
        <v>9.6780000000000008E-3</v>
      </c>
      <c r="T264" s="95">
        <f t="shared" si="7"/>
        <v>3.0617197276150507E-3</v>
      </c>
      <c r="U264" s="95">
        <f>R264/'סכום נכסי הקרן'!$C$42</f>
        <v>3.513040512398201E-4</v>
      </c>
    </row>
    <row r="265" spans="2:21" s="136" customFormat="1" ht="17.25" customHeight="1">
      <c r="B265" s="87" t="s">
        <v>947</v>
      </c>
      <c r="C265" s="84" t="s">
        <v>948</v>
      </c>
      <c r="D265" s="97" t="s">
        <v>30</v>
      </c>
      <c r="E265" s="97" t="s">
        <v>858</v>
      </c>
      <c r="F265" s="84"/>
      <c r="G265" s="97" t="s">
        <v>949</v>
      </c>
      <c r="H265" s="84" t="s">
        <v>937</v>
      </c>
      <c r="I265" s="84" t="s">
        <v>867</v>
      </c>
      <c r="J265" s="84"/>
      <c r="K265" s="94">
        <v>3.4799999999999995</v>
      </c>
      <c r="L265" s="97" t="s">
        <v>183</v>
      </c>
      <c r="M265" s="98">
        <v>4.1250000000000002E-2</v>
      </c>
      <c r="N265" s="98">
        <v>3.5000000000000003E-2</v>
      </c>
      <c r="O265" s="94">
        <v>6328000</v>
      </c>
      <c r="P265" s="96">
        <v>101.845</v>
      </c>
      <c r="Q265" s="84"/>
      <c r="R265" s="94">
        <v>22761.25519</v>
      </c>
      <c r="S265" s="95">
        <v>1.0546666666666666E-2</v>
      </c>
      <c r="T265" s="95">
        <f t="shared" si="7"/>
        <v>3.8215593761157579E-3</v>
      </c>
      <c r="U265" s="95">
        <f>R265/'סכום נכסי הקרן'!$C$42</f>
        <v>4.3848863067840577E-4</v>
      </c>
    </row>
    <row r="266" spans="2:21" s="136" customFormat="1" ht="17.25" customHeight="1">
      <c r="B266" s="87" t="s">
        <v>950</v>
      </c>
      <c r="C266" s="84" t="s">
        <v>951</v>
      </c>
      <c r="D266" s="97" t="s">
        <v>30</v>
      </c>
      <c r="E266" s="97" t="s">
        <v>858</v>
      </c>
      <c r="F266" s="84"/>
      <c r="G266" s="97" t="s">
        <v>884</v>
      </c>
      <c r="H266" s="84" t="s">
        <v>937</v>
      </c>
      <c r="I266" s="84" t="s">
        <v>867</v>
      </c>
      <c r="J266" s="84"/>
      <c r="K266" s="94">
        <v>1.4100000000000001</v>
      </c>
      <c r="L266" s="97" t="s">
        <v>186</v>
      </c>
      <c r="M266" s="98">
        <v>6.8760000000000002E-2</v>
      </c>
      <c r="N266" s="98">
        <v>3.2199999999999999E-2</v>
      </c>
      <c r="O266" s="94">
        <v>4960000</v>
      </c>
      <c r="P266" s="96">
        <v>104.886</v>
      </c>
      <c r="Q266" s="84"/>
      <c r="R266" s="94">
        <v>24405.651750000001</v>
      </c>
      <c r="S266" s="95">
        <v>4.96E-3</v>
      </c>
      <c r="T266" s="95">
        <f t="shared" si="7"/>
        <v>4.097649558289956E-3</v>
      </c>
      <c r="U266" s="95">
        <f>R266/'סכום נכסי הקרן'!$C$42</f>
        <v>4.701674282608638E-4</v>
      </c>
    </row>
    <row r="267" spans="2:21" s="136" customFormat="1" ht="17.25" customHeight="1">
      <c r="B267" s="87" t="s">
        <v>952</v>
      </c>
      <c r="C267" s="84" t="s">
        <v>953</v>
      </c>
      <c r="D267" s="97" t="s">
        <v>30</v>
      </c>
      <c r="E267" s="97" t="s">
        <v>858</v>
      </c>
      <c r="F267" s="84"/>
      <c r="G267" s="97" t="s">
        <v>825</v>
      </c>
      <c r="H267" s="84" t="s">
        <v>937</v>
      </c>
      <c r="I267" s="84" t="s">
        <v>867</v>
      </c>
      <c r="J267" s="84"/>
      <c r="K267" s="94">
        <v>6.19</v>
      </c>
      <c r="L267" s="97" t="s">
        <v>185</v>
      </c>
      <c r="M267" s="98">
        <v>4.4999999999999998E-2</v>
      </c>
      <c r="N267" s="98">
        <v>2.7399999999999997E-2</v>
      </c>
      <c r="O267" s="94">
        <v>5952000</v>
      </c>
      <c r="P267" s="96">
        <v>111.05</v>
      </c>
      <c r="Q267" s="84"/>
      <c r="R267" s="94">
        <v>28306.737410000002</v>
      </c>
      <c r="S267" s="95">
        <v>5.9519999999999998E-3</v>
      </c>
      <c r="T267" s="95">
        <f t="shared" si="7"/>
        <v>4.7526323506077344E-3</v>
      </c>
      <c r="U267" s="95">
        <f>R267/'סכום נכסי הקרן'!$C$42</f>
        <v>5.4532065223438604E-4</v>
      </c>
    </row>
    <row r="268" spans="2:21" s="136" customFormat="1" ht="17.25" customHeight="1">
      <c r="B268" s="87" t="s">
        <v>954</v>
      </c>
      <c r="C268" s="84" t="s">
        <v>955</v>
      </c>
      <c r="D268" s="97" t="s">
        <v>30</v>
      </c>
      <c r="E268" s="97" t="s">
        <v>858</v>
      </c>
      <c r="F268" s="84"/>
      <c r="G268" s="97" t="s">
        <v>892</v>
      </c>
      <c r="H268" s="84" t="s">
        <v>937</v>
      </c>
      <c r="I268" s="84" t="s">
        <v>867</v>
      </c>
      <c r="J268" s="84"/>
      <c r="K268" s="94">
        <v>3.88</v>
      </c>
      <c r="L268" s="97" t="s">
        <v>183</v>
      </c>
      <c r="M268" s="98">
        <v>0.05</v>
      </c>
      <c r="N268" s="98">
        <v>3.8900000000000004E-2</v>
      </c>
      <c r="O268" s="94">
        <v>7025000</v>
      </c>
      <c r="P268" s="96">
        <v>103.901</v>
      </c>
      <c r="Q268" s="84"/>
      <c r="R268" s="94">
        <v>25562.877570000001</v>
      </c>
      <c r="S268" s="95">
        <v>6.3863636363636362E-3</v>
      </c>
      <c r="T268" s="95">
        <f t="shared" si="7"/>
        <v>4.2919449583365748E-3</v>
      </c>
      <c r="U268" s="95">
        <f>R268/'סכום נכסי הקרן'!$C$42</f>
        <v>4.9246103030353282E-4</v>
      </c>
    </row>
    <row r="269" spans="2:21" s="136" customFormat="1" ht="17.25" customHeight="1">
      <c r="B269" s="87" t="s">
        <v>956</v>
      </c>
      <c r="C269" s="84" t="s">
        <v>957</v>
      </c>
      <c r="D269" s="97" t="s">
        <v>30</v>
      </c>
      <c r="E269" s="97" t="s">
        <v>858</v>
      </c>
      <c r="F269" s="84"/>
      <c r="G269" s="97" t="s">
        <v>919</v>
      </c>
      <c r="H269" s="84" t="s">
        <v>937</v>
      </c>
      <c r="I269" s="84" t="s">
        <v>904</v>
      </c>
      <c r="J269" s="84"/>
      <c r="K269" s="94">
        <v>4.54</v>
      </c>
      <c r="L269" s="97" t="s">
        <v>185</v>
      </c>
      <c r="M269" s="98">
        <v>3.7499999999999999E-2</v>
      </c>
      <c r="N269" s="98">
        <v>1.1099999999999999E-2</v>
      </c>
      <c r="O269" s="94">
        <v>4900000</v>
      </c>
      <c r="P269" s="96">
        <v>112.524</v>
      </c>
      <c r="Q269" s="84"/>
      <c r="R269" s="94">
        <v>23640.31653</v>
      </c>
      <c r="S269" s="95">
        <v>6.5333333333333337E-3</v>
      </c>
      <c r="T269" s="95">
        <f t="shared" si="7"/>
        <v>3.9691516366486398E-3</v>
      </c>
      <c r="U269" s="95">
        <f>R269/'סכום נכסי הקרן'!$C$42</f>
        <v>4.5542347895638095E-4</v>
      </c>
    </row>
    <row r="270" spans="2:21" s="136" customFormat="1" ht="17.25" customHeight="1">
      <c r="B270" s="87" t="s">
        <v>958</v>
      </c>
      <c r="C270" s="84" t="s">
        <v>959</v>
      </c>
      <c r="D270" s="97" t="s">
        <v>30</v>
      </c>
      <c r="E270" s="97" t="s">
        <v>858</v>
      </c>
      <c r="F270" s="84"/>
      <c r="G270" s="97" t="s">
        <v>892</v>
      </c>
      <c r="H270" s="84" t="s">
        <v>937</v>
      </c>
      <c r="I270" s="84" t="s">
        <v>861</v>
      </c>
      <c r="J270" s="84"/>
      <c r="K270" s="94">
        <v>0.33</v>
      </c>
      <c r="L270" s="97" t="s">
        <v>183</v>
      </c>
      <c r="M270" s="98">
        <v>4.6249999999999999E-2</v>
      </c>
      <c r="N270" s="98">
        <v>2.0299999999999999E-2</v>
      </c>
      <c r="O270" s="94">
        <v>6860000</v>
      </c>
      <c r="P270" s="96">
        <v>102.733</v>
      </c>
      <c r="Q270" s="84"/>
      <c r="R270" s="94">
        <v>24618.984179999999</v>
      </c>
      <c r="S270" s="95">
        <v>9.1466666666666675E-3</v>
      </c>
      <c r="T270" s="95">
        <f t="shared" si="7"/>
        <v>4.1334675543227154E-3</v>
      </c>
      <c r="U270" s="95">
        <f>R270/'סכום נכסי הקרן'!$C$42</f>
        <v>4.7427721237993531E-4</v>
      </c>
    </row>
    <row r="271" spans="2:21" s="136" customFormat="1" ht="17.25" customHeight="1">
      <c r="B271" s="87" t="s">
        <v>960</v>
      </c>
      <c r="C271" s="84" t="s">
        <v>961</v>
      </c>
      <c r="D271" s="97" t="s">
        <v>30</v>
      </c>
      <c r="E271" s="97" t="s">
        <v>858</v>
      </c>
      <c r="F271" s="84"/>
      <c r="G271" s="97" t="s">
        <v>878</v>
      </c>
      <c r="H271" s="84" t="s">
        <v>937</v>
      </c>
      <c r="I271" s="84" t="s">
        <v>867</v>
      </c>
      <c r="J271" s="84"/>
      <c r="K271" s="94">
        <v>0.28000000000000003</v>
      </c>
      <c r="L271" s="97" t="s">
        <v>186</v>
      </c>
      <c r="M271" s="98">
        <v>4.8499999999999995E-2</v>
      </c>
      <c r="N271" s="98">
        <v>4.2000000000000006E-3</v>
      </c>
      <c r="O271" s="94">
        <v>7900000</v>
      </c>
      <c r="P271" s="96">
        <v>101.03400000000001</v>
      </c>
      <c r="Q271" s="84"/>
      <c r="R271" s="94">
        <v>38642.366159999998</v>
      </c>
      <c r="S271" s="95">
        <v>1.975E-2</v>
      </c>
      <c r="T271" s="95">
        <f t="shared" si="7"/>
        <v>6.4879592747119613E-3</v>
      </c>
      <c r="U271" s="95">
        <f>R271/'סכום נכסי הקרן'!$C$42</f>
        <v>7.4443338393377796E-4</v>
      </c>
    </row>
    <row r="272" spans="2:21" s="136" customFormat="1" ht="17.25" customHeight="1">
      <c r="B272" s="87" t="s">
        <v>962</v>
      </c>
      <c r="C272" s="84" t="s">
        <v>963</v>
      </c>
      <c r="D272" s="97" t="s">
        <v>30</v>
      </c>
      <c r="E272" s="97" t="s">
        <v>858</v>
      </c>
      <c r="F272" s="84"/>
      <c r="G272" s="97" t="s">
        <v>878</v>
      </c>
      <c r="H272" s="84" t="s">
        <v>964</v>
      </c>
      <c r="I272" s="84" t="s">
        <v>861</v>
      </c>
      <c r="J272" s="84"/>
      <c r="K272" s="94">
        <v>5.88</v>
      </c>
      <c r="L272" s="97" t="s">
        <v>185</v>
      </c>
      <c r="M272" s="98">
        <v>5.3749999999999999E-2</v>
      </c>
      <c r="N272" s="98">
        <v>3.27E-2</v>
      </c>
      <c r="O272" s="94">
        <v>4200000</v>
      </c>
      <c r="P272" s="96">
        <v>112.816</v>
      </c>
      <c r="Q272" s="84"/>
      <c r="R272" s="94">
        <v>20541.683820000002</v>
      </c>
      <c r="S272" s="95">
        <v>3.3600000000000001E-3</v>
      </c>
      <c r="T272" s="95">
        <f t="shared" si="7"/>
        <v>3.4488987425445395E-3</v>
      </c>
      <c r="U272" s="95">
        <f>R272/'סכום נכסי הקרן'!$C$42</f>
        <v>3.9572926602122793E-4</v>
      </c>
    </row>
    <row r="273" spans="2:21" s="136" customFormat="1" ht="17.25" customHeight="1">
      <c r="B273" s="87" t="s">
        <v>965</v>
      </c>
      <c r="C273" s="84" t="s">
        <v>966</v>
      </c>
      <c r="D273" s="97" t="s">
        <v>30</v>
      </c>
      <c r="E273" s="97" t="s">
        <v>858</v>
      </c>
      <c r="F273" s="84"/>
      <c r="G273" s="97" t="s">
        <v>878</v>
      </c>
      <c r="H273" s="84" t="s">
        <v>964</v>
      </c>
      <c r="I273" s="84" t="s">
        <v>861</v>
      </c>
      <c r="J273" s="84"/>
      <c r="K273" s="94">
        <v>6.4200000000000008</v>
      </c>
      <c r="L273" s="97" t="s">
        <v>186</v>
      </c>
      <c r="M273" s="98">
        <v>0.06</v>
      </c>
      <c r="N273" s="98">
        <v>4.9200000000000008E-2</v>
      </c>
      <c r="O273" s="94">
        <v>8000000</v>
      </c>
      <c r="P273" s="96">
        <v>106.68899999999999</v>
      </c>
      <c r="Q273" s="84"/>
      <c r="R273" s="94">
        <v>40909.44341</v>
      </c>
      <c r="S273" s="95">
        <v>6.4000000000000003E-3</v>
      </c>
      <c r="T273" s="95">
        <f t="shared" si="7"/>
        <v>6.8685960299697561E-3</v>
      </c>
      <c r="U273" s="95">
        <f>R273/'סכום נכסי הקרן'!$C$42</f>
        <v>7.8810793486238458E-4</v>
      </c>
    </row>
    <row r="274" spans="2:21" s="136" customFormat="1" ht="17.25" customHeight="1">
      <c r="B274" s="87" t="s">
        <v>967</v>
      </c>
      <c r="C274" s="84" t="s">
        <v>968</v>
      </c>
      <c r="D274" s="97" t="s">
        <v>30</v>
      </c>
      <c r="E274" s="97" t="s">
        <v>858</v>
      </c>
      <c r="F274" s="84"/>
      <c r="G274" s="97" t="s">
        <v>817</v>
      </c>
      <c r="H274" s="84" t="s">
        <v>969</v>
      </c>
      <c r="I274" s="84" t="s">
        <v>904</v>
      </c>
      <c r="J274" s="84"/>
      <c r="K274" s="94">
        <v>3.4299999999999997</v>
      </c>
      <c r="L274" s="97" t="s">
        <v>183</v>
      </c>
      <c r="M274" s="98">
        <v>0.05</v>
      </c>
      <c r="N274" s="98">
        <v>4.0899999999999999E-2</v>
      </c>
      <c r="O274" s="94">
        <v>5550000</v>
      </c>
      <c r="P274" s="96">
        <v>102.76600000000001</v>
      </c>
      <c r="Q274" s="84"/>
      <c r="R274" s="94">
        <v>20011.930230000002</v>
      </c>
      <c r="S274" s="95">
        <v>5.5500000000000002E-3</v>
      </c>
      <c r="T274" s="95">
        <f t="shared" si="7"/>
        <v>3.3599544034913519E-3</v>
      </c>
      <c r="U274" s="95">
        <f>R274/'סכום נכסי הקרן'!$C$42</f>
        <v>3.8552372487962494E-4</v>
      </c>
    </row>
    <row r="275" spans="2:21" s="136" customFormat="1" ht="17.25" customHeight="1">
      <c r="B275" s="87" t="s">
        <v>970</v>
      </c>
      <c r="C275" s="84" t="s">
        <v>971</v>
      </c>
      <c r="D275" s="97" t="s">
        <v>30</v>
      </c>
      <c r="E275" s="97" t="s">
        <v>858</v>
      </c>
      <c r="F275" s="84"/>
      <c r="G275" s="97" t="s">
        <v>825</v>
      </c>
      <c r="H275" s="84" t="s">
        <v>969</v>
      </c>
      <c r="I275" s="84" t="s">
        <v>904</v>
      </c>
      <c r="J275" s="84"/>
      <c r="K275" s="94">
        <v>2.0800000000000005</v>
      </c>
      <c r="L275" s="97" t="s">
        <v>183</v>
      </c>
      <c r="M275" s="98">
        <v>0.05</v>
      </c>
      <c r="N275" s="98">
        <v>4.1899999999999993E-2</v>
      </c>
      <c r="O275" s="94">
        <v>7020000</v>
      </c>
      <c r="P275" s="96">
        <v>101.468</v>
      </c>
      <c r="Q275" s="84"/>
      <c r="R275" s="94">
        <v>25053.941280000003</v>
      </c>
      <c r="S275" s="95">
        <v>3.5117558779389694E-3</v>
      </c>
      <c r="T275" s="95">
        <f t="shared" si="7"/>
        <v>4.206495793312076E-3</v>
      </c>
      <c r="U275" s="95">
        <f>R275/'סכום נכסי הקרן'!$C$42</f>
        <v>4.8265652808949448E-4</v>
      </c>
    </row>
    <row r="276" spans="2:21" s="136" customFormat="1" ht="17.25" customHeight="1">
      <c r="B276" s="87" t="s">
        <v>972</v>
      </c>
      <c r="C276" s="84" t="s">
        <v>973</v>
      </c>
      <c r="D276" s="97" t="s">
        <v>30</v>
      </c>
      <c r="E276" s="97" t="s">
        <v>858</v>
      </c>
      <c r="F276" s="84"/>
      <c r="G276" s="97" t="s">
        <v>786</v>
      </c>
      <c r="H276" s="84" t="s">
        <v>969</v>
      </c>
      <c r="I276" s="84" t="s">
        <v>861</v>
      </c>
      <c r="J276" s="84"/>
      <c r="K276" s="94">
        <v>6.4299999999999988</v>
      </c>
      <c r="L276" s="97" t="s">
        <v>183</v>
      </c>
      <c r="M276" s="98">
        <v>4.8750000000000002E-2</v>
      </c>
      <c r="N276" s="98">
        <v>4.8000000000000001E-2</v>
      </c>
      <c r="O276" s="94">
        <v>4191000</v>
      </c>
      <c r="P276" s="96">
        <v>100.032</v>
      </c>
      <c r="Q276" s="84"/>
      <c r="R276" s="94">
        <v>14735.54502</v>
      </c>
      <c r="S276" s="95">
        <v>4.1910000000000003E-3</v>
      </c>
      <c r="T276" s="95">
        <f t="shared" si="7"/>
        <v>2.4740621623581412E-3</v>
      </c>
      <c r="U276" s="95">
        <f>R276/'סכום נכסי הקרן'!$C$42</f>
        <v>2.8387577504770299E-4</v>
      </c>
    </row>
    <row r="277" spans="2:21" s="136" customFormat="1" ht="17.25" customHeight="1">
      <c r="B277" s="87" t="s">
        <v>974</v>
      </c>
      <c r="C277" s="84" t="s">
        <v>975</v>
      </c>
      <c r="D277" s="97" t="s">
        <v>30</v>
      </c>
      <c r="E277" s="97" t="s">
        <v>858</v>
      </c>
      <c r="F277" s="84"/>
      <c r="G277" s="97" t="s">
        <v>786</v>
      </c>
      <c r="H277" s="84" t="s">
        <v>969</v>
      </c>
      <c r="I277" s="84" t="s">
        <v>861</v>
      </c>
      <c r="J277" s="84"/>
      <c r="K277" s="94">
        <v>8.02</v>
      </c>
      <c r="L277" s="97" t="s">
        <v>183</v>
      </c>
      <c r="M277" s="98">
        <v>5.2499999999999998E-2</v>
      </c>
      <c r="N277" s="98">
        <v>5.2499999999999998E-2</v>
      </c>
      <c r="O277" s="94">
        <v>4456000</v>
      </c>
      <c r="P277" s="96">
        <v>100</v>
      </c>
      <c r="Q277" s="84"/>
      <c r="R277" s="94">
        <v>15455.71092</v>
      </c>
      <c r="S277" s="95">
        <v>5.4012121212121209E-3</v>
      </c>
      <c r="T277" s="95">
        <f t="shared" si="7"/>
        <v>2.594976265052837E-3</v>
      </c>
      <c r="U277" s="95">
        <f>R277/'סכום נכסי הקרן'!$C$42</f>
        <v>2.9774955119564667E-4</v>
      </c>
    </row>
    <row r="278" spans="2:21" s="136" customFormat="1" ht="17.25" customHeight="1">
      <c r="B278" s="87" t="s">
        <v>976</v>
      </c>
      <c r="C278" s="84" t="s">
        <v>977</v>
      </c>
      <c r="D278" s="97" t="s">
        <v>30</v>
      </c>
      <c r="E278" s="97" t="s">
        <v>858</v>
      </c>
      <c r="F278" s="84"/>
      <c r="G278" s="97" t="s">
        <v>978</v>
      </c>
      <c r="H278" s="84" t="s">
        <v>969</v>
      </c>
      <c r="I278" s="84" t="s">
        <v>904</v>
      </c>
      <c r="J278" s="84"/>
      <c r="K278" s="94">
        <v>1.45</v>
      </c>
      <c r="L278" s="97" t="s">
        <v>183</v>
      </c>
      <c r="M278" s="98">
        <v>0.06</v>
      </c>
      <c r="N278" s="98">
        <v>3.8699999999999998E-2</v>
      </c>
      <c r="O278" s="94">
        <v>4747000</v>
      </c>
      <c r="P278" s="96">
        <v>105.551</v>
      </c>
      <c r="Q278" s="84"/>
      <c r="R278" s="94">
        <v>17826.758030000001</v>
      </c>
      <c r="S278" s="95">
        <v>3.1646666666666668E-3</v>
      </c>
      <c r="T278" s="95">
        <f t="shared" si="7"/>
        <v>2.9930693068818135E-3</v>
      </c>
      <c r="U278" s="95">
        <f>R278/'סכום נכסי הקרן'!$C$42</f>
        <v>3.4342704972809435E-4</v>
      </c>
    </row>
    <row r="279" spans="2:21" s="136" customFormat="1" ht="17.25" customHeight="1">
      <c r="B279" s="87" t="s">
        <v>979</v>
      </c>
      <c r="C279" s="84" t="s">
        <v>980</v>
      </c>
      <c r="D279" s="97" t="s">
        <v>30</v>
      </c>
      <c r="E279" s="97" t="s">
        <v>858</v>
      </c>
      <c r="F279" s="84"/>
      <c r="G279" s="97" t="s">
        <v>978</v>
      </c>
      <c r="H279" s="84" t="s">
        <v>969</v>
      </c>
      <c r="I279" s="84" t="s">
        <v>904</v>
      </c>
      <c r="J279" s="84"/>
      <c r="K279" s="94">
        <v>2.2600000000000002</v>
      </c>
      <c r="L279" s="97" t="s">
        <v>183</v>
      </c>
      <c r="M279" s="98">
        <v>4.6249999999999999E-2</v>
      </c>
      <c r="N279" s="98">
        <v>3.8200000000000005E-2</v>
      </c>
      <c r="O279" s="94">
        <v>1287000</v>
      </c>
      <c r="P279" s="96">
        <v>102.5</v>
      </c>
      <c r="Q279" s="84"/>
      <c r="R279" s="94">
        <v>4599.9490599999999</v>
      </c>
      <c r="S279" s="95">
        <v>2.5739999999999999E-3</v>
      </c>
      <c r="T279" s="95">
        <f t="shared" si="7"/>
        <v>7.7232025708411155E-4</v>
      </c>
      <c r="U279" s="95">
        <f>R279/'סכום נכסי הקרן'!$C$42</f>
        <v>8.8616613964065833E-5</v>
      </c>
    </row>
    <row r="280" spans="2:21" s="136" customFormat="1" ht="17.25" customHeight="1">
      <c r="B280" s="87" t="s">
        <v>981</v>
      </c>
      <c r="C280" s="84" t="s">
        <v>982</v>
      </c>
      <c r="D280" s="97" t="s">
        <v>30</v>
      </c>
      <c r="E280" s="97" t="s">
        <v>858</v>
      </c>
      <c r="F280" s="84"/>
      <c r="G280" s="97" t="s">
        <v>825</v>
      </c>
      <c r="H280" s="84" t="s">
        <v>969</v>
      </c>
      <c r="I280" s="84" t="s">
        <v>867</v>
      </c>
      <c r="J280" s="84"/>
      <c r="K280" s="94">
        <v>3.6199999999999997</v>
      </c>
      <c r="L280" s="97" t="s">
        <v>183</v>
      </c>
      <c r="M280" s="98">
        <v>7.7499999999999999E-2</v>
      </c>
      <c r="N280" s="98">
        <v>5.4399999999999997E-2</v>
      </c>
      <c r="O280" s="94">
        <v>5557500</v>
      </c>
      <c r="P280" s="96">
        <v>107.55200000000001</v>
      </c>
      <c r="Q280" s="84"/>
      <c r="R280" s="94">
        <v>21038.20421</v>
      </c>
      <c r="S280" s="95">
        <v>1.0291666666666666E-2</v>
      </c>
      <c r="T280" s="95">
        <f t="shared" si="7"/>
        <v>3.5322633081626424E-3</v>
      </c>
      <c r="U280" s="95">
        <f>R280/'סכום נכסי הקרן'!$C$42</f>
        <v>4.0529457971318376E-4</v>
      </c>
    </row>
    <row r="281" spans="2:21" s="136" customFormat="1" ht="17.25" customHeight="1">
      <c r="B281" s="87" t="s">
        <v>983</v>
      </c>
      <c r="C281" s="84" t="s">
        <v>984</v>
      </c>
      <c r="D281" s="97" t="s">
        <v>30</v>
      </c>
      <c r="E281" s="97" t="s">
        <v>858</v>
      </c>
      <c r="F281" s="84"/>
      <c r="G281" s="97" t="s">
        <v>884</v>
      </c>
      <c r="H281" s="84" t="s">
        <v>985</v>
      </c>
      <c r="I281" s="84" t="s">
        <v>861</v>
      </c>
      <c r="J281" s="84"/>
      <c r="K281" s="94">
        <v>0.24000000000000002</v>
      </c>
      <c r="L281" s="97" t="s">
        <v>185</v>
      </c>
      <c r="M281" s="98">
        <v>5.5E-2</v>
      </c>
      <c r="N281" s="98">
        <v>-3.4000000000000002E-3</v>
      </c>
      <c r="O281" s="94">
        <v>4659000</v>
      </c>
      <c r="P281" s="96">
        <v>101.09099999999999</v>
      </c>
      <c r="Q281" s="84"/>
      <c r="R281" s="94">
        <v>19558.038769999999</v>
      </c>
      <c r="S281" s="95">
        <v>3.7272E-3</v>
      </c>
      <c r="T281" s="95">
        <f t="shared" si="7"/>
        <v>3.2837471315187608E-3</v>
      </c>
      <c r="U281" s="95">
        <f>R281/'סכום נכסי הקרן'!$C$42</f>
        <v>3.7677964450661175E-4</v>
      </c>
    </row>
    <row r="282" spans="2:21" s="136" customFormat="1" ht="17.25" customHeight="1">
      <c r="B282" s="142"/>
    </row>
    <row r="283" spans="2:21" s="136" customFormat="1" ht="17.25" customHeight="1">
      <c r="B283" s="142"/>
    </row>
    <row r="284" spans="2:21" s="136" customFormat="1" ht="17.25" customHeight="1">
      <c r="B284" s="142"/>
    </row>
    <row r="285" spans="2:21" s="136" customFormat="1" ht="17.25" customHeight="1">
      <c r="B285" s="143" t="s">
        <v>279</v>
      </c>
      <c r="C285" s="137"/>
      <c r="D285" s="137"/>
      <c r="E285" s="137"/>
      <c r="F285" s="137"/>
      <c r="G285" s="137"/>
      <c r="H285" s="137"/>
      <c r="I285" s="137"/>
      <c r="J285" s="137"/>
      <c r="K285" s="137"/>
    </row>
    <row r="286" spans="2:21" s="136" customFormat="1" ht="17.25" customHeight="1">
      <c r="B286" s="143" t="s">
        <v>132</v>
      </c>
      <c r="C286" s="137"/>
      <c r="D286" s="137"/>
      <c r="E286" s="137"/>
      <c r="F286" s="137"/>
      <c r="G286" s="137"/>
      <c r="H286" s="137"/>
      <c r="I286" s="137"/>
      <c r="J286" s="137"/>
      <c r="K286" s="137"/>
    </row>
    <row r="287" spans="2:21" s="136" customFormat="1" ht="17.25" customHeight="1">
      <c r="B287" s="143" t="s">
        <v>261</v>
      </c>
      <c r="C287" s="137"/>
      <c r="D287" s="137"/>
      <c r="E287" s="137"/>
      <c r="F287" s="137"/>
      <c r="G287" s="137"/>
      <c r="H287" s="137"/>
      <c r="I287" s="137"/>
      <c r="J287" s="137"/>
      <c r="K287" s="137"/>
    </row>
    <row r="288" spans="2:21" s="136" customFormat="1" ht="17.25" customHeight="1">
      <c r="B288" s="143" t="s">
        <v>269</v>
      </c>
      <c r="C288" s="137"/>
      <c r="D288" s="137"/>
      <c r="E288" s="137"/>
      <c r="F288" s="137"/>
      <c r="G288" s="137"/>
      <c r="H288" s="137"/>
      <c r="I288" s="137"/>
      <c r="J288" s="137"/>
      <c r="K288" s="137"/>
    </row>
    <row r="289" spans="2:11" s="136" customFormat="1" ht="17.25" customHeight="1">
      <c r="B289" s="179" t="s">
        <v>275</v>
      </c>
      <c r="C289" s="179"/>
      <c r="D289" s="179"/>
      <c r="E289" s="179"/>
      <c r="F289" s="179"/>
      <c r="G289" s="179"/>
      <c r="H289" s="179"/>
      <c r="I289" s="179"/>
      <c r="J289" s="179"/>
      <c r="K289" s="179"/>
    </row>
    <row r="290" spans="2:11" s="136" customFormat="1" ht="17.25" customHeight="1">
      <c r="B290" s="142"/>
    </row>
    <row r="291" spans="2:11" s="136" customFormat="1" ht="17.25" customHeight="1">
      <c r="B291" s="142"/>
    </row>
    <row r="292" spans="2:11" s="136" customFormat="1" ht="17.25" customHeight="1">
      <c r="B292" s="142"/>
    </row>
    <row r="293" spans="2:11" s="136" customFormat="1" ht="17.25" customHeight="1">
      <c r="B293" s="142"/>
    </row>
    <row r="294" spans="2:11" s="136" customFormat="1" ht="17.25" customHeight="1">
      <c r="B294" s="142"/>
    </row>
    <row r="295" spans="2:11" s="136" customFormat="1" ht="17.25" customHeight="1">
      <c r="B295" s="142"/>
    </row>
    <row r="296" spans="2:11" s="136" customFormat="1" ht="17.25" customHeight="1">
      <c r="B296" s="142"/>
    </row>
    <row r="297" spans="2:11" s="136" customFormat="1" ht="17.25" customHeight="1">
      <c r="B297" s="142"/>
    </row>
    <row r="298" spans="2:11" s="136" customFormat="1" ht="17.25" customHeight="1">
      <c r="B298" s="142"/>
    </row>
    <row r="299" spans="2:11" s="136" customFormat="1" ht="17.25" customHeight="1">
      <c r="B299" s="142"/>
    </row>
    <row r="300" spans="2:11" s="136" customFormat="1" ht="17.25" customHeight="1">
      <c r="B300" s="142"/>
    </row>
    <row r="301" spans="2:11" s="136" customFormat="1" ht="17.25" customHeight="1">
      <c r="B301" s="142"/>
    </row>
    <row r="302" spans="2:11" s="136" customFormat="1" ht="17.25" customHeight="1">
      <c r="B302" s="142"/>
    </row>
    <row r="303" spans="2:11" s="136" customFormat="1" ht="17.25" customHeight="1">
      <c r="B303" s="142"/>
    </row>
    <row r="304" spans="2:11" s="136" customFormat="1" ht="17.25" customHeight="1">
      <c r="B304" s="142"/>
    </row>
    <row r="305" spans="2:6" s="136" customFormat="1" ht="17.25" customHeight="1">
      <c r="B305" s="142"/>
    </row>
    <row r="306" spans="2:6" s="136" customFormat="1" ht="17.25" customHeight="1">
      <c r="B306" s="142"/>
    </row>
    <row r="307" spans="2:6" s="136" customFormat="1" ht="17.25" customHeight="1">
      <c r="B307" s="142"/>
    </row>
    <row r="308" spans="2:6">
      <c r="C308" s="1"/>
      <c r="D308" s="1"/>
      <c r="E308" s="1"/>
      <c r="F308" s="1"/>
    </row>
    <row r="309" spans="2:6">
      <c r="C309" s="1"/>
      <c r="D309" s="1"/>
      <c r="E309" s="1"/>
      <c r="F309" s="1"/>
    </row>
    <row r="310" spans="2:6">
      <c r="C310" s="1"/>
      <c r="D310" s="1"/>
      <c r="E310" s="1"/>
      <c r="F310" s="1"/>
    </row>
    <row r="311" spans="2:6">
      <c r="C311" s="1"/>
      <c r="D311" s="1"/>
      <c r="E311" s="1"/>
      <c r="F311" s="1"/>
    </row>
    <row r="312" spans="2:6">
      <c r="C312" s="1"/>
      <c r="D312" s="1"/>
      <c r="E312" s="1"/>
      <c r="F312" s="1"/>
    </row>
    <row r="313" spans="2:6">
      <c r="C313" s="1"/>
      <c r="D313" s="1"/>
      <c r="E313" s="1"/>
      <c r="F313" s="1"/>
    </row>
    <row r="314" spans="2:6">
      <c r="C314" s="1"/>
      <c r="D314" s="1"/>
      <c r="E314" s="1"/>
      <c r="F314" s="1"/>
    </row>
    <row r="315" spans="2:6">
      <c r="C315" s="1"/>
      <c r="D315" s="1"/>
      <c r="E315" s="1"/>
      <c r="F315" s="1"/>
    </row>
    <row r="316" spans="2:6">
      <c r="C316" s="1"/>
      <c r="D316" s="1"/>
      <c r="E316" s="1"/>
      <c r="F316" s="1"/>
    </row>
    <row r="317" spans="2:6">
      <c r="C317" s="1"/>
      <c r="D317" s="1"/>
      <c r="E317" s="1"/>
      <c r="F317" s="1"/>
    </row>
    <row r="318" spans="2:6">
      <c r="C318" s="1"/>
      <c r="D318" s="1"/>
      <c r="E318" s="1"/>
      <c r="F318" s="1"/>
    </row>
    <row r="319" spans="2:6">
      <c r="C319" s="1"/>
      <c r="D319" s="1"/>
      <c r="E319" s="1"/>
      <c r="F319" s="1"/>
    </row>
    <row r="320" spans="2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89:K289"/>
  </mergeCells>
  <phoneticPr fontId="6" type="noConversion"/>
  <conditionalFormatting sqref="B12:B281">
    <cfRule type="cellIs" dxfId="141" priority="2" operator="equal">
      <formula>"NR3"</formula>
    </cfRule>
  </conditionalFormatting>
  <conditionalFormatting sqref="B12:B281">
    <cfRule type="containsText" dxfId="14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287 B289"/>
    <dataValidation type="list" allowBlank="1" showInputMessage="1" showErrorMessage="1" sqref="I12:I35 I290:I828 I37:I288">
      <formula1>$BC$7:$BC$10</formula1>
    </dataValidation>
    <dataValidation type="list" allowBlank="1" showInputMessage="1" showErrorMessage="1" sqref="E12:E35 E290:E822 E37:E288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290:G555 G37:G288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E363"/>
  <sheetViews>
    <sheetView rightToLeft="1" topLeftCell="B1" zoomScale="90" zoomScaleNormal="90" workbookViewId="0">
      <pane ySplit="10" topLeftCell="A11" activePane="bottomLeft" state="frozen"/>
      <selection activeCell="B1" sqref="B1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1.85546875" style="1" bestFit="1" customWidth="1"/>
    <col min="11" max="11" width="10.140625" style="1" customWidth="1"/>
    <col min="12" max="12" width="13.140625" style="1" bestFit="1" customWidth="1"/>
    <col min="13" max="13" width="15" style="1" bestFit="1" customWidth="1"/>
    <col min="14" max="14" width="9.7109375" style="1" customWidth="1"/>
    <col min="15" max="15" width="10.42578125" style="1" bestFit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199</v>
      </c>
      <c r="C1" s="78" t="s" vm="1">
        <v>280</v>
      </c>
    </row>
    <row r="2" spans="2:57">
      <c r="B2" s="57" t="s">
        <v>198</v>
      </c>
      <c r="C2" s="78" t="s">
        <v>281</v>
      </c>
    </row>
    <row r="3" spans="2:57">
      <c r="B3" s="57" t="s">
        <v>200</v>
      </c>
      <c r="C3" s="78" t="s">
        <v>282</v>
      </c>
    </row>
    <row r="4" spans="2:57">
      <c r="B4" s="57" t="s">
        <v>201</v>
      </c>
      <c r="C4" s="78">
        <v>2102</v>
      </c>
    </row>
    <row r="6" spans="2:57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8"/>
      <c r="BE6" s="3"/>
    </row>
    <row r="7" spans="2:57" ht="26.25" customHeight="1">
      <c r="B7" s="176" t="s">
        <v>109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8"/>
      <c r="BA7" s="3"/>
      <c r="BE7" s="3"/>
    </row>
    <row r="8" spans="2:57" s="3" customFormat="1" ht="63">
      <c r="B8" s="23" t="s">
        <v>135</v>
      </c>
      <c r="C8" s="31" t="s">
        <v>52</v>
      </c>
      <c r="D8" s="31" t="s">
        <v>139</v>
      </c>
      <c r="E8" s="31" t="s">
        <v>247</v>
      </c>
      <c r="F8" s="31" t="s">
        <v>137</v>
      </c>
      <c r="G8" s="31" t="s">
        <v>77</v>
      </c>
      <c r="H8" s="31" t="s">
        <v>121</v>
      </c>
      <c r="I8" s="14" t="s">
        <v>263</v>
      </c>
      <c r="J8" s="14" t="s">
        <v>262</v>
      </c>
      <c r="K8" s="31" t="s">
        <v>278</v>
      </c>
      <c r="L8" s="14" t="s">
        <v>74</v>
      </c>
      <c r="M8" s="14" t="s">
        <v>68</v>
      </c>
      <c r="N8" s="14" t="s">
        <v>202</v>
      </c>
      <c r="O8" s="15" t="s">
        <v>204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 t="s">
        <v>270</v>
      </c>
      <c r="J9" s="17"/>
      <c r="K9" s="17" t="s">
        <v>266</v>
      </c>
      <c r="L9" s="17" t="s">
        <v>266</v>
      </c>
      <c r="M9" s="17" t="s">
        <v>20</v>
      </c>
      <c r="N9" s="17" t="s">
        <v>20</v>
      </c>
      <c r="O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A10" s="1"/>
      <c r="BB10" s="3"/>
      <c r="BC10" s="1"/>
      <c r="BE10" s="1"/>
    </row>
    <row r="11" spans="2:57" s="139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88"/>
      <c r="K11" s="88">
        <f>K12+K133</f>
        <v>26537.121219999997</v>
      </c>
      <c r="L11" s="88">
        <v>7865709.5797299994</v>
      </c>
      <c r="M11" s="80"/>
      <c r="N11" s="89">
        <f>L11/$L$11</f>
        <v>1</v>
      </c>
      <c r="O11" s="89">
        <f>L11/'סכום נכסי הקרן'!$C$42</f>
        <v>0.15153049311819725</v>
      </c>
      <c r="BA11" s="136"/>
      <c r="BB11" s="141"/>
      <c r="BC11" s="136"/>
      <c r="BE11" s="136"/>
    </row>
    <row r="12" spans="2:57" s="136" customFormat="1" ht="20.25">
      <c r="B12" s="81" t="s">
        <v>256</v>
      </c>
      <c r="C12" s="82"/>
      <c r="D12" s="82"/>
      <c r="E12" s="82"/>
      <c r="F12" s="82"/>
      <c r="G12" s="82"/>
      <c r="H12" s="82"/>
      <c r="I12" s="91"/>
      <c r="J12" s="93"/>
      <c r="K12" s="91">
        <v>25670.281219999997</v>
      </c>
      <c r="L12" s="91">
        <v>5726755.6794799985</v>
      </c>
      <c r="M12" s="82"/>
      <c r="N12" s="92">
        <f t="shared" ref="N12:N43" si="0">L12/$L$11</f>
        <v>0.72806599600853517</v>
      </c>
      <c r="O12" s="92">
        <f>L12/'סכום נכסי הקרן'!$C$42</f>
        <v>0.11032419939776476</v>
      </c>
      <c r="BB12" s="139"/>
    </row>
    <row r="13" spans="2:57" s="136" customFormat="1">
      <c r="B13" s="102" t="s">
        <v>986</v>
      </c>
      <c r="C13" s="82"/>
      <c r="D13" s="82"/>
      <c r="E13" s="82"/>
      <c r="F13" s="82"/>
      <c r="G13" s="82"/>
      <c r="H13" s="82"/>
      <c r="I13" s="91"/>
      <c r="J13" s="93"/>
      <c r="K13" s="91">
        <v>25670.281219999997</v>
      </c>
      <c r="L13" s="91">
        <v>4176645.627379999</v>
      </c>
      <c r="M13" s="82"/>
      <c r="N13" s="92">
        <f t="shared" si="0"/>
        <v>0.53099413155848652</v>
      </c>
      <c r="O13" s="92">
        <f>L13/'סכום נכסי הקרן'!$C$42</f>
        <v>8.046180259792636E-2</v>
      </c>
    </row>
    <row r="14" spans="2:57" s="136" customFormat="1">
      <c r="B14" s="87" t="s">
        <v>987</v>
      </c>
      <c r="C14" s="84" t="s">
        <v>988</v>
      </c>
      <c r="D14" s="97" t="s">
        <v>140</v>
      </c>
      <c r="E14" s="97" t="s">
        <v>346</v>
      </c>
      <c r="F14" s="84" t="s">
        <v>989</v>
      </c>
      <c r="G14" s="97" t="s">
        <v>878</v>
      </c>
      <c r="H14" s="97" t="s">
        <v>184</v>
      </c>
      <c r="I14" s="94">
        <v>814720.36</v>
      </c>
      <c r="J14" s="96">
        <v>22180</v>
      </c>
      <c r="K14" s="84"/>
      <c r="L14" s="94">
        <v>180704.97514</v>
      </c>
      <c r="M14" s="95">
        <v>1.6102108096104434E-2</v>
      </c>
      <c r="N14" s="95">
        <f t="shared" si="0"/>
        <v>2.2973766487092054E-2</v>
      </c>
      <c r="O14" s="95">
        <f>L14/'סכום נכסי הקרן'!$C$42</f>
        <v>3.481226164571373E-3</v>
      </c>
    </row>
    <row r="15" spans="2:57" s="136" customFormat="1">
      <c r="B15" s="87" t="s">
        <v>990</v>
      </c>
      <c r="C15" s="84" t="s">
        <v>991</v>
      </c>
      <c r="D15" s="97" t="s">
        <v>140</v>
      </c>
      <c r="E15" s="97" t="s">
        <v>346</v>
      </c>
      <c r="F15" s="84" t="s">
        <v>405</v>
      </c>
      <c r="G15" s="97" t="s">
        <v>392</v>
      </c>
      <c r="H15" s="97" t="s">
        <v>184</v>
      </c>
      <c r="I15" s="94">
        <v>548491</v>
      </c>
      <c r="J15" s="96">
        <v>4328</v>
      </c>
      <c r="K15" s="84"/>
      <c r="L15" s="94">
        <v>23738.690480000001</v>
      </c>
      <c r="M15" s="95">
        <v>4.1713707851257047E-3</v>
      </c>
      <c r="N15" s="95">
        <f t="shared" si="0"/>
        <v>3.0179973261630212E-3</v>
      </c>
      <c r="O15" s="95">
        <f>L15/'סכום נכסי הקרן'!$C$42</f>
        <v>4.5731862306288337E-4</v>
      </c>
    </row>
    <row r="16" spans="2:57" s="136" customFormat="1" ht="20.25">
      <c r="B16" s="87" t="s">
        <v>992</v>
      </c>
      <c r="C16" s="84" t="s">
        <v>993</v>
      </c>
      <c r="D16" s="97" t="s">
        <v>140</v>
      </c>
      <c r="E16" s="97" t="s">
        <v>346</v>
      </c>
      <c r="F16" s="84" t="s">
        <v>710</v>
      </c>
      <c r="G16" s="97" t="s">
        <v>711</v>
      </c>
      <c r="H16" s="97" t="s">
        <v>184</v>
      </c>
      <c r="I16" s="94">
        <v>359817</v>
      </c>
      <c r="J16" s="96">
        <v>46320</v>
      </c>
      <c r="K16" s="84"/>
      <c r="L16" s="94">
        <v>166667.23440000002</v>
      </c>
      <c r="M16" s="95">
        <v>8.4165691446498481E-3</v>
      </c>
      <c r="N16" s="95">
        <f t="shared" si="0"/>
        <v>2.1189090788388997E-2</v>
      </c>
      <c r="O16" s="95">
        <f>L16/'סכום נכסי הקרן'!$C$42</f>
        <v>3.2107933758908354E-3</v>
      </c>
      <c r="BA16" s="139"/>
    </row>
    <row r="17" spans="2:15" s="136" customFormat="1">
      <c r="B17" s="87" t="s">
        <v>994</v>
      </c>
      <c r="C17" s="84" t="s">
        <v>995</v>
      </c>
      <c r="D17" s="97" t="s">
        <v>140</v>
      </c>
      <c r="E17" s="97" t="s">
        <v>346</v>
      </c>
      <c r="F17" s="84" t="s">
        <v>996</v>
      </c>
      <c r="G17" s="97" t="s">
        <v>392</v>
      </c>
      <c r="H17" s="97" t="s">
        <v>184</v>
      </c>
      <c r="I17" s="94">
        <v>2008096</v>
      </c>
      <c r="J17" s="96">
        <v>3755</v>
      </c>
      <c r="K17" s="84"/>
      <c r="L17" s="94">
        <v>75404.004799999995</v>
      </c>
      <c r="M17" s="95">
        <v>1.1771804835127957E-2</v>
      </c>
      <c r="N17" s="95">
        <f t="shared" si="0"/>
        <v>9.5864211659068572E-3</v>
      </c>
      <c r="O17" s="95">
        <f>L17/'סכום נכסי הקרן'!$C$42</f>
        <v>1.4526351265085893E-3</v>
      </c>
    </row>
    <row r="18" spans="2:15" s="136" customFormat="1">
      <c r="B18" s="87" t="s">
        <v>997</v>
      </c>
      <c r="C18" s="84" t="s">
        <v>998</v>
      </c>
      <c r="D18" s="97" t="s">
        <v>140</v>
      </c>
      <c r="E18" s="97" t="s">
        <v>346</v>
      </c>
      <c r="F18" s="84" t="s">
        <v>413</v>
      </c>
      <c r="G18" s="97" t="s">
        <v>392</v>
      </c>
      <c r="H18" s="97" t="s">
        <v>184</v>
      </c>
      <c r="I18" s="94">
        <v>939145</v>
      </c>
      <c r="J18" s="96">
        <v>2089</v>
      </c>
      <c r="K18" s="84"/>
      <c r="L18" s="94">
        <v>19618.73905</v>
      </c>
      <c r="M18" s="95">
        <v>2.8906688227295719E-3</v>
      </c>
      <c r="N18" s="95">
        <f t="shared" si="0"/>
        <v>2.4942109610247569E-3</v>
      </c>
      <c r="O18" s="95">
        <f>L18/'סכום נכסי הקרן'!$C$42</f>
        <v>3.7794901686489407E-4</v>
      </c>
    </row>
    <row r="19" spans="2:15" s="136" customFormat="1">
      <c r="B19" s="87" t="s">
        <v>999</v>
      </c>
      <c r="C19" s="84" t="s">
        <v>1000</v>
      </c>
      <c r="D19" s="97" t="s">
        <v>140</v>
      </c>
      <c r="E19" s="97" t="s">
        <v>346</v>
      </c>
      <c r="F19" s="84" t="s">
        <v>422</v>
      </c>
      <c r="G19" s="97" t="s">
        <v>423</v>
      </c>
      <c r="H19" s="97" t="s">
        <v>184</v>
      </c>
      <c r="I19" s="94">
        <v>38877088</v>
      </c>
      <c r="J19" s="96">
        <v>523</v>
      </c>
      <c r="K19" s="84"/>
      <c r="L19" s="94">
        <v>203327.17024000001</v>
      </c>
      <c r="M19" s="95">
        <v>1.4057959965198201E-2</v>
      </c>
      <c r="N19" s="95">
        <f t="shared" si="0"/>
        <v>2.5849819164945508E-2</v>
      </c>
      <c r="O19" s="95">
        <f>L19/'סכום נכסי הקרן'!$C$42</f>
        <v>3.9170358450804181E-3</v>
      </c>
    </row>
    <row r="20" spans="2:15" s="136" customFormat="1">
      <c r="B20" s="87" t="s">
        <v>1001</v>
      </c>
      <c r="C20" s="84" t="s">
        <v>1002</v>
      </c>
      <c r="D20" s="97" t="s">
        <v>140</v>
      </c>
      <c r="E20" s="97" t="s">
        <v>346</v>
      </c>
      <c r="F20" s="84" t="s">
        <v>381</v>
      </c>
      <c r="G20" s="97" t="s">
        <v>354</v>
      </c>
      <c r="H20" s="97" t="s">
        <v>184</v>
      </c>
      <c r="I20" s="94">
        <v>1288054</v>
      </c>
      <c r="J20" s="96">
        <v>7202</v>
      </c>
      <c r="K20" s="84"/>
      <c r="L20" s="94">
        <v>92765.649080000003</v>
      </c>
      <c r="M20" s="95">
        <v>1.2838168907338221E-2</v>
      </c>
      <c r="N20" s="95">
        <f t="shared" si="0"/>
        <v>1.1793678388413662E-2</v>
      </c>
      <c r="O20" s="95">
        <f>L20/'סכום נכסי הקרן'!$C$42</f>
        <v>1.7871019018737479E-3</v>
      </c>
    </row>
    <row r="21" spans="2:15" s="136" customFormat="1">
      <c r="B21" s="87" t="s">
        <v>1003</v>
      </c>
      <c r="C21" s="84" t="s">
        <v>1004</v>
      </c>
      <c r="D21" s="97" t="s">
        <v>140</v>
      </c>
      <c r="E21" s="97" t="s">
        <v>346</v>
      </c>
      <c r="F21" s="84" t="s">
        <v>665</v>
      </c>
      <c r="G21" s="97" t="s">
        <v>488</v>
      </c>
      <c r="H21" s="97" t="s">
        <v>184</v>
      </c>
      <c r="I21" s="94">
        <v>38445511.289999999</v>
      </c>
      <c r="J21" s="96">
        <v>165.5</v>
      </c>
      <c r="K21" s="84"/>
      <c r="L21" s="94">
        <v>63627.321179999999</v>
      </c>
      <c r="M21" s="95">
        <v>1.2018031107656332E-2</v>
      </c>
      <c r="N21" s="95">
        <f t="shared" si="0"/>
        <v>8.0892029555690876E-3</v>
      </c>
      <c r="O21" s="95">
        <f>L21/'סכום נכסי הקרן'!$C$42</f>
        <v>1.2257609127905625E-3</v>
      </c>
    </row>
    <row r="22" spans="2:15" s="136" customFormat="1">
      <c r="B22" s="87" t="s">
        <v>1005</v>
      </c>
      <c r="C22" s="84" t="s">
        <v>1006</v>
      </c>
      <c r="D22" s="97" t="s">
        <v>140</v>
      </c>
      <c r="E22" s="97" t="s">
        <v>346</v>
      </c>
      <c r="F22" s="84" t="s">
        <v>502</v>
      </c>
      <c r="G22" s="97" t="s">
        <v>392</v>
      </c>
      <c r="H22" s="97" t="s">
        <v>184</v>
      </c>
      <c r="I22" s="94">
        <v>0.18</v>
      </c>
      <c r="J22" s="96">
        <v>3705</v>
      </c>
      <c r="K22" s="94">
        <v>5.9999999999999995E-5</v>
      </c>
      <c r="L22" s="94">
        <v>6.7300000000000007E-3</v>
      </c>
      <c r="M22" s="95">
        <v>9.304302276807738E-10</v>
      </c>
      <c r="N22" s="95">
        <f t="shared" si="0"/>
        <v>8.5561257147648418E-10</v>
      </c>
      <c r="O22" s="95">
        <f>L22/'סכום נכסי הקרן'!$C$42</f>
        <v>1.2965139487396044E-10</v>
      </c>
    </row>
    <row r="23" spans="2:15" s="136" customFormat="1">
      <c r="B23" s="87" t="s">
        <v>1007</v>
      </c>
      <c r="C23" s="84" t="s">
        <v>1008</v>
      </c>
      <c r="D23" s="97" t="s">
        <v>140</v>
      </c>
      <c r="E23" s="97" t="s">
        <v>346</v>
      </c>
      <c r="F23" s="84" t="s">
        <v>438</v>
      </c>
      <c r="G23" s="97" t="s">
        <v>354</v>
      </c>
      <c r="H23" s="97" t="s">
        <v>184</v>
      </c>
      <c r="I23" s="94">
        <v>15093606</v>
      </c>
      <c r="J23" s="96">
        <v>1010</v>
      </c>
      <c r="K23" s="84"/>
      <c r="L23" s="94">
        <v>152445.42059999998</v>
      </c>
      <c r="M23" s="95">
        <v>1.2966826163851372E-2</v>
      </c>
      <c r="N23" s="95">
        <f t="shared" si="0"/>
        <v>1.9381013124722166E-2</v>
      </c>
      <c r="O23" s="95">
        <f>L23/'סכום נכסי הקרן'!$C$42</f>
        <v>2.9368144759194022E-3</v>
      </c>
    </row>
    <row r="24" spans="2:15" s="136" customFormat="1">
      <c r="B24" s="87" t="s">
        <v>1009</v>
      </c>
      <c r="C24" s="84" t="s">
        <v>1010</v>
      </c>
      <c r="D24" s="97" t="s">
        <v>140</v>
      </c>
      <c r="E24" s="97" t="s">
        <v>346</v>
      </c>
      <c r="F24" s="84" t="s">
        <v>1011</v>
      </c>
      <c r="G24" s="97" t="s">
        <v>853</v>
      </c>
      <c r="H24" s="97" t="s">
        <v>184</v>
      </c>
      <c r="I24" s="94">
        <v>14755554.07</v>
      </c>
      <c r="J24" s="96">
        <v>954</v>
      </c>
      <c r="K24" s="94">
        <v>2631.5350199999998</v>
      </c>
      <c r="L24" s="94">
        <v>143399.52086000002</v>
      </c>
      <c r="M24" s="95">
        <v>1.2570599246316641E-2</v>
      </c>
      <c r="N24" s="95">
        <f t="shared" si="0"/>
        <v>1.8230970697105549E-2</v>
      </c>
      <c r="O24" s="95">
        <f>L24/'סכום נכסי הקרן'!$C$42</f>
        <v>2.7625479797558079E-3</v>
      </c>
    </row>
    <row r="25" spans="2:15" s="136" customFormat="1">
      <c r="B25" s="87" t="s">
        <v>1012</v>
      </c>
      <c r="C25" s="84" t="s">
        <v>1013</v>
      </c>
      <c r="D25" s="97" t="s">
        <v>140</v>
      </c>
      <c r="E25" s="97" t="s">
        <v>346</v>
      </c>
      <c r="F25" s="84" t="s">
        <v>450</v>
      </c>
      <c r="G25" s="97" t="s">
        <v>451</v>
      </c>
      <c r="H25" s="97" t="s">
        <v>184</v>
      </c>
      <c r="I25" s="94">
        <v>2308879</v>
      </c>
      <c r="J25" s="96">
        <v>2569</v>
      </c>
      <c r="K25" s="84"/>
      <c r="L25" s="94">
        <v>59315.10151</v>
      </c>
      <c r="M25" s="95">
        <v>1.0770761720710819E-2</v>
      </c>
      <c r="N25" s="95">
        <f t="shared" si="0"/>
        <v>7.5409727385378584E-3</v>
      </c>
      <c r="O25" s="95">
        <f>L25/'סכום נכסי הקרן'!$C$42</f>
        <v>1.1426873176615239E-3</v>
      </c>
    </row>
    <row r="26" spans="2:15" s="136" customFormat="1">
      <c r="B26" s="87" t="s">
        <v>1014</v>
      </c>
      <c r="C26" s="84" t="s">
        <v>1015</v>
      </c>
      <c r="D26" s="97" t="s">
        <v>140</v>
      </c>
      <c r="E26" s="97" t="s">
        <v>346</v>
      </c>
      <c r="F26" s="84" t="s">
        <v>1016</v>
      </c>
      <c r="G26" s="97" t="s">
        <v>1017</v>
      </c>
      <c r="H26" s="97" t="s">
        <v>184</v>
      </c>
      <c r="I26" s="94">
        <v>735189.84</v>
      </c>
      <c r="J26" s="96">
        <v>11830</v>
      </c>
      <c r="K26" s="84"/>
      <c r="L26" s="94">
        <v>86972.958069999993</v>
      </c>
      <c r="M26" s="95">
        <v>7.4891285169225216E-3</v>
      </c>
      <c r="N26" s="95">
        <f t="shared" si="0"/>
        <v>1.105722976273241E-2</v>
      </c>
      <c r="O26" s="95">
        <f>L26/'סכום נכסי הקרן'!$C$42</f>
        <v>1.6755074784680494E-3</v>
      </c>
    </row>
    <row r="27" spans="2:15" s="136" customFormat="1">
      <c r="B27" s="87" t="s">
        <v>1018</v>
      </c>
      <c r="C27" s="84" t="s">
        <v>1019</v>
      </c>
      <c r="D27" s="97" t="s">
        <v>140</v>
      </c>
      <c r="E27" s="97" t="s">
        <v>346</v>
      </c>
      <c r="F27" s="84" t="s">
        <v>1020</v>
      </c>
      <c r="G27" s="97" t="s">
        <v>488</v>
      </c>
      <c r="H27" s="97" t="s">
        <v>184</v>
      </c>
      <c r="I27" s="94">
        <v>912483</v>
      </c>
      <c r="J27" s="96">
        <v>6507</v>
      </c>
      <c r="K27" s="84"/>
      <c r="L27" s="94">
        <v>59375.268810000001</v>
      </c>
      <c r="M27" s="95">
        <v>8.9881128667924253E-4</v>
      </c>
      <c r="N27" s="95">
        <f t="shared" si="0"/>
        <v>7.5486220547743808E-3</v>
      </c>
      <c r="O27" s="95">
        <f>L27/'סכום נכסי הקרן'!$C$42</f>
        <v>1.1438464223228612E-3</v>
      </c>
    </row>
    <row r="28" spans="2:15" s="136" customFormat="1">
      <c r="B28" s="87" t="s">
        <v>1021</v>
      </c>
      <c r="C28" s="84" t="s">
        <v>1022</v>
      </c>
      <c r="D28" s="97" t="s">
        <v>140</v>
      </c>
      <c r="E28" s="97" t="s">
        <v>346</v>
      </c>
      <c r="F28" s="84" t="s">
        <v>852</v>
      </c>
      <c r="G28" s="97" t="s">
        <v>853</v>
      </c>
      <c r="H28" s="97" t="s">
        <v>184</v>
      </c>
      <c r="I28" s="94">
        <v>609297211</v>
      </c>
      <c r="J28" s="96">
        <v>42.6</v>
      </c>
      <c r="K28" s="94">
        <v>23038.746139999999</v>
      </c>
      <c r="L28" s="94">
        <v>282599.35802999994</v>
      </c>
      <c r="M28" s="95">
        <v>4.7041677224858379E-2</v>
      </c>
      <c r="N28" s="95">
        <f t="shared" si="0"/>
        <v>3.5928018339027021E-2</v>
      </c>
      <c r="O28" s="95">
        <f>L28/'סכום נכסי הקרן'!$C$42</f>
        <v>5.4441903356723985E-3</v>
      </c>
    </row>
    <row r="29" spans="2:15" s="136" customFormat="1">
      <c r="B29" s="87" t="s">
        <v>1023</v>
      </c>
      <c r="C29" s="84" t="s">
        <v>1024</v>
      </c>
      <c r="D29" s="97" t="s">
        <v>140</v>
      </c>
      <c r="E29" s="97" t="s">
        <v>346</v>
      </c>
      <c r="F29" s="84" t="s">
        <v>866</v>
      </c>
      <c r="G29" s="97" t="s">
        <v>488</v>
      </c>
      <c r="H29" s="97" t="s">
        <v>184</v>
      </c>
      <c r="I29" s="94">
        <v>14064781</v>
      </c>
      <c r="J29" s="96">
        <v>1395</v>
      </c>
      <c r="K29" s="84"/>
      <c r="L29" s="94">
        <v>196203.69494999998</v>
      </c>
      <c r="M29" s="95">
        <v>1.1002031008894882E-2</v>
      </c>
      <c r="N29" s="95">
        <f t="shared" si="0"/>
        <v>2.4944182462014432E-2</v>
      </c>
      <c r="O29" s="95">
        <f>L29/'סכום נכסי הקרן'!$C$42</f>
        <v>3.7798042688993345E-3</v>
      </c>
    </row>
    <row r="30" spans="2:15" s="136" customFormat="1">
      <c r="B30" s="87" t="s">
        <v>1025</v>
      </c>
      <c r="C30" s="84" t="s">
        <v>1026</v>
      </c>
      <c r="D30" s="97" t="s">
        <v>140</v>
      </c>
      <c r="E30" s="97" t="s">
        <v>346</v>
      </c>
      <c r="F30" s="84" t="s">
        <v>353</v>
      </c>
      <c r="G30" s="97" t="s">
        <v>354</v>
      </c>
      <c r="H30" s="97" t="s">
        <v>184</v>
      </c>
      <c r="I30" s="94">
        <v>20254837</v>
      </c>
      <c r="J30" s="96">
        <v>2100</v>
      </c>
      <c r="K30" s="84"/>
      <c r="L30" s="94">
        <v>425351.57699999999</v>
      </c>
      <c r="M30" s="95">
        <v>1.3294801801787213E-2</v>
      </c>
      <c r="N30" s="95">
        <f t="shared" si="0"/>
        <v>5.4076694885371132E-2</v>
      </c>
      <c r="O30" s="95">
        <f>L30/'סכום נכסי הקרן'!$C$42</f>
        <v>8.1942682421825824E-3</v>
      </c>
    </row>
    <row r="31" spans="2:15" s="136" customFormat="1">
      <c r="B31" s="87" t="s">
        <v>1027</v>
      </c>
      <c r="C31" s="84" t="s">
        <v>1028</v>
      </c>
      <c r="D31" s="97" t="s">
        <v>140</v>
      </c>
      <c r="E31" s="97" t="s">
        <v>346</v>
      </c>
      <c r="F31" s="84" t="s">
        <v>357</v>
      </c>
      <c r="G31" s="97" t="s">
        <v>354</v>
      </c>
      <c r="H31" s="97" t="s">
        <v>184</v>
      </c>
      <c r="I31" s="94">
        <v>3217240</v>
      </c>
      <c r="J31" s="96">
        <v>6419</v>
      </c>
      <c r="K31" s="84"/>
      <c r="L31" s="94">
        <v>206514.63559999998</v>
      </c>
      <c r="M31" s="95">
        <v>1.3830916329933482E-2</v>
      </c>
      <c r="N31" s="95">
        <f t="shared" si="0"/>
        <v>2.6255054741938344E-2</v>
      </c>
      <c r="O31" s="95">
        <f>L31/'סכום נכסי הקרן'!$C$42</f>
        <v>3.9784413918911802E-3</v>
      </c>
    </row>
    <row r="32" spans="2:15" s="136" customFormat="1">
      <c r="B32" s="87" t="s">
        <v>1029</v>
      </c>
      <c r="C32" s="84" t="s">
        <v>1030</v>
      </c>
      <c r="D32" s="97" t="s">
        <v>140</v>
      </c>
      <c r="E32" s="97" t="s">
        <v>346</v>
      </c>
      <c r="F32" s="84" t="s">
        <v>1031</v>
      </c>
      <c r="G32" s="97" t="s">
        <v>1032</v>
      </c>
      <c r="H32" s="97" t="s">
        <v>184</v>
      </c>
      <c r="I32" s="94">
        <v>178410</v>
      </c>
      <c r="J32" s="96">
        <v>14630</v>
      </c>
      <c r="K32" s="84"/>
      <c r="L32" s="94">
        <v>26101.383000000002</v>
      </c>
      <c r="M32" s="95">
        <v>3.6281447665675225E-4</v>
      </c>
      <c r="N32" s="95">
        <f t="shared" si="0"/>
        <v>3.3183761408205927E-3</v>
      </c>
      <c r="O32" s="95">
        <f>L32/'סכום נכסי הקרן'!$C$42</f>
        <v>5.0283517297020476E-4</v>
      </c>
    </row>
    <row r="33" spans="2:15" s="136" customFormat="1">
      <c r="B33" s="87" t="s">
        <v>1033</v>
      </c>
      <c r="C33" s="84" t="s">
        <v>1034</v>
      </c>
      <c r="D33" s="97" t="s">
        <v>140</v>
      </c>
      <c r="E33" s="97" t="s">
        <v>346</v>
      </c>
      <c r="F33" s="84" t="s">
        <v>524</v>
      </c>
      <c r="G33" s="97" t="s">
        <v>392</v>
      </c>
      <c r="H33" s="97" t="s">
        <v>184</v>
      </c>
      <c r="I33" s="94">
        <v>819369</v>
      </c>
      <c r="J33" s="96">
        <v>16350</v>
      </c>
      <c r="K33" s="84"/>
      <c r="L33" s="94">
        <v>133966.8315</v>
      </c>
      <c r="M33" s="95">
        <v>1.8428616076874661E-2</v>
      </c>
      <c r="N33" s="95">
        <f t="shared" si="0"/>
        <v>1.7031754114750646E-2</v>
      </c>
      <c r="O33" s="95">
        <f>L33/'סכום נכסי הקרן'!$C$42</f>
        <v>2.5808300996760505E-3</v>
      </c>
    </row>
    <row r="34" spans="2:15" s="136" customFormat="1">
      <c r="B34" s="87" t="s">
        <v>1035</v>
      </c>
      <c r="C34" s="84" t="s">
        <v>1036</v>
      </c>
      <c r="D34" s="97" t="s">
        <v>140</v>
      </c>
      <c r="E34" s="97" t="s">
        <v>346</v>
      </c>
      <c r="F34" s="84" t="s">
        <v>1037</v>
      </c>
      <c r="G34" s="97" t="s">
        <v>212</v>
      </c>
      <c r="H34" s="97" t="s">
        <v>184</v>
      </c>
      <c r="I34" s="94">
        <v>85266</v>
      </c>
      <c r="J34" s="96">
        <v>32020</v>
      </c>
      <c r="K34" s="84"/>
      <c r="L34" s="94">
        <v>27302.173199999997</v>
      </c>
      <c r="M34" s="95">
        <v>1.4006966587406767E-3</v>
      </c>
      <c r="N34" s="95">
        <f t="shared" si="0"/>
        <v>3.4710375361884619E-3</v>
      </c>
      <c r="O34" s="95">
        <f>L34/'סכום נכסי הקרן'!$C$42</f>
        <v>5.2596802949041004E-4</v>
      </c>
    </row>
    <row r="35" spans="2:15" s="136" customFormat="1">
      <c r="B35" s="87" t="s">
        <v>1038</v>
      </c>
      <c r="C35" s="84" t="s">
        <v>1039</v>
      </c>
      <c r="D35" s="97" t="s">
        <v>140</v>
      </c>
      <c r="E35" s="97" t="s">
        <v>346</v>
      </c>
      <c r="F35" s="84" t="s">
        <v>593</v>
      </c>
      <c r="G35" s="97" t="s">
        <v>423</v>
      </c>
      <c r="H35" s="97" t="s">
        <v>184</v>
      </c>
      <c r="I35" s="94">
        <v>1054547</v>
      </c>
      <c r="J35" s="96">
        <v>3580</v>
      </c>
      <c r="K35" s="84"/>
      <c r="L35" s="94">
        <v>37752.782599999999</v>
      </c>
      <c r="M35" s="95">
        <v>1.0478240352509457E-2</v>
      </c>
      <c r="N35" s="95">
        <f t="shared" si="0"/>
        <v>4.7996664785703814E-3</v>
      </c>
      <c r="O35" s="95">
        <f>L35/'סכום נכסי הקרן'!$C$42</f>
        <v>7.2729582830065114E-4</v>
      </c>
    </row>
    <row r="36" spans="2:15" s="136" customFormat="1">
      <c r="B36" s="87" t="s">
        <v>1040</v>
      </c>
      <c r="C36" s="84" t="s">
        <v>1041</v>
      </c>
      <c r="D36" s="97" t="s">
        <v>140</v>
      </c>
      <c r="E36" s="97" t="s">
        <v>346</v>
      </c>
      <c r="F36" s="84" t="s">
        <v>372</v>
      </c>
      <c r="G36" s="97" t="s">
        <v>354</v>
      </c>
      <c r="H36" s="97" t="s">
        <v>184</v>
      </c>
      <c r="I36" s="94">
        <v>18319552</v>
      </c>
      <c r="J36" s="96">
        <v>2560</v>
      </c>
      <c r="K36" s="84"/>
      <c r="L36" s="94">
        <v>468980.53119999997</v>
      </c>
      <c r="M36" s="95">
        <v>1.3742428024855461E-2</v>
      </c>
      <c r="N36" s="95">
        <f t="shared" si="0"/>
        <v>5.9623423220273322E-2</v>
      </c>
      <c r="O36" s="95">
        <f>L36/'סכום נכסי הקרן'!$C$42</f>
        <v>9.034766721962989E-3</v>
      </c>
    </row>
    <row r="37" spans="2:15" s="136" customFormat="1">
      <c r="B37" s="87" t="s">
        <v>1042</v>
      </c>
      <c r="C37" s="84" t="s">
        <v>1043</v>
      </c>
      <c r="D37" s="97" t="s">
        <v>140</v>
      </c>
      <c r="E37" s="97" t="s">
        <v>346</v>
      </c>
      <c r="F37" s="84" t="s">
        <v>555</v>
      </c>
      <c r="G37" s="97" t="s">
        <v>556</v>
      </c>
      <c r="H37" s="97" t="s">
        <v>184</v>
      </c>
      <c r="I37" s="94">
        <v>254158</v>
      </c>
      <c r="J37" s="96">
        <v>60150</v>
      </c>
      <c r="K37" s="84"/>
      <c r="L37" s="94">
        <v>152876.03700000001</v>
      </c>
      <c r="M37" s="95">
        <v>2.5020215382670744E-2</v>
      </c>
      <c r="N37" s="95">
        <f t="shared" si="0"/>
        <v>1.9435759158202694E-2</v>
      </c>
      <c r="O37" s="95">
        <f>L37/'סכום נכסי הקרן'!$C$42</f>
        <v>2.9451101693689728E-3</v>
      </c>
    </row>
    <row r="38" spans="2:15" s="136" customFormat="1">
      <c r="B38" s="87" t="s">
        <v>1044</v>
      </c>
      <c r="C38" s="84" t="s">
        <v>1045</v>
      </c>
      <c r="D38" s="97" t="s">
        <v>140</v>
      </c>
      <c r="E38" s="97" t="s">
        <v>346</v>
      </c>
      <c r="F38" s="84" t="s">
        <v>1046</v>
      </c>
      <c r="G38" s="97" t="s">
        <v>484</v>
      </c>
      <c r="H38" s="97" t="s">
        <v>184</v>
      </c>
      <c r="I38" s="94">
        <v>672955</v>
      </c>
      <c r="J38" s="96">
        <v>32490</v>
      </c>
      <c r="K38" s="84"/>
      <c r="L38" s="94">
        <v>218643.07949999999</v>
      </c>
      <c r="M38" s="95">
        <v>1.1308189989220037E-2</v>
      </c>
      <c r="N38" s="95">
        <f t="shared" si="0"/>
        <v>2.7796993682991433E-2</v>
      </c>
      <c r="O38" s="95">
        <f>L38/'סכום נכסי הקרן'!$C$42</f>
        <v>4.2120921599871058E-3</v>
      </c>
    </row>
    <row r="39" spans="2:15" s="136" customFormat="1">
      <c r="B39" s="87" t="s">
        <v>1047</v>
      </c>
      <c r="C39" s="84" t="s">
        <v>1048</v>
      </c>
      <c r="D39" s="97" t="s">
        <v>140</v>
      </c>
      <c r="E39" s="97" t="s">
        <v>346</v>
      </c>
      <c r="F39" s="84" t="s">
        <v>600</v>
      </c>
      <c r="G39" s="97" t="s">
        <v>423</v>
      </c>
      <c r="H39" s="97" t="s">
        <v>184</v>
      </c>
      <c r="I39" s="94">
        <v>1960247</v>
      </c>
      <c r="J39" s="96">
        <v>2197</v>
      </c>
      <c r="K39" s="84"/>
      <c r="L39" s="94">
        <v>43066.626590000007</v>
      </c>
      <c r="M39" s="95">
        <v>1.1548500897128866E-2</v>
      </c>
      <c r="N39" s="95">
        <f t="shared" si="0"/>
        <v>5.4752373137425606E-3</v>
      </c>
      <c r="O39" s="95">
        <f>L39/'סכום נכסי הקרן'!$C$42</f>
        <v>8.2966541009056388E-4</v>
      </c>
    </row>
    <row r="40" spans="2:15" s="136" customFormat="1">
      <c r="B40" s="87" t="s">
        <v>1049</v>
      </c>
      <c r="C40" s="84" t="s">
        <v>1050</v>
      </c>
      <c r="D40" s="97" t="s">
        <v>140</v>
      </c>
      <c r="E40" s="97" t="s">
        <v>346</v>
      </c>
      <c r="F40" s="84" t="s">
        <v>1051</v>
      </c>
      <c r="G40" s="97" t="s">
        <v>488</v>
      </c>
      <c r="H40" s="97" t="s">
        <v>184</v>
      </c>
      <c r="I40" s="94">
        <v>280299</v>
      </c>
      <c r="J40" s="96">
        <v>30200</v>
      </c>
      <c r="K40" s="84"/>
      <c r="L40" s="94">
        <v>84650.297999999995</v>
      </c>
      <c r="M40" s="95">
        <v>1.9940870944940418E-3</v>
      </c>
      <c r="N40" s="95">
        <f t="shared" si="0"/>
        <v>1.0761940438043191E-2</v>
      </c>
      <c r="O40" s="95">
        <f>L40/'סכום נכסי הקרן'!$C$42</f>
        <v>1.6307621414853523E-3</v>
      </c>
    </row>
    <row r="41" spans="2:15" s="136" customFormat="1">
      <c r="B41" s="87" t="s">
        <v>1052</v>
      </c>
      <c r="C41" s="84" t="s">
        <v>1053</v>
      </c>
      <c r="D41" s="97" t="s">
        <v>140</v>
      </c>
      <c r="E41" s="97" t="s">
        <v>346</v>
      </c>
      <c r="F41" s="84" t="s">
        <v>391</v>
      </c>
      <c r="G41" s="97" t="s">
        <v>392</v>
      </c>
      <c r="H41" s="97" t="s">
        <v>184</v>
      </c>
      <c r="I41" s="94">
        <v>1692606</v>
      </c>
      <c r="J41" s="96">
        <v>19440</v>
      </c>
      <c r="K41" s="84"/>
      <c r="L41" s="94">
        <v>329042.60639999999</v>
      </c>
      <c r="M41" s="95">
        <v>1.3957017222993853E-2</v>
      </c>
      <c r="N41" s="95">
        <f t="shared" si="0"/>
        <v>4.1832539463184042E-2</v>
      </c>
      <c r="O41" s="95">
        <f>L41/'סכום נכסי הקרן'!$C$42</f>
        <v>6.3389053332427248E-3</v>
      </c>
    </row>
    <row r="42" spans="2:15" s="136" customFormat="1">
      <c r="B42" s="87" t="s">
        <v>1054</v>
      </c>
      <c r="C42" s="84" t="s">
        <v>1055</v>
      </c>
      <c r="D42" s="97" t="s">
        <v>140</v>
      </c>
      <c r="E42" s="97" t="s">
        <v>346</v>
      </c>
      <c r="F42" s="84" t="s">
        <v>1056</v>
      </c>
      <c r="G42" s="97" t="s">
        <v>171</v>
      </c>
      <c r="H42" s="97" t="s">
        <v>184</v>
      </c>
      <c r="I42" s="94">
        <v>2026018</v>
      </c>
      <c r="J42" s="96">
        <v>2301</v>
      </c>
      <c r="K42" s="84"/>
      <c r="L42" s="94">
        <v>46618.674180000002</v>
      </c>
      <c r="M42" s="95">
        <v>8.5773200045279035E-3</v>
      </c>
      <c r="N42" s="95">
        <f t="shared" si="0"/>
        <v>5.9268237286737259E-3</v>
      </c>
      <c r="O42" s="95">
        <f>L42/'סכום נכסי הקרן'!$C$42</f>
        <v>8.9809452223056218E-4</v>
      </c>
    </row>
    <row r="43" spans="2:15" s="136" customFormat="1">
      <c r="B43" s="87" t="s">
        <v>1057</v>
      </c>
      <c r="C43" s="84" t="s">
        <v>1058</v>
      </c>
      <c r="D43" s="97" t="s">
        <v>140</v>
      </c>
      <c r="E43" s="97" t="s">
        <v>346</v>
      </c>
      <c r="F43" s="84" t="s">
        <v>483</v>
      </c>
      <c r="G43" s="97" t="s">
        <v>484</v>
      </c>
      <c r="H43" s="97" t="s">
        <v>184</v>
      </c>
      <c r="I43" s="94">
        <v>2249811.35</v>
      </c>
      <c r="J43" s="96">
        <v>7539</v>
      </c>
      <c r="K43" s="84"/>
      <c r="L43" s="94">
        <v>169613.27768</v>
      </c>
      <c r="M43" s="95">
        <v>1.9611011730634724E-2</v>
      </c>
      <c r="N43" s="95">
        <f t="shared" si="0"/>
        <v>2.1563633383705757E-2</v>
      </c>
      <c r="O43" s="95">
        <f>L43/'סכום נכסי הקרן'!$C$42</f>
        <v>3.2675480000529536E-3</v>
      </c>
    </row>
    <row r="44" spans="2:15" s="136" customFormat="1">
      <c r="B44" s="83"/>
      <c r="C44" s="84"/>
      <c r="D44" s="84"/>
      <c r="E44" s="84"/>
      <c r="F44" s="84"/>
      <c r="G44" s="84"/>
      <c r="H44" s="84"/>
      <c r="I44" s="94"/>
      <c r="J44" s="96"/>
      <c r="K44" s="84"/>
      <c r="L44" s="84"/>
      <c r="M44" s="84"/>
      <c r="N44" s="95"/>
      <c r="O44" s="84"/>
    </row>
    <row r="45" spans="2:15" s="136" customFormat="1">
      <c r="B45" s="102" t="s">
        <v>1059</v>
      </c>
      <c r="C45" s="82"/>
      <c r="D45" s="82"/>
      <c r="E45" s="82"/>
      <c r="F45" s="82"/>
      <c r="G45" s="82"/>
      <c r="H45" s="82"/>
      <c r="I45" s="91"/>
      <c r="J45" s="93"/>
      <c r="K45" s="82"/>
      <c r="L45" s="91">
        <v>1370628.7851799999</v>
      </c>
      <c r="M45" s="82"/>
      <c r="N45" s="92">
        <f t="shared" ref="N45:N90" si="1">L45/$L$11</f>
        <v>0.17425367302043823</v>
      </c>
      <c r="O45" s="92">
        <f>L45/'סכום נכסי הקרן'!$C$42</f>
        <v>2.6404745000444107E-2</v>
      </c>
    </row>
    <row r="46" spans="2:15" s="136" customFormat="1">
      <c r="B46" s="87" t="s">
        <v>1060</v>
      </c>
      <c r="C46" s="84" t="s">
        <v>1061</v>
      </c>
      <c r="D46" s="97" t="s">
        <v>140</v>
      </c>
      <c r="E46" s="97" t="s">
        <v>346</v>
      </c>
      <c r="F46" s="84" t="s">
        <v>806</v>
      </c>
      <c r="G46" s="97" t="s">
        <v>807</v>
      </c>
      <c r="H46" s="97" t="s">
        <v>184</v>
      </c>
      <c r="I46" s="94">
        <v>7631674</v>
      </c>
      <c r="J46" s="96">
        <v>429.7</v>
      </c>
      <c r="K46" s="84"/>
      <c r="L46" s="94">
        <v>32793.303180000003</v>
      </c>
      <c r="M46" s="95">
        <v>2.5909013820988598E-2</v>
      </c>
      <c r="N46" s="95">
        <f t="shared" si="1"/>
        <v>4.1691474682091778E-3</v>
      </c>
      <c r="O46" s="95">
        <f>L46/'סכום נכסי הקרן'!$C$42</f>
        <v>6.3175297174022026E-4</v>
      </c>
    </row>
    <row r="47" spans="2:15" s="136" customFormat="1">
      <c r="B47" s="87" t="s">
        <v>1062</v>
      </c>
      <c r="C47" s="84" t="s">
        <v>1063</v>
      </c>
      <c r="D47" s="97" t="s">
        <v>140</v>
      </c>
      <c r="E47" s="97" t="s">
        <v>346</v>
      </c>
      <c r="F47" s="84" t="s">
        <v>824</v>
      </c>
      <c r="G47" s="97" t="s">
        <v>825</v>
      </c>
      <c r="H47" s="97" t="s">
        <v>184</v>
      </c>
      <c r="I47" s="94">
        <v>2810228</v>
      </c>
      <c r="J47" s="96">
        <v>1775</v>
      </c>
      <c r="K47" s="84"/>
      <c r="L47" s="94">
        <v>49881.546999999999</v>
      </c>
      <c r="M47" s="95">
        <v>2.1307891944633305E-2</v>
      </c>
      <c r="N47" s="95">
        <f t="shared" si="1"/>
        <v>6.3416461661062557E-3</v>
      </c>
      <c r="O47" s="95">
        <f>L47/'סכום נכסי הקרן'!$C$42</f>
        <v>9.6095277073120591E-4</v>
      </c>
    </row>
    <row r="48" spans="2:15" s="136" customFormat="1">
      <c r="B48" s="87" t="s">
        <v>1064</v>
      </c>
      <c r="C48" s="84" t="s">
        <v>1065</v>
      </c>
      <c r="D48" s="97" t="s">
        <v>140</v>
      </c>
      <c r="E48" s="97" t="s">
        <v>346</v>
      </c>
      <c r="F48" s="84" t="s">
        <v>615</v>
      </c>
      <c r="G48" s="97" t="s">
        <v>392</v>
      </c>
      <c r="H48" s="97" t="s">
        <v>184</v>
      </c>
      <c r="I48" s="94">
        <v>3875088</v>
      </c>
      <c r="J48" s="96">
        <v>394.5</v>
      </c>
      <c r="K48" s="84"/>
      <c r="L48" s="94">
        <v>15287.222159999999</v>
      </c>
      <c r="M48" s="95">
        <v>1.8387975643598578E-2</v>
      </c>
      <c r="N48" s="95">
        <f t="shared" si="1"/>
        <v>1.9435274090713064E-3</v>
      </c>
      <c r="O48" s="95">
        <f>L48/'סכום נכסי הקרן'!$C$42</f>
        <v>2.9450366668530727E-4</v>
      </c>
    </row>
    <row r="49" spans="2:15" s="136" customFormat="1">
      <c r="B49" s="87" t="s">
        <v>1066</v>
      </c>
      <c r="C49" s="84" t="s">
        <v>1067</v>
      </c>
      <c r="D49" s="97" t="s">
        <v>140</v>
      </c>
      <c r="E49" s="97" t="s">
        <v>346</v>
      </c>
      <c r="F49" s="84" t="s">
        <v>1068</v>
      </c>
      <c r="G49" s="97" t="s">
        <v>451</v>
      </c>
      <c r="H49" s="97" t="s">
        <v>184</v>
      </c>
      <c r="I49" s="94">
        <v>193473</v>
      </c>
      <c r="J49" s="96">
        <v>23900</v>
      </c>
      <c r="K49" s="84"/>
      <c r="L49" s="94">
        <v>46240.046999999999</v>
      </c>
      <c r="M49" s="95">
        <v>1.3183928245434913E-2</v>
      </c>
      <c r="N49" s="95">
        <f t="shared" si="1"/>
        <v>5.8786872984938308E-3</v>
      </c>
      <c r="O49" s="95">
        <f>L49/'סכום נכסי הקרן'!$C$42</f>
        <v>8.9080038522845306E-4</v>
      </c>
    </row>
    <row r="50" spans="2:15" s="136" customFormat="1">
      <c r="B50" s="87" t="s">
        <v>1069</v>
      </c>
      <c r="C50" s="84" t="s">
        <v>1070</v>
      </c>
      <c r="D50" s="97" t="s">
        <v>140</v>
      </c>
      <c r="E50" s="97" t="s">
        <v>346</v>
      </c>
      <c r="F50" s="84" t="s">
        <v>1071</v>
      </c>
      <c r="G50" s="97" t="s">
        <v>1072</v>
      </c>
      <c r="H50" s="97" t="s">
        <v>184</v>
      </c>
      <c r="I50" s="94">
        <v>2094071</v>
      </c>
      <c r="J50" s="96">
        <v>1666</v>
      </c>
      <c r="K50" s="84"/>
      <c r="L50" s="94">
        <v>34887.222860000002</v>
      </c>
      <c r="M50" s="95">
        <v>1.9244347692952968E-2</v>
      </c>
      <c r="N50" s="95">
        <f t="shared" si="1"/>
        <v>4.4353560866148261E-3</v>
      </c>
      <c r="O50" s="95">
        <f>L50/'סכום נכסי הקרן'!$C$42</f>
        <v>6.7209169495954216E-4</v>
      </c>
    </row>
    <row r="51" spans="2:15" s="136" customFormat="1">
      <c r="B51" s="87" t="s">
        <v>1073</v>
      </c>
      <c r="C51" s="84" t="s">
        <v>1074</v>
      </c>
      <c r="D51" s="97" t="s">
        <v>140</v>
      </c>
      <c r="E51" s="97" t="s">
        <v>346</v>
      </c>
      <c r="F51" s="84" t="s">
        <v>1075</v>
      </c>
      <c r="G51" s="97" t="s">
        <v>711</v>
      </c>
      <c r="H51" s="97" t="s">
        <v>184</v>
      </c>
      <c r="I51" s="94">
        <v>628256</v>
      </c>
      <c r="J51" s="96">
        <v>1078</v>
      </c>
      <c r="K51" s="84"/>
      <c r="L51" s="94">
        <v>6772.5996799999994</v>
      </c>
      <c r="M51" s="95">
        <v>1.1557835666788857E-2</v>
      </c>
      <c r="N51" s="95">
        <f t="shared" si="1"/>
        <v>8.6102844395031391E-4</v>
      </c>
      <c r="O51" s="95">
        <f>L51/'סכום נכסי הקרן'!$C$42</f>
        <v>1.3047206470058513E-4</v>
      </c>
    </row>
    <row r="52" spans="2:15" s="136" customFormat="1">
      <c r="B52" s="87" t="s">
        <v>1076</v>
      </c>
      <c r="C52" s="84" t="s">
        <v>1077</v>
      </c>
      <c r="D52" s="97" t="s">
        <v>140</v>
      </c>
      <c r="E52" s="97" t="s">
        <v>346</v>
      </c>
      <c r="F52" s="84" t="s">
        <v>1078</v>
      </c>
      <c r="G52" s="97" t="s">
        <v>458</v>
      </c>
      <c r="H52" s="97" t="s">
        <v>184</v>
      </c>
      <c r="I52" s="94">
        <v>86752</v>
      </c>
      <c r="J52" s="96">
        <v>4988</v>
      </c>
      <c r="K52" s="84"/>
      <c r="L52" s="94">
        <v>4327.1897600000002</v>
      </c>
      <c r="M52" s="95">
        <v>5.4637216615729791E-3</v>
      </c>
      <c r="N52" s="95">
        <f t="shared" si="1"/>
        <v>5.501334261248604E-4</v>
      </c>
      <c r="O52" s="95">
        <f>L52/'סכום נכסי הקרן'!$C$42</f>
        <v>8.3361989341503432E-5</v>
      </c>
    </row>
    <row r="53" spans="2:15" s="136" customFormat="1">
      <c r="B53" s="87" t="s">
        <v>1079</v>
      </c>
      <c r="C53" s="84" t="s">
        <v>1080</v>
      </c>
      <c r="D53" s="97" t="s">
        <v>140</v>
      </c>
      <c r="E53" s="97" t="s">
        <v>346</v>
      </c>
      <c r="F53" s="84" t="s">
        <v>1081</v>
      </c>
      <c r="G53" s="97" t="s">
        <v>171</v>
      </c>
      <c r="H53" s="97" t="s">
        <v>184</v>
      </c>
      <c r="I53" s="94">
        <v>195841</v>
      </c>
      <c r="J53" s="96">
        <v>6258</v>
      </c>
      <c r="K53" s="84"/>
      <c r="L53" s="94">
        <v>12255.72978</v>
      </c>
      <c r="M53" s="95">
        <v>8.9422353903596402E-3</v>
      </c>
      <c r="N53" s="95">
        <f t="shared" si="1"/>
        <v>1.5581213183338374E-3</v>
      </c>
      <c r="O53" s="95">
        <f>L53/'סכום נכסי הקרן'!$C$42</f>
        <v>2.3610289170510193E-4</v>
      </c>
    </row>
    <row r="54" spans="2:15" s="136" customFormat="1">
      <c r="B54" s="87" t="s">
        <v>1082</v>
      </c>
      <c r="C54" s="84" t="s">
        <v>1083</v>
      </c>
      <c r="D54" s="97" t="s">
        <v>140</v>
      </c>
      <c r="E54" s="97" t="s">
        <v>346</v>
      </c>
      <c r="F54" s="84" t="s">
        <v>1084</v>
      </c>
      <c r="G54" s="97" t="s">
        <v>556</v>
      </c>
      <c r="H54" s="97" t="s">
        <v>184</v>
      </c>
      <c r="I54" s="94">
        <v>96198</v>
      </c>
      <c r="J54" s="96">
        <v>84600</v>
      </c>
      <c r="K54" s="84"/>
      <c r="L54" s="94">
        <v>81383.508000000002</v>
      </c>
      <c r="M54" s="95">
        <v>2.6620891801812471E-2</v>
      </c>
      <c r="N54" s="95">
        <f t="shared" si="1"/>
        <v>1.0346619993411146E-2</v>
      </c>
      <c r="O54" s="95">
        <f>L54/'סכום נכסי הקרן'!$C$42</f>
        <v>1.5678284297081899E-3</v>
      </c>
    </row>
    <row r="55" spans="2:15" s="136" customFormat="1">
      <c r="B55" s="87" t="s">
        <v>1085</v>
      </c>
      <c r="C55" s="84" t="s">
        <v>1086</v>
      </c>
      <c r="D55" s="97" t="s">
        <v>140</v>
      </c>
      <c r="E55" s="97" t="s">
        <v>346</v>
      </c>
      <c r="F55" s="84" t="s">
        <v>1087</v>
      </c>
      <c r="G55" s="97" t="s">
        <v>210</v>
      </c>
      <c r="H55" s="97" t="s">
        <v>184</v>
      </c>
      <c r="I55" s="94">
        <v>3422679</v>
      </c>
      <c r="J55" s="96">
        <v>339.5</v>
      </c>
      <c r="K55" s="84"/>
      <c r="L55" s="94">
        <v>11619.995210000001</v>
      </c>
      <c r="M55" s="95">
        <v>9.1513105857669343E-3</v>
      </c>
      <c r="N55" s="95">
        <f t="shared" si="1"/>
        <v>1.4772977685248928E-3</v>
      </c>
      <c r="O55" s="95">
        <f>L55/'סכום נכסי הקרן'!$C$42</f>
        <v>2.238556593469894E-4</v>
      </c>
    </row>
    <row r="56" spans="2:15" s="136" customFormat="1">
      <c r="B56" s="87" t="s">
        <v>1088</v>
      </c>
      <c r="C56" s="84" t="s">
        <v>1089</v>
      </c>
      <c r="D56" s="97" t="s">
        <v>140</v>
      </c>
      <c r="E56" s="97" t="s">
        <v>346</v>
      </c>
      <c r="F56" s="84" t="s">
        <v>1090</v>
      </c>
      <c r="G56" s="97" t="s">
        <v>1091</v>
      </c>
      <c r="H56" s="97" t="s">
        <v>184</v>
      </c>
      <c r="I56" s="94">
        <v>76454</v>
      </c>
      <c r="J56" s="96">
        <v>15100</v>
      </c>
      <c r="K56" s="84"/>
      <c r="L56" s="94">
        <v>11544.554</v>
      </c>
      <c r="M56" s="95">
        <v>1.6692878245306752E-2</v>
      </c>
      <c r="N56" s="95">
        <f t="shared" si="1"/>
        <v>1.4677066173089347E-3</v>
      </c>
      <c r="O56" s="95">
        <f>L56/'סכום נכסי הקרן'!$C$42</f>
        <v>2.2240230747366409E-4</v>
      </c>
    </row>
    <row r="57" spans="2:15" s="136" customFormat="1">
      <c r="B57" s="87" t="s">
        <v>1092</v>
      </c>
      <c r="C57" s="84" t="s">
        <v>1093</v>
      </c>
      <c r="D57" s="97" t="s">
        <v>140</v>
      </c>
      <c r="E57" s="97" t="s">
        <v>346</v>
      </c>
      <c r="F57" s="84" t="s">
        <v>1094</v>
      </c>
      <c r="G57" s="97" t="s">
        <v>1095</v>
      </c>
      <c r="H57" s="97" t="s">
        <v>184</v>
      </c>
      <c r="I57" s="94">
        <v>542411</v>
      </c>
      <c r="J57" s="96">
        <v>3641</v>
      </c>
      <c r="K57" s="84"/>
      <c r="L57" s="94">
        <v>19749.184510000003</v>
      </c>
      <c r="M57" s="95">
        <v>2.1932674201907844E-2</v>
      </c>
      <c r="N57" s="95">
        <f t="shared" si="1"/>
        <v>2.5107950287020283E-3</v>
      </c>
      <c r="O57" s="95">
        <f>L57/'סכום נכסי הקרן'!$C$42</f>
        <v>3.8046200881793654E-4</v>
      </c>
    </row>
    <row r="58" spans="2:15" s="136" customFormat="1">
      <c r="B58" s="87" t="s">
        <v>1096</v>
      </c>
      <c r="C58" s="84" t="s">
        <v>1097</v>
      </c>
      <c r="D58" s="97" t="s">
        <v>140</v>
      </c>
      <c r="E58" s="97" t="s">
        <v>346</v>
      </c>
      <c r="F58" s="84" t="s">
        <v>1098</v>
      </c>
      <c r="G58" s="97" t="s">
        <v>423</v>
      </c>
      <c r="H58" s="97" t="s">
        <v>184</v>
      </c>
      <c r="I58" s="94">
        <v>121873</v>
      </c>
      <c r="J58" s="96">
        <v>6329</v>
      </c>
      <c r="K58" s="84"/>
      <c r="L58" s="94">
        <v>7713.3421699999999</v>
      </c>
      <c r="M58" s="95">
        <v>4.0775140189323548E-3</v>
      </c>
      <c r="N58" s="95">
        <f t="shared" si="1"/>
        <v>9.8062890471793522E-4</v>
      </c>
      <c r="O58" s="95">
        <f>L58/'סכום נכסי הקרן'!$C$42</f>
        <v>1.4859518149786639E-4</v>
      </c>
    </row>
    <row r="59" spans="2:15" s="136" customFormat="1">
      <c r="B59" s="87" t="s">
        <v>1099</v>
      </c>
      <c r="C59" s="84" t="s">
        <v>1100</v>
      </c>
      <c r="D59" s="97" t="s">
        <v>140</v>
      </c>
      <c r="E59" s="97" t="s">
        <v>346</v>
      </c>
      <c r="F59" s="84" t="s">
        <v>497</v>
      </c>
      <c r="G59" s="97" t="s">
        <v>392</v>
      </c>
      <c r="H59" s="97" t="s">
        <v>184</v>
      </c>
      <c r="I59" s="94">
        <v>59463</v>
      </c>
      <c r="J59" s="96">
        <v>175800</v>
      </c>
      <c r="K59" s="84"/>
      <c r="L59" s="94">
        <v>104535.954</v>
      </c>
      <c r="M59" s="95">
        <v>2.7828646709613408E-2</v>
      </c>
      <c r="N59" s="95">
        <f t="shared" si="1"/>
        <v>1.3290085648393381E-2</v>
      </c>
      <c r="O59" s="95">
        <f>L59/'סכום נכסי הקרן'!$C$42</f>
        <v>2.0138532318841251E-3</v>
      </c>
    </row>
    <row r="60" spans="2:15" s="136" customFormat="1">
      <c r="B60" s="87" t="s">
        <v>1101</v>
      </c>
      <c r="C60" s="84" t="s">
        <v>1102</v>
      </c>
      <c r="D60" s="97" t="s">
        <v>140</v>
      </c>
      <c r="E60" s="97" t="s">
        <v>346</v>
      </c>
      <c r="F60" s="84" t="s">
        <v>1103</v>
      </c>
      <c r="G60" s="97" t="s">
        <v>207</v>
      </c>
      <c r="H60" s="97" t="s">
        <v>184</v>
      </c>
      <c r="I60" s="94">
        <v>230237</v>
      </c>
      <c r="J60" s="96">
        <v>11930</v>
      </c>
      <c r="K60" s="84"/>
      <c r="L60" s="94">
        <v>27467.274100000002</v>
      </c>
      <c r="M60" s="95">
        <v>9.058746088584391E-3</v>
      </c>
      <c r="N60" s="95">
        <f t="shared" si="1"/>
        <v>3.4920274924443435E-3</v>
      </c>
      <c r="O60" s="95">
        <f>L60/'סכום נכסי הקרן'!$C$42</f>
        <v>5.2914864791239323E-4</v>
      </c>
    </row>
    <row r="61" spans="2:15" s="136" customFormat="1">
      <c r="B61" s="87" t="s">
        <v>1104</v>
      </c>
      <c r="C61" s="84" t="s">
        <v>1105</v>
      </c>
      <c r="D61" s="97" t="s">
        <v>140</v>
      </c>
      <c r="E61" s="97" t="s">
        <v>346</v>
      </c>
      <c r="F61" s="84" t="s">
        <v>1106</v>
      </c>
      <c r="G61" s="97" t="s">
        <v>392</v>
      </c>
      <c r="H61" s="97" t="s">
        <v>184</v>
      </c>
      <c r="I61" s="94">
        <v>205642</v>
      </c>
      <c r="J61" s="96">
        <v>5775</v>
      </c>
      <c r="K61" s="84"/>
      <c r="L61" s="94">
        <v>11875.825500000001</v>
      </c>
      <c r="M61" s="95">
        <v>1.1465829356285585E-2</v>
      </c>
      <c r="N61" s="95">
        <f t="shared" si="1"/>
        <v>1.5098225251799411E-3</v>
      </c>
      <c r="O61" s="95">
        <f>L61/'סכום נכסי הקרן'!$C$42</f>
        <v>2.2878415176147825E-4</v>
      </c>
    </row>
    <row r="62" spans="2:15" s="136" customFormat="1">
      <c r="B62" s="87" t="s">
        <v>1107</v>
      </c>
      <c r="C62" s="84" t="s">
        <v>1108</v>
      </c>
      <c r="D62" s="97" t="s">
        <v>140</v>
      </c>
      <c r="E62" s="97" t="s">
        <v>346</v>
      </c>
      <c r="F62" s="84" t="s">
        <v>1109</v>
      </c>
      <c r="G62" s="97" t="s">
        <v>458</v>
      </c>
      <c r="H62" s="97" t="s">
        <v>184</v>
      </c>
      <c r="I62" s="94">
        <v>119114</v>
      </c>
      <c r="J62" s="96">
        <v>19590</v>
      </c>
      <c r="K62" s="84"/>
      <c r="L62" s="94">
        <v>23334.4326</v>
      </c>
      <c r="M62" s="95">
        <v>2.4553937691863068E-2</v>
      </c>
      <c r="N62" s="95">
        <f t="shared" si="1"/>
        <v>2.966602359707385E-3</v>
      </c>
      <c r="O62" s="95">
        <f>L62/'סכום נכסי הקרן'!$C$42</f>
        <v>4.495307184520676E-4</v>
      </c>
    </row>
    <row r="63" spans="2:15" s="136" customFormat="1">
      <c r="B63" s="87" t="s">
        <v>1110</v>
      </c>
      <c r="C63" s="84" t="s">
        <v>1111</v>
      </c>
      <c r="D63" s="97" t="s">
        <v>140</v>
      </c>
      <c r="E63" s="97" t="s">
        <v>346</v>
      </c>
      <c r="F63" s="84" t="s">
        <v>1112</v>
      </c>
      <c r="G63" s="97" t="s">
        <v>1072</v>
      </c>
      <c r="H63" s="97" t="s">
        <v>184</v>
      </c>
      <c r="I63" s="94">
        <v>231385</v>
      </c>
      <c r="J63" s="96">
        <v>7710</v>
      </c>
      <c r="K63" s="84"/>
      <c r="L63" s="94">
        <v>17839.783500000001</v>
      </c>
      <c r="M63" s="95">
        <v>1.6554454198818718E-2</v>
      </c>
      <c r="N63" s="95">
        <f t="shared" si="1"/>
        <v>2.2680450274916424E-3</v>
      </c>
      <c r="O63" s="95">
        <f>L63/'סכום נכסי הקרן'!$C$42</f>
        <v>3.4367798143008376E-4</v>
      </c>
    </row>
    <row r="64" spans="2:15" s="136" customFormat="1">
      <c r="B64" s="87" t="s">
        <v>1113</v>
      </c>
      <c r="C64" s="84" t="s">
        <v>1114</v>
      </c>
      <c r="D64" s="97" t="s">
        <v>140</v>
      </c>
      <c r="E64" s="97" t="s">
        <v>346</v>
      </c>
      <c r="F64" s="84" t="s">
        <v>471</v>
      </c>
      <c r="G64" s="97" t="s">
        <v>451</v>
      </c>
      <c r="H64" s="97" t="s">
        <v>184</v>
      </c>
      <c r="I64" s="94">
        <v>2860324</v>
      </c>
      <c r="J64" s="96">
        <v>1917</v>
      </c>
      <c r="K64" s="84"/>
      <c r="L64" s="94">
        <v>54832.411079999998</v>
      </c>
      <c r="M64" s="95">
        <v>1.1405838669328658E-2</v>
      </c>
      <c r="N64" s="95">
        <f t="shared" si="1"/>
        <v>6.9710698728699047E-3</v>
      </c>
      <c r="O64" s="95">
        <f>L64/'סכום נכסי הקרן'!$C$42</f>
        <v>1.0563296553973852E-3</v>
      </c>
    </row>
    <row r="65" spans="2:15" s="136" customFormat="1">
      <c r="B65" s="87" t="s">
        <v>1115</v>
      </c>
      <c r="C65" s="84" t="s">
        <v>1116</v>
      </c>
      <c r="D65" s="97" t="s">
        <v>140</v>
      </c>
      <c r="E65" s="97" t="s">
        <v>346</v>
      </c>
      <c r="F65" s="84" t="s">
        <v>1117</v>
      </c>
      <c r="G65" s="97" t="s">
        <v>1118</v>
      </c>
      <c r="H65" s="97" t="s">
        <v>184</v>
      </c>
      <c r="I65" s="94">
        <v>71583</v>
      </c>
      <c r="J65" s="96">
        <v>13960</v>
      </c>
      <c r="K65" s="84"/>
      <c r="L65" s="94">
        <v>9992.9868000000006</v>
      </c>
      <c r="M65" s="95">
        <v>1.0538820632020066E-2</v>
      </c>
      <c r="N65" s="95">
        <f t="shared" si="1"/>
        <v>1.2704494996550614E-3</v>
      </c>
      <c r="O65" s="95">
        <f>L65/'סכום נכסי הקרן'!$C$42</f>
        <v>1.9251183916449839E-4</v>
      </c>
    </row>
    <row r="66" spans="2:15" s="136" customFormat="1">
      <c r="B66" s="87" t="s">
        <v>1119</v>
      </c>
      <c r="C66" s="84" t="s">
        <v>1120</v>
      </c>
      <c r="D66" s="97" t="s">
        <v>140</v>
      </c>
      <c r="E66" s="97" t="s">
        <v>346</v>
      </c>
      <c r="F66" s="84" t="s">
        <v>1121</v>
      </c>
      <c r="G66" s="97" t="s">
        <v>1118</v>
      </c>
      <c r="H66" s="97" t="s">
        <v>184</v>
      </c>
      <c r="I66" s="94">
        <v>618838</v>
      </c>
      <c r="J66" s="96">
        <v>7786</v>
      </c>
      <c r="K66" s="84"/>
      <c r="L66" s="94">
        <v>48182.72668</v>
      </c>
      <c r="M66" s="95">
        <v>2.7525102993740471E-2</v>
      </c>
      <c r="N66" s="95">
        <f t="shared" si="1"/>
        <v>6.1256681538519164E-3</v>
      </c>
      <c r="O66" s="95">
        <f>L66/'סכום נכסי הקרן'!$C$42</f>
        <v>9.282255160316178E-4</v>
      </c>
    </row>
    <row r="67" spans="2:15" s="136" customFormat="1">
      <c r="B67" s="87" t="s">
        <v>1122</v>
      </c>
      <c r="C67" s="84" t="s">
        <v>1123</v>
      </c>
      <c r="D67" s="97" t="s">
        <v>140</v>
      </c>
      <c r="E67" s="97" t="s">
        <v>346</v>
      </c>
      <c r="F67" s="84" t="s">
        <v>1124</v>
      </c>
      <c r="G67" s="97" t="s">
        <v>556</v>
      </c>
      <c r="H67" s="97" t="s">
        <v>184</v>
      </c>
      <c r="I67" s="94">
        <v>145077</v>
      </c>
      <c r="J67" s="96">
        <v>21070</v>
      </c>
      <c r="K67" s="84"/>
      <c r="L67" s="94">
        <v>30567.723899999997</v>
      </c>
      <c r="M67" s="95">
        <v>8.3993733340435237E-3</v>
      </c>
      <c r="N67" s="95">
        <f t="shared" si="1"/>
        <v>3.8862004235159257E-3</v>
      </c>
      <c r="O67" s="95">
        <f>L67/'סכום נכסי הקרן'!$C$42</f>
        <v>5.8887786653151518E-4</v>
      </c>
    </row>
    <row r="68" spans="2:15" s="136" customFormat="1">
      <c r="B68" s="87" t="s">
        <v>1125</v>
      </c>
      <c r="C68" s="84" t="s">
        <v>1126</v>
      </c>
      <c r="D68" s="97" t="s">
        <v>140</v>
      </c>
      <c r="E68" s="97" t="s">
        <v>346</v>
      </c>
      <c r="F68" s="84" t="s">
        <v>585</v>
      </c>
      <c r="G68" s="97" t="s">
        <v>392</v>
      </c>
      <c r="H68" s="97" t="s">
        <v>184</v>
      </c>
      <c r="I68" s="94">
        <v>47366</v>
      </c>
      <c r="J68" s="96">
        <v>42670</v>
      </c>
      <c r="K68" s="84"/>
      <c r="L68" s="94">
        <v>20211.072199999999</v>
      </c>
      <c r="M68" s="95">
        <v>8.7651575826033657E-3</v>
      </c>
      <c r="N68" s="95">
        <f t="shared" si="1"/>
        <v>2.5695167098571886E-3</v>
      </c>
      <c r="O68" s="95">
        <f>L68/'סכום נכסי הקרן'!$C$42</f>
        <v>3.8936013412010754E-4</v>
      </c>
    </row>
    <row r="69" spans="2:15" s="136" customFormat="1">
      <c r="B69" s="87" t="s">
        <v>1127</v>
      </c>
      <c r="C69" s="84" t="s">
        <v>1128</v>
      </c>
      <c r="D69" s="97" t="s">
        <v>140</v>
      </c>
      <c r="E69" s="97" t="s">
        <v>346</v>
      </c>
      <c r="F69" s="84" t="s">
        <v>1129</v>
      </c>
      <c r="G69" s="97" t="s">
        <v>451</v>
      </c>
      <c r="H69" s="97" t="s">
        <v>184</v>
      </c>
      <c r="I69" s="94">
        <v>721323</v>
      </c>
      <c r="J69" s="96">
        <v>6154</v>
      </c>
      <c r="K69" s="84"/>
      <c r="L69" s="94">
        <v>44390.217420000001</v>
      </c>
      <c r="M69" s="95">
        <v>1.2981958280991565E-2</v>
      </c>
      <c r="N69" s="95">
        <f t="shared" si="1"/>
        <v>5.6435108581168528E-3</v>
      </c>
      <c r="O69" s="95">
        <f>L69/'סכום נכסי הקרן'!$C$42</f>
        <v>8.5516398324834726E-4</v>
      </c>
    </row>
    <row r="70" spans="2:15" s="136" customFormat="1">
      <c r="B70" s="87" t="s">
        <v>1130</v>
      </c>
      <c r="C70" s="84" t="s">
        <v>1131</v>
      </c>
      <c r="D70" s="97" t="s">
        <v>140</v>
      </c>
      <c r="E70" s="97" t="s">
        <v>346</v>
      </c>
      <c r="F70" s="84" t="s">
        <v>1132</v>
      </c>
      <c r="G70" s="97" t="s">
        <v>1133</v>
      </c>
      <c r="H70" s="97" t="s">
        <v>184</v>
      </c>
      <c r="I70" s="94">
        <v>690269</v>
      </c>
      <c r="J70" s="96">
        <v>8945</v>
      </c>
      <c r="K70" s="84"/>
      <c r="L70" s="94">
        <v>61744.56205</v>
      </c>
      <c r="M70" s="95">
        <v>1.3253317054106317E-2</v>
      </c>
      <c r="N70" s="95">
        <f t="shared" si="1"/>
        <v>7.8498400461054739E-3</v>
      </c>
      <c r="O70" s="95">
        <f>L70/'סכום נכסי הקרן'!$C$42</f>
        <v>1.1894901330853345E-3</v>
      </c>
    </row>
    <row r="71" spans="2:15" s="136" customFormat="1">
      <c r="B71" s="87" t="s">
        <v>1134</v>
      </c>
      <c r="C71" s="84" t="s">
        <v>1135</v>
      </c>
      <c r="D71" s="97" t="s">
        <v>140</v>
      </c>
      <c r="E71" s="97" t="s">
        <v>346</v>
      </c>
      <c r="F71" s="84" t="s">
        <v>1136</v>
      </c>
      <c r="G71" s="97" t="s">
        <v>1118</v>
      </c>
      <c r="H71" s="97" t="s">
        <v>184</v>
      </c>
      <c r="I71" s="94">
        <v>1758956</v>
      </c>
      <c r="J71" s="96">
        <v>4386</v>
      </c>
      <c r="K71" s="84"/>
      <c r="L71" s="94">
        <v>77147.810159999994</v>
      </c>
      <c r="M71" s="95">
        <v>2.8703369931725394E-2</v>
      </c>
      <c r="N71" s="95">
        <f t="shared" si="1"/>
        <v>9.8081183112596164E-3</v>
      </c>
      <c r="O71" s="95">
        <f>L71/'סכום נכסי הקרן'!$C$42</f>
        <v>1.4862290042667898E-3</v>
      </c>
    </row>
    <row r="72" spans="2:15" s="136" customFormat="1">
      <c r="B72" s="87" t="s">
        <v>1137</v>
      </c>
      <c r="C72" s="84" t="s">
        <v>1138</v>
      </c>
      <c r="D72" s="97" t="s">
        <v>140</v>
      </c>
      <c r="E72" s="97" t="s">
        <v>346</v>
      </c>
      <c r="F72" s="84" t="s">
        <v>1139</v>
      </c>
      <c r="G72" s="97" t="s">
        <v>1095</v>
      </c>
      <c r="H72" s="97" t="s">
        <v>184</v>
      </c>
      <c r="I72" s="94">
        <v>3147506</v>
      </c>
      <c r="J72" s="96">
        <v>1713</v>
      </c>
      <c r="K72" s="84"/>
      <c r="L72" s="94">
        <v>53916.777780000004</v>
      </c>
      <c r="M72" s="95">
        <v>2.9234570735846444E-2</v>
      </c>
      <c r="N72" s="95">
        <f t="shared" si="1"/>
        <v>6.8546616466674537E-3</v>
      </c>
      <c r="O72" s="95">
        <f>L72/'סכום נכסי הקרן'!$C$42</f>
        <v>1.0386902594779132E-3</v>
      </c>
    </row>
    <row r="73" spans="2:15" s="136" customFormat="1">
      <c r="B73" s="87" t="s">
        <v>1140</v>
      </c>
      <c r="C73" s="84" t="s">
        <v>1141</v>
      </c>
      <c r="D73" s="97" t="s">
        <v>140</v>
      </c>
      <c r="E73" s="97" t="s">
        <v>346</v>
      </c>
      <c r="F73" s="84" t="s">
        <v>545</v>
      </c>
      <c r="G73" s="97" t="s">
        <v>451</v>
      </c>
      <c r="H73" s="97" t="s">
        <v>184</v>
      </c>
      <c r="I73" s="94">
        <v>735309</v>
      </c>
      <c r="J73" s="96">
        <v>4388</v>
      </c>
      <c r="K73" s="84"/>
      <c r="L73" s="94">
        <v>32265.358920000002</v>
      </c>
      <c r="M73" s="95">
        <v>1.1621409183797473E-2</v>
      </c>
      <c r="N73" s="95">
        <f t="shared" si="1"/>
        <v>4.1020277437077146E-3</v>
      </c>
      <c r="O73" s="95">
        <f>L73/'סכום נכסי הקרן'!$C$42</f>
        <v>6.2158228678855598E-4</v>
      </c>
    </row>
    <row r="74" spans="2:15" s="136" customFormat="1">
      <c r="B74" s="87" t="s">
        <v>1142</v>
      </c>
      <c r="C74" s="84" t="s">
        <v>1143</v>
      </c>
      <c r="D74" s="97" t="s">
        <v>140</v>
      </c>
      <c r="E74" s="97" t="s">
        <v>346</v>
      </c>
      <c r="F74" s="84" t="s">
        <v>1144</v>
      </c>
      <c r="G74" s="97" t="s">
        <v>1017</v>
      </c>
      <c r="H74" s="97" t="s">
        <v>184</v>
      </c>
      <c r="I74" s="94">
        <v>974</v>
      </c>
      <c r="J74" s="96">
        <v>9023</v>
      </c>
      <c r="K74" s="84"/>
      <c r="L74" s="94">
        <v>87.884020000000007</v>
      </c>
      <c r="M74" s="95">
        <v>3.4995584053123152E-5</v>
      </c>
      <c r="N74" s="95">
        <f t="shared" si="1"/>
        <v>1.1173056811870842E-5</v>
      </c>
      <c r="O74" s="95">
        <f>L74/'סכום נכסי הקרן'!$C$42</f>
        <v>1.6930588083404215E-6</v>
      </c>
    </row>
    <row r="75" spans="2:15" s="136" customFormat="1">
      <c r="B75" s="87" t="s">
        <v>1145</v>
      </c>
      <c r="C75" s="84" t="s">
        <v>1146</v>
      </c>
      <c r="D75" s="97" t="s">
        <v>140</v>
      </c>
      <c r="E75" s="97" t="s">
        <v>346</v>
      </c>
      <c r="F75" s="84" t="s">
        <v>1147</v>
      </c>
      <c r="G75" s="97" t="s">
        <v>853</v>
      </c>
      <c r="H75" s="97" t="s">
        <v>184</v>
      </c>
      <c r="I75" s="94">
        <v>1972599</v>
      </c>
      <c r="J75" s="96">
        <v>2463</v>
      </c>
      <c r="K75" s="84"/>
      <c r="L75" s="94">
        <v>48585.113369999999</v>
      </c>
      <c r="M75" s="95">
        <v>2.0149216227165111E-2</v>
      </c>
      <c r="N75" s="95">
        <f t="shared" si="1"/>
        <v>6.1768252282291547E-3</v>
      </c>
      <c r="O75" s="95">
        <f>L75/'סכום נכסי הקרן'!$C$42</f>
        <v>9.3597737273848499E-4</v>
      </c>
    </row>
    <row r="76" spans="2:15" s="136" customFormat="1">
      <c r="B76" s="87" t="s">
        <v>1148</v>
      </c>
      <c r="C76" s="84" t="s">
        <v>1149</v>
      </c>
      <c r="D76" s="97" t="s">
        <v>140</v>
      </c>
      <c r="E76" s="97" t="s">
        <v>346</v>
      </c>
      <c r="F76" s="84" t="s">
        <v>1150</v>
      </c>
      <c r="G76" s="97" t="s">
        <v>212</v>
      </c>
      <c r="H76" s="97" t="s">
        <v>184</v>
      </c>
      <c r="I76" s="94">
        <v>329779</v>
      </c>
      <c r="J76" s="96">
        <v>4031</v>
      </c>
      <c r="K76" s="84"/>
      <c r="L76" s="94">
        <v>13293.39149</v>
      </c>
      <c r="M76" s="95">
        <v>6.7007218303262693E-3</v>
      </c>
      <c r="N76" s="95">
        <f t="shared" si="1"/>
        <v>1.690043518039006E-3</v>
      </c>
      <c r="O76" s="95">
        <f>L76/'סכום נכסי הקרן'!$C$42</f>
        <v>2.5609312767966343E-4</v>
      </c>
    </row>
    <row r="77" spans="2:15" s="136" customFormat="1">
      <c r="B77" s="87" t="s">
        <v>1151</v>
      </c>
      <c r="C77" s="84" t="s">
        <v>1152</v>
      </c>
      <c r="D77" s="97" t="s">
        <v>140</v>
      </c>
      <c r="E77" s="97" t="s">
        <v>346</v>
      </c>
      <c r="F77" s="84" t="s">
        <v>1153</v>
      </c>
      <c r="G77" s="97" t="s">
        <v>807</v>
      </c>
      <c r="H77" s="97" t="s">
        <v>184</v>
      </c>
      <c r="I77" s="94">
        <v>817271</v>
      </c>
      <c r="J77" s="96">
        <v>1246</v>
      </c>
      <c r="K77" s="84"/>
      <c r="L77" s="94">
        <v>10183.19666</v>
      </c>
      <c r="M77" s="95">
        <v>1.2333898089863687E-2</v>
      </c>
      <c r="N77" s="95">
        <f t="shared" si="1"/>
        <v>1.2946316612352665E-3</v>
      </c>
      <c r="O77" s="95">
        <f>L77/'סכום נכסי הקרן'!$C$42</f>
        <v>1.9617617403341081E-4</v>
      </c>
    </row>
    <row r="78" spans="2:15" s="136" customFormat="1">
      <c r="B78" s="87" t="s">
        <v>1154</v>
      </c>
      <c r="C78" s="84" t="s">
        <v>1155</v>
      </c>
      <c r="D78" s="97" t="s">
        <v>140</v>
      </c>
      <c r="E78" s="97" t="s">
        <v>346</v>
      </c>
      <c r="F78" s="84" t="s">
        <v>1156</v>
      </c>
      <c r="G78" s="97" t="s">
        <v>171</v>
      </c>
      <c r="H78" s="97" t="s">
        <v>184</v>
      </c>
      <c r="I78" s="94">
        <v>224884</v>
      </c>
      <c r="J78" s="96">
        <v>10160</v>
      </c>
      <c r="K78" s="84"/>
      <c r="L78" s="94">
        <v>22848.214399999997</v>
      </c>
      <c r="M78" s="95">
        <v>2.0643165258413171E-2</v>
      </c>
      <c r="N78" s="95">
        <f t="shared" si="1"/>
        <v>2.9047874407771221E-3</v>
      </c>
      <c r="O78" s="95">
        <f>L78/'סכום נכסי הקרן'!$C$42</f>
        <v>4.4016387330450345E-4</v>
      </c>
    </row>
    <row r="79" spans="2:15" s="136" customFormat="1">
      <c r="B79" s="87" t="s">
        <v>1157</v>
      </c>
      <c r="C79" s="84" t="s">
        <v>1158</v>
      </c>
      <c r="D79" s="97" t="s">
        <v>140</v>
      </c>
      <c r="E79" s="97" t="s">
        <v>346</v>
      </c>
      <c r="F79" s="84" t="s">
        <v>1159</v>
      </c>
      <c r="G79" s="97" t="s">
        <v>207</v>
      </c>
      <c r="H79" s="97" t="s">
        <v>184</v>
      </c>
      <c r="I79" s="94">
        <v>206107</v>
      </c>
      <c r="J79" s="96">
        <v>7304</v>
      </c>
      <c r="K79" s="84"/>
      <c r="L79" s="94">
        <v>15054.055279999999</v>
      </c>
      <c r="M79" s="95">
        <v>1.5294135718118393E-2</v>
      </c>
      <c r="N79" s="95">
        <f t="shared" si="1"/>
        <v>1.9138839449138101E-3</v>
      </c>
      <c r="O79" s="95">
        <f>L79/'סכום נכסי הקרן'!$C$42</f>
        <v>2.9001177794379029E-4</v>
      </c>
    </row>
    <row r="80" spans="2:15" s="136" customFormat="1">
      <c r="B80" s="87" t="s">
        <v>1160</v>
      </c>
      <c r="C80" s="84" t="s">
        <v>1161</v>
      </c>
      <c r="D80" s="97" t="s">
        <v>140</v>
      </c>
      <c r="E80" s="97" t="s">
        <v>346</v>
      </c>
      <c r="F80" s="84" t="s">
        <v>1162</v>
      </c>
      <c r="G80" s="97" t="s">
        <v>1118</v>
      </c>
      <c r="H80" s="97" t="s">
        <v>184</v>
      </c>
      <c r="I80" s="94">
        <v>180890</v>
      </c>
      <c r="J80" s="96">
        <v>14630</v>
      </c>
      <c r="K80" s="84"/>
      <c r="L80" s="94">
        <v>26464.206999999999</v>
      </c>
      <c r="M80" s="95">
        <v>1.2281395705361109E-2</v>
      </c>
      <c r="N80" s="95">
        <f t="shared" si="1"/>
        <v>3.3645034477497726E-3</v>
      </c>
      <c r="O80" s="95">
        <f>L80/'סכום נכסי הקרן'!$C$42</f>
        <v>5.0982486653539777E-4</v>
      </c>
    </row>
    <row r="81" spans="2:15" s="136" customFormat="1">
      <c r="B81" s="87" t="s">
        <v>1163</v>
      </c>
      <c r="C81" s="84" t="s">
        <v>1164</v>
      </c>
      <c r="D81" s="97" t="s">
        <v>140</v>
      </c>
      <c r="E81" s="97" t="s">
        <v>346</v>
      </c>
      <c r="F81" s="84" t="s">
        <v>1165</v>
      </c>
      <c r="G81" s="97" t="s">
        <v>488</v>
      </c>
      <c r="H81" s="97" t="s">
        <v>184</v>
      </c>
      <c r="I81" s="94">
        <v>182958</v>
      </c>
      <c r="J81" s="96">
        <v>17500</v>
      </c>
      <c r="K81" s="84"/>
      <c r="L81" s="94">
        <v>32017.65</v>
      </c>
      <c r="M81" s="95">
        <v>1.9162009037537356E-2</v>
      </c>
      <c r="N81" s="95">
        <f t="shared" si="1"/>
        <v>4.0705354902130838E-3</v>
      </c>
      <c r="O81" s="95">
        <f>L81/'סכום נכסי הקרן'!$C$42</f>
        <v>6.1681025008711126E-4</v>
      </c>
    </row>
    <row r="82" spans="2:15" s="136" customFormat="1">
      <c r="B82" s="87" t="s">
        <v>1166</v>
      </c>
      <c r="C82" s="84" t="s">
        <v>1167</v>
      </c>
      <c r="D82" s="97" t="s">
        <v>140</v>
      </c>
      <c r="E82" s="97" t="s">
        <v>346</v>
      </c>
      <c r="F82" s="84" t="s">
        <v>1168</v>
      </c>
      <c r="G82" s="97" t="s">
        <v>488</v>
      </c>
      <c r="H82" s="97" t="s">
        <v>184</v>
      </c>
      <c r="I82" s="94">
        <v>480692</v>
      </c>
      <c r="J82" s="96">
        <v>2109</v>
      </c>
      <c r="K82" s="84"/>
      <c r="L82" s="94">
        <v>10137.79428</v>
      </c>
      <c r="M82" s="95">
        <v>1.8685438297047594E-2</v>
      </c>
      <c r="N82" s="95">
        <f t="shared" si="1"/>
        <v>1.2888594699866853E-3</v>
      </c>
      <c r="O82" s="95">
        <f>L82/'סכום נכסי הקרן'!$C$42</f>
        <v>1.9530151104714077E-4</v>
      </c>
    </row>
    <row r="83" spans="2:15" s="136" customFormat="1">
      <c r="B83" s="87" t="s">
        <v>1169</v>
      </c>
      <c r="C83" s="84" t="s">
        <v>1170</v>
      </c>
      <c r="D83" s="97" t="s">
        <v>140</v>
      </c>
      <c r="E83" s="97" t="s">
        <v>346</v>
      </c>
      <c r="F83" s="84" t="s">
        <v>1171</v>
      </c>
      <c r="G83" s="97" t="s">
        <v>1072</v>
      </c>
      <c r="H83" s="97" t="s">
        <v>184</v>
      </c>
      <c r="I83" s="94">
        <v>38217</v>
      </c>
      <c r="J83" s="96">
        <v>31170</v>
      </c>
      <c r="K83" s="84"/>
      <c r="L83" s="94">
        <v>11912.2389</v>
      </c>
      <c r="M83" s="95">
        <v>1.6000291393955837E-2</v>
      </c>
      <c r="N83" s="95">
        <f t="shared" si="1"/>
        <v>1.5144519104414865E-3</v>
      </c>
      <c r="O83" s="95">
        <f>L83/'סכום נכסי הקרן'!$C$42</f>
        <v>2.2948564479299434E-4</v>
      </c>
    </row>
    <row r="84" spans="2:15" s="136" customFormat="1">
      <c r="B84" s="87" t="s">
        <v>1172</v>
      </c>
      <c r="C84" s="84" t="s">
        <v>1173</v>
      </c>
      <c r="D84" s="97" t="s">
        <v>140</v>
      </c>
      <c r="E84" s="97" t="s">
        <v>346</v>
      </c>
      <c r="F84" s="84" t="s">
        <v>1174</v>
      </c>
      <c r="G84" s="97" t="s">
        <v>1175</v>
      </c>
      <c r="H84" s="97" t="s">
        <v>184</v>
      </c>
      <c r="I84" s="94">
        <v>296663</v>
      </c>
      <c r="J84" s="96">
        <v>1653</v>
      </c>
      <c r="K84" s="84"/>
      <c r="L84" s="94">
        <v>4903.8393900000001</v>
      </c>
      <c r="M84" s="95">
        <v>7.3681626713718185E-3</v>
      </c>
      <c r="N84" s="95">
        <f t="shared" si="1"/>
        <v>6.2344526457437936E-4</v>
      </c>
      <c r="O84" s="95">
        <f>L84/'סכום נכסי הקרן'!$C$42</f>
        <v>9.4470968373160653E-5</v>
      </c>
    </row>
    <row r="85" spans="2:15" s="136" customFormat="1">
      <c r="B85" s="87" t="s">
        <v>1176</v>
      </c>
      <c r="C85" s="84" t="s">
        <v>1177</v>
      </c>
      <c r="D85" s="97" t="s">
        <v>140</v>
      </c>
      <c r="E85" s="97" t="s">
        <v>346</v>
      </c>
      <c r="F85" s="84" t="s">
        <v>1178</v>
      </c>
      <c r="G85" s="97" t="s">
        <v>484</v>
      </c>
      <c r="H85" s="97" t="s">
        <v>184</v>
      </c>
      <c r="I85" s="94">
        <v>250557</v>
      </c>
      <c r="J85" s="96">
        <v>10690</v>
      </c>
      <c r="K85" s="84"/>
      <c r="L85" s="94">
        <v>26784.543300000001</v>
      </c>
      <c r="M85" s="95">
        <v>1.9920995641912E-2</v>
      </c>
      <c r="N85" s="95">
        <f t="shared" si="1"/>
        <v>3.4052291186829472E-3</v>
      </c>
      <c r="O85" s="95">
        <f>L85/'סכום נכסי הקרן'!$C$42</f>
        <v>5.1599604753447116E-4</v>
      </c>
    </row>
    <row r="86" spans="2:15" s="136" customFormat="1">
      <c r="B86" s="87" t="s">
        <v>1179</v>
      </c>
      <c r="C86" s="84" t="s">
        <v>1180</v>
      </c>
      <c r="D86" s="97" t="s">
        <v>140</v>
      </c>
      <c r="E86" s="97" t="s">
        <v>346</v>
      </c>
      <c r="F86" s="84" t="s">
        <v>474</v>
      </c>
      <c r="G86" s="97" t="s">
        <v>392</v>
      </c>
      <c r="H86" s="97" t="s">
        <v>184</v>
      </c>
      <c r="I86" s="94">
        <v>2734435</v>
      </c>
      <c r="J86" s="96">
        <v>1510</v>
      </c>
      <c r="K86" s="84"/>
      <c r="L86" s="94">
        <v>41289.968500000003</v>
      </c>
      <c r="M86" s="95">
        <v>1.5884848452387444E-2</v>
      </c>
      <c r="N86" s="95">
        <f t="shared" si="1"/>
        <v>5.2493634657456208E-3</v>
      </c>
      <c r="O86" s="95">
        <f>L86/'סכום נכסי הקרן'!$C$42</f>
        <v>7.954386345210829E-4</v>
      </c>
    </row>
    <row r="87" spans="2:15" s="136" customFormat="1">
      <c r="B87" s="87" t="s">
        <v>1181</v>
      </c>
      <c r="C87" s="84" t="s">
        <v>1182</v>
      </c>
      <c r="D87" s="97" t="s">
        <v>140</v>
      </c>
      <c r="E87" s="97" t="s">
        <v>346</v>
      </c>
      <c r="F87" s="84" t="s">
        <v>1183</v>
      </c>
      <c r="G87" s="97" t="s">
        <v>171</v>
      </c>
      <c r="H87" s="97" t="s">
        <v>184</v>
      </c>
      <c r="I87" s="94">
        <v>86464</v>
      </c>
      <c r="J87" s="96">
        <v>18500</v>
      </c>
      <c r="K87" s="84"/>
      <c r="L87" s="94">
        <v>15995.84</v>
      </c>
      <c r="M87" s="95">
        <v>6.4148291286837845E-3</v>
      </c>
      <c r="N87" s="95">
        <f t="shared" si="1"/>
        <v>2.0336169086666274E-3</v>
      </c>
      <c r="O87" s="95">
        <f>L87/'סכום נכסי הקרן'!$C$42</f>
        <v>3.0815497298375795E-4</v>
      </c>
    </row>
    <row r="88" spans="2:15" s="136" customFormat="1">
      <c r="B88" s="87" t="s">
        <v>1184</v>
      </c>
      <c r="C88" s="84" t="s">
        <v>1185</v>
      </c>
      <c r="D88" s="97" t="s">
        <v>140</v>
      </c>
      <c r="E88" s="97" t="s">
        <v>346</v>
      </c>
      <c r="F88" s="84" t="s">
        <v>1186</v>
      </c>
      <c r="G88" s="97" t="s">
        <v>853</v>
      </c>
      <c r="H88" s="97" t="s">
        <v>184</v>
      </c>
      <c r="I88" s="94">
        <v>7773945</v>
      </c>
      <c r="J88" s="96">
        <v>224.8</v>
      </c>
      <c r="K88" s="84"/>
      <c r="L88" s="94">
        <v>17475.82836</v>
      </c>
      <c r="M88" s="95">
        <v>7.4428468611571312E-3</v>
      </c>
      <c r="N88" s="95">
        <f t="shared" si="1"/>
        <v>2.2217739140833978E-3</v>
      </c>
      <c r="O88" s="95">
        <f>L88/'סכום נכסי הקרן'!$C$42</f>
        <v>3.3666649679820447E-4</v>
      </c>
    </row>
    <row r="89" spans="2:15" s="136" customFormat="1">
      <c r="B89" s="87" t="s">
        <v>1187</v>
      </c>
      <c r="C89" s="84" t="s">
        <v>1188</v>
      </c>
      <c r="D89" s="97" t="s">
        <v>140</v>
      </c>
      <c r="E89" s="97" t="s">
        <v>346</v>
      </c>
      <c r="F89" s="84" t="s">
        <v>650</v>
      </c>
      <c r="G89" s="97" t="s">
        <v>392</v>
      </c>
      <c r="H89" s="97" t="s">
        <v>184</v>
      </c>
      <c r="I89" s="94">
        <v>9066044</v>
      </c>
      <c r="J89" s="96">
        <v>782</v>
      </c>
      <c r="K89" s="84"/>
      <c r="L89" s="94">
        <v>70896.464080000005</v>
      </c>
      <c r="M89" s="95">
        <v>2.2373323270569137E-2</v>
      </c>
      <c r="N89" s="95">
        <f t="shared" si="1"/>
        <v>9.0133589806952446E-3</v>
      </c>
      <c r="O89" s="95">
        <f>L89/'סכום נכסי הקרן'!$C$42</f>
        <v>1.3657987309960819E-3</v>
      </c>
    </row>
    <row r="90" spans="2:15" s="136" customFormat="1">
      <c r="B90" s="87" t="s">
        <v>1189</v>
      </c>
      <c r="C90" s="84" t="s">
        <v>1190</v>
      </c>
      <c r="D90" s="97" t="s">
        <v>140</v>
      </c>
      <c r="E90" s="97" t="s">
        <v>346</v>
      </c>
      <c r="F90" s="84" t="s">
        <v>803</v>
      </c>
      <c r="G90" s="97" t="s">
        <v>392</v>
      </c>
      <c r="H90" s="97" t="s">
        <v>184</v>
      </c>
      <c r="I90" s="94">
        <v>3529201</v>
      </c>
      <c r="J90" s="96">
        <v>1415</v>
      </c>
      <c r="K90" s="84"/>
      <c r="L90" s="94">
        <v>49938.194149999996</v>
      </c>
      <c r="M90" s="95">
        <v>1.008055127106541E-2</v>
      </c>
      <c r="N90" s="95">
        <f t="shared" si="1"/>
        <v>6.3488479511996159E-3</v>
      </c>
      <c r="O90" s="95">
        <f>L90/'סכום נכסי הקרן'!$C$42</f>
        <v>9.6204406077773398E-4</v>
      </c>
    </row>
    <row r="91" spans="2:15" s="136" customFormat="1">
      <c r="B91" s="83"/>
      <c r="C91" s="84"/>
      <c r="D91" s="84"/>
      <c r="E91" s="84"/>
      <c r="F91" s="84"/>
      <c r="G91" s="84"/>
      <c r="H91" s="84"/>
      <c r="I91" s="94"/>
      <c r="J91" s="96"/>
      <c r="K91" s="84"/>
      <c r="L91" s="84"/>
      <c r="M91" s="84"/>
      <c r="N91" s="95"/>
      <c r="O91" s="84"/>
    </row>
    <row r="92" spans="2:15" s="136" customFormat="1">
      <c r="B92" s="102" t="s">
        <v>31</v>
      </c>
      <c r="C92" s="82"/>
      <c r="D92" s="82"/>
      <c r="E92" s="82"/>
      <c r="F92" s="82"/>
      <c r="G92" s="82"/>
      <c r="H92" s="82"/>
      <c r="I92" s="91"/>
      <c r="J92" s="93"/>
      <c r="K92" s="82"/>
      <c r="L92" s="91">
        <v>179481.26691999999</v>
      </c>
      <c r="M92" s="82"/>
      <c r="N92" s="92">
        <f t="shared" ref="N92:N131" si="2">L92/$L$11</f>
        <v>2.2818191429610463E-2</v>
      </c>
      <c r="O92" s="92">
        <f>L92/'סכום נכסי הקרן'!$C$42</f>
        <v>3.4576517993942955E-3</v>
      </c>
    </row>
    <row r="93" spans="2:15" s="136" customFormat="1">
      <c r="B93" s="87" t="s">
        <v>1191</v>
      </c>
      <c r="C93" s="84" t="s">
        <v>1192</v>
      </c>
      <c r="D93" s="97" t="s">
        <v>140</v>
      </c>
      <c r="E93" s="97" t="s">
        <v>346</v>
      </c>
      <c r="F93" s="84" t="s">
        <v>1193</v>
      </c>
      <c r="G93" s="97" t="s">
        <v>1175</v>
      </c>
      <c r="H93" s="97" t="s">
        <v>184</v>
      </c>
      <c r="I93" s="94">
        <v>517807</v>
      </c>
      <c r="J93" s="96">
        <v>1130</v>
      </c>
      <c r="K93" s="84"/>
      <c r="L93" s="94">
        <v>5851.2190999999993</v>
      </c>
      <c r="M93" s="95">
        <v>2.0108582547780442E-2</v>
      </c>
      <c r="N93" s="95">
        <f t="shared" si="2"/>
        <v>7.4388954241059709E-4</v>
      </c>
      <c r="O93" s="95">
        <f>L93/'סכום נכסי הקרן'!$C$42</f>
        <v>1.1272194918694788E-4</v>
      </c>
    </row>
    <row r="94" spans="2:15" s="136" customFormat="1">
      <c r="B94" s="87" t="s">
        <v>1194</v>
      </c>
      <c r="C94" s="84" t="s">
        <v>1195</v>
      </c>
      <c r="D94" s="97" t="s">
        <v>140</v>
      </c>
      <c r="E94" s="97" t="s">
        <v>346</v>
      </c>
      <c r="F94" s="84" t="s">
        <v>1196</v>
      </c>
      <c r="G94" s="97" t="s">
        <v>1095</v>
      </c>
      <c r="H94" s="97" t="s">
        <v>184</v>
      </c>
      <c r="I94" s="94">
        <v>142675</v>
      </c>
      <c r="J94" s="96">
        <v>3143</v>
      </c>
      <c r="K94" s="84"/>
      <c r="L94" s="94">
        <v>4484.2752499999997</v>
      </c>
      <c r="M94" s="95">
        <v>2.5008816845889948E-2</v>
      </c>
      <c r="N94" s="95">
        <f t="shared" si="2"/>
        <v>5.7010435035079546E-4</v>
      </c>
      <c r="O94" s="95">
        <f>L94/'סכום נכסי הקרן'!$C$42</f>
        <v>8.6388193337485521E-5</v>
      </c>
    </row>
    <row r="95" spans="2:15" s="136" customFormat="1">
      <c r="B95" s="87" t="s">
        <v>1197</v>
      </c>
      <c r="C95" s="84" t="s">
        <v>1198</v>
      </c>
      <c r="D95" s="97" t="s">
        <v>140</v>
      </c>
      <c r="E95" s="97" t="s">
        <v>346</v>
      </c>
      <c r="F95" s="84" t="s">
        <v>1199</v>
      </c>
      <c r="G95" s="97" t="s">
        <v>171</v>
      </c>
      <c r="H95" s="97" t="s">
        <v>184</v>
      </c>
      <c r="I95" s="94">
        <v>906626</v>
      </c>
      <c r="J95" s="96">
        <v>620</v>
      </c>
      <c r="K95" s="84"/>
      <c r="L95" s="94">
        <v>5621.0812000000005</v>
      </c>
      <c r="M95" s="95">
        <v>1.6489250739094099E-2</v>
      </c>
      <c r="N95" s="95">
        <f t="shared" si="2"/>
        <v>7.1463116493463916E-4</v>
      </c>
      <c r="O95" s="95">
        <f>L95/'סכום נכסי הקרן'!$C$42</f>
        <v>1.0828841282017762E-4</v>
      </c>
    </row>
    <row r="96" spans="2:15" s="136" customFormat="1">
      <c r="B96" s="87" t="s">
        <v>1200</v>
      </c>
      <c r="C96" s="84" t="s">
        <v>1201</v>
      </c>
      <c r="D96" s="97" t="s">
        <v>140</v>
      </c>
      <c r="E96" s="97" t="s">
        <v>346</v>
      </c>
      <c r="F96" s="84" t="s">
        <v>1202</v>
      </c>
      <c r="G96" s="97" t="s">
        <v>711</v>
      </c>
      <c r="H96" s="97" t="s">
        <v>184</v>
      </c>
      <c r="I96" s="94">
        <v>90882</v>
      </c>
      <c r="J96" s="96">
        <v>877.5</v>
      </c>
      <c r="K96" s="84"/>
      <c r="L96" s="94">
        <v>797.48955000000001</v>
      </c>
      <c r="M96" s="95">
        <v>5.648987428233861E-3</v>
      </c>
      <c r="N96" s="95">
        <f t="shared" si="2"/>
        <v>1.0138812549793821E-4</v>
      </c>
      <c r="O96" s="95">
        <f>L96/'סכום נכסי הקרן'!$C$42</f>
        <v>1.5363392653032245E-5</v>
      </c>
    </row>
    <row r="97" spans="2:15" s="136" customFormat="1">
      <c r="B97" s="87" t="s">
        <v>1203</v>
      </c>
      <c r="C97" s="84" t="s">
        <v>1204</v>
      </c>
      <c r="D97" s="97" t="s">
        <v>140</v>
      </c>
      <c r="E97" s="97" t="s">
        <v>346</v>
      </c>
      <c r="F97" s="84" t="s">
        <v>1205</v>
      </c>
      <c r="G97" s="97" t="s">
        <v>458</v>
      </c>
      <c r="H97" s="97" t="s">
        <v>184</v>
      </c>
      <c r="I97" s="94">
        <v>278797</v>
      </c>
      <c r="J97" s="96">
        <v>2699</v>
      </c>
      <c r="K97" s="84"/>
      <c r="L97" s="94">
        <v>7524.7310299999999</v>
      </c>
      <c r="M97" s="95">
        <v>2.1002055933566497E-2</v>
      </c>
      <c r="N97" s="95">
        <f t="shared" si="2"/>
        <v>9.5664999498472402E-4</v>
      </c>
      <c r="O97" s="95">
        <f>L97/'סכום נכסי הקרן'!$C$42</f>
        <v>1.4496164548155615E-4</v>
      </c>
    </row>
    <row r="98" spans="2:15" s="136" customFormat="1">
      <c r="B98" s="87" t="s">
        <v>1206</v>
      </c>
      <c r="C98" s="84" t="s">
        <v>1207</v>
      </c>
      <c r="D98" s="97" t="s">
        <v>140</v>
      </c>
      <c r="E98" s="97" t="s">
        <v>346</v>
      </c>
      <c r="F98" s="84" t="s">
        <v>1208</v>
      </c>
      <c r="G98" s="97" t="s">
        <v>1133</v>
      </c>
      <c r="H98" s="97" t="s">
        <v>184</v>
      </c>
      <c r="I98" s="94">
        <v>363133</v>
      </c>
      <c r="J98" s="96">
        <v>62.9</v>
      </c>
      <c r="K98" s="84"/>
      <c r="L98" s="94">
        <v>228.41066000000001</v>
      </c>
      <c r="M98" s="95">
        <v>8.2749737878532823E-3</v>
      </c>
      <c r="N98" s="95">
        <f t="shared" si="2"/>
        <v>2.9038786352933271E-5</v>
      </c>
      <c r="O98" s="95">
        <f>L98/'סכום נכסי הקרן'!$C$42</f>
        <v>4.4002616156139551E-6</v>
      </c>
    </row>
    <row r="99" spans="2:15" s="136" customFormat="1">
      <c r="B99" s="87" t="s">
        <v>1209</v>
      </c>
      <c r="C99" s="84" t="s">
        <v>1210</v>
      </c>
      <c r="D99" s="97" t="s">
        <v>140</v>
      </c>
      <c r="E99" s="97" t="s">
        <v>346</v>
      </c>
      <c r="F99" s="84" t="s">
        <v>1211</v>
      </c>
      <c r="G99" s="97" t="s">
        <v>171</v>
      </c>
      <c r="H99" s="97" t="s">
        <v>184</v>
      </c>
      <c r="I99" s="94">
        <v>1973</v>
      </c>
      <c r="J99" s="96">
        <v>5366</v>
      </c>
      <c r="K99" s="84"/>
      <c r="L99" s="94">
        <v>105.87118</v>
      </c>
      <c r="M99" s="95">
        <v>1.9661185849526657E-4</v>
      </c>
      <c r="N99" s="95">
        <f t="shared" si="2"/>
        <v>1.3459838419769645E-5</v>
      </c>
      <c r="O99" s="95">
        <f>L99/'סכום נכסי הקרן'!$C$42</f>
        <v>2.0395759530389511E-6</v>
      </c>
    </row>
    <row r="100" spans="2:15" s="136" customFormat="1">
      <c r="B100" s="87" t="s">
        <v>1212</v>
      </c>
      <c r="C100" s="84" t="s">
        <v>1213</v>
      </c>
      <c r="D100" s="97" t="s">
        <v>140</v>
      </c>
      <c r="E100" s="97" t="s">
        <v>346</v>
      </c>
      <c r="F100" s="84" t="s">
        <v>1214</v>
      </c>
      <c r="G100" s="97" t="s">
        <v>1133</v>
      </c>
      <c r="H100" s="97" t="s">
        <v>184</v>
      </c>
      <c r="I100" s="94">
        <v>4234348</v>
      </c>
      <c r="J100" s="96">
        <v>134</v>
      </c>
      <c r="K100" s="84"/>
      <c r="L100" s="94">
        <v>5674.0263199999999</v>
      </c>
      <c r="M100" s="95">
        <v>1.6009157059929686E-2</v>
      </c>
      <c r="N100" s="95">
        <f t="shared" si="2"/>
        <v>7.2136229573260802E-4</v>
      </c>
      <c r="O100" s="95">
        <f>L100/'סכום נכסי הקרן'!$C$42</f>
        <v>1.0930838438923693E-4</v>
      </c>
    </row>
    <row r="101" spans="2:15" s="136" customFormat="1">
      <c r="B101" s="87" t="s">
        <v>1215</v>
      </c>
      <c r="C101" s="84" t="s">
        <v>1216</v>
      </c>
      <c r="D101" s="97" t="s">
        <v>140</v>
      </c>
      <c r="E101" s="97" t="s">
        <v>346</v>
      </c>
      <c r="F101" s="84" t="s">
        <v>1217</v>
      </c>
      <c r="G101" s="97" t="s">
        <v>1091</v>
      </c>
      <c r="H101" s="97" t="s">
        <v>184</v>
      </c>
      <c r="I101" s="94">
        <v>645794</v>
      </c>
      <c r="J101" s="96">
        <v>260</v>
      </c>
      <c r="K101" s="84"/>
      <c r="L101" s="94">
        <v>1679.0644</v>
      </c>
      <c r="M101" s="95">
        <v>3.3455046319454833E-2</v>
      </c>
      <c r="N101" s="95">
        <f t="shared" si="2"/>
        <v>2.1346636091509953E-4</v>
      </c>
      <c r="O101" s="95">
        <f>L101/'סכום נכסי הקרן'!$C$42</f>
        <v>3.2346662933612097E-5</v>
      </c>
    </row>
    <row r="102" spans="2:15" s="136" customFormat="1">
      <c r="B102" s="87" t="s">
        <v>1218</v>
      </c>
      <c r="C102" s="84" t="s">
        <v>1219</v>
      </c>
      <c r="D102" s="97" t="s">
        <v>140</v>
      </c>
      <c r="E102" s="97" t="s">
        <v>346</v>
      </c>
      <c r="F102" s="84" t="s">
        <v>1220</v>
      </c>
      <c r="G102" s="97" t="s">
        <v>209</v>
      </c>
      <c r="H102" s="97" t="s">
        <v>184</v>
      </c>
      <c r="I102" s="94">
        <v>325586.68</v>
      </c>
      <c r="J102" s="96">
        <v>1776</v>
      </c>
      <c r="K102" s="84"/>
      <c r="L102" s="94">
        <v>5782.4194400000006</v>
      </c>
      <c r="M102" s="95">
        <v>1.0946383489354257E-2</v>
      </c>
      <c r="N102" s="95">
        <f t="shared" si="2"/>
        <v>7.3514275875393939E-4</v>
      </c>
      <c r="O102" s="95">
        <f>L102/'סכום נכסי הקרן'!$C$42</f>
        <v>1.1139654474625634E-4</v>
      </c>
    </row>
    <row r="103" spans="2:15" s="136" customFormat="1">
      <c r="B103" s="87" t="s">
        <v>1221</v>
      </c>
      <c r="C103" s="84" t="s">
        <v>1222</v>
      </c>
      <c r="D103" s="97" t="s">
        <v>140</v>
      </c>
      <c r="E103" s="97" t="s">
        <v>346</v>
      </c>
      <c r="F103" s="84" t="s">
        <v>1223</v>
      </c>
      <c r="G103" s="97" t="s">
        <v>556</v>
      </c>
      <c r="H103" s="97" t="s">
        <v>184</v>
      </c>
      <c r="I103" s="94">
        <v>377533</v>
      </c>
      <c r="J103" s="96">
        <v>2994</v>
      </c>
      <c r="K103" s="84"/>
      <c r="L103" s="94">
        <v>11303.338019999999</v>
      </c>
      <c r="M103" s="95">
        <v>1.3486320208200581E-2</v>
      </c>
      <c r="N103" s="95">
        <f t="shared" si="2"/>
        <v>1.4370398379732704E-3</v>
      </c>
      <c r="O103" s="95">
        <f>L103/'סכום נכסי הקרן'!$C$42</f>
        <v>2.1775535527858393E-4</v>
      </c>
    </row>
    <row r="104" spans="2:15" s="136" customFormat="1">
      <c r="B104" s="87" t="s">
        <v>1224</v>
      </c>
      <c r="C104" s="84" t="s">
        <v>1225</v>
      </c>
      <c r="D104" s="97" t="s">
        <v>140</v>
      </c>
      <c r="E104" s="97" t="s">
        <v>346</v>
      </c>
      <c r="F104" s="84" t="s">
        <v>1226</v>
      </c>
      <c r="G104" s="97" t="s">
        <v>458</v>
      </c>
      <c r="H104" s="97" t="s">
        <v>184</v>
      </c>
      <c r="I104" s="94">
        <v>149970</v>
      </c>
      <c r="J104" s="96">
        <v>2318</v>
      </c>
      <c r="K104" s="84"/>
      <c r="L104" s="94">
        <v>3476.3045999999999</v>
      </c>
      <c r="M104" s="95">
        <v>2.2543709723243155E-2</v>
      </c>
      <c r="N104" s="95">
        <f t="shared" si="2"/>
        <v>4.4195689718299117E-4</v>
      </c>
      <c r="O104" s="95">
        <f>L104/'סכום נכסי הקרן'!$C$42</f>
        <v>6.6969946567127051E-5</v>
      </c>
    </row>
    <row r="105" spans="2:15" s="136" customFormat="1">
      <c r="B105" s="87" t="s">
        <v>1227</v>
      </c>
      <c r="C105" s="84" t="s">
        <v>1228</v>
      </c>
      <c r="D105" s="97" t="s">
        <v>140</v>
      </c>
      <c r="E105" s="97" t="s">
        <v>346</v>
      </c>
      <c r="F105" s="84" t="s">
        <v>1229</v>
      </c>
      <c r="G105" s="97" t="s">
        <v>1072</v>
      </c>
      <c r="H105" s="97" t="s">
        <v>184</v>
      </c>
      <c r="I105" s="94">
        <v>25034</v>
      </c>
      <c r="J105" s="96">
        <v>1274</v>
      </c>
      <c r="K105" s="84"/>
      <c r="L105" s="94">
        <v>318.93315999999999</v>
      </c>
      <c r="M105" s="95">
        <v>1.5834973189848261E-2</v>
      </c>
      <c r="N105" s="95">
        <f t="shared" si="2"/>
        <v>4.0547283975738625E-5</v>
      </c>
      <c r="O105" s="95">
        <f>L105/'סכום נכסי הקרן'!$C$42</f>
        <v>6.1441499354472509E-6</v>
      </c>
    </row>
    <row r="106" spans="2:15" s="136" customFormat="1">
      <c r="B106" s="87" t="s">
        <v>1230</v>
      </c>
      <c r="C106" s="84" t="s">
        <v>1231</v>
      </c>
      <c r="D106" s="97" t="s">
        <v>140</v>
      </c>
      <c r="E106" s="97" t="s">
        <v>346</v>
      </c>
      <c r="F106" s="84" t="s">
        <v>1232</v>
      </c>
      <c r="G106" s="97" t="s">
        <v>1133</v>
      </c>
      <c r="H106" s="97" t="s">
        <v>184</v>
      </c>
      <c r="I106" s="94">
        <v>350785.21</v>
      </c>
      <c r="J106" s="96">
        <v>1363</v>
      </c>
      <c r="K106" s="84"/>
      <c r="L106" s="94">
        <v>4781.2023499999996</v>
      </c>
      <c r="M106" s="95">
        <v>1.3734527253927818E-2</v>
      </c>
      <c r="N106" s="95">
        <f t="shared" si="2"/>
        <v>6.0785391343728208E-4</v>
      </c>
      <c r="O106" s="95">
        <f>L106/'סכום נכסי הקרן'!$C$42</f>
        <v>9.2108403246977334E-5</v>
      </c>
    </row>
    <row r="107" spans="2:15" s="136" customFormat="1">
      <c r="B107" s="87" t="s">
        <v>1233</v>
      </c>
      <c r="C107" s="84" t="s">
        <v>1234</v>
      </c>
      <c r="D107" s="97" t="s">
        <v>140</v>
      </c>
      <c r="E107" s="97" t="s">
        <v>346</v>
      </c>
      <c r="F107" s="84" t="s">
        <v>1235</v>
      </c>
      <c r="G107" s="97" t="s">
        <v>207</v>
      </c>
      <c r="H107" s="97" t="s">
        <v>184</v>
      </c>
      <c r="I107" s="94">
        <v>181112</v>
      </c>
      <c r="J107" s="96">
        <v>1014</v>
      </c>
      <c r="K107" s="84"/>
      <c r="L107" s="94">
        <v>1836.47568</v>
      </c>
      <c r="M107" s="95">
        <v>3.0022491340303527E-2</v>
      </c>
      <c r="N107" s="95">
        <f t="shared" si="2"/>
        <v>2.3347870416327263E-4</v>
      </c>
      <c r="O107" s="95">
        <f>L107/'סכום נכסי הקרן'!$C$42</f>
        <v>3.5379143174458395E-5</v>
      </c>
    </row>
    <row r="108" spans="2:15" s="136" customFormat="1">
      <c r="B108" s="87" t="s">
        <v>1236</v>
      </c>
      <c r="C108" s="84" t="s">
        <v>1237</v>
      </c>
      <c r="D108" s="97" t="s">
        <v>140</v>
      </c>
      <c r="E108" s="97" t="s">
        <v>346</v>
      </c>
      <c r="F108" s="84" t="s">
        <v>1238</v>
      </c>
      <c r="G108" s="97" t="s">
        <v>825</v>
      </c>
      <c r="H108" s="97" t="s">
        <v>184</v>
      </c>
      <c r="I108" s="94">
        <v>390300</v>
      </c>
      <c r="J108" s="96">
        <v>1699</v>
      </c>
      <c r="K108" s="84"/>
      <c r="L108" s="94">
        <v>6631.1970000000001</v>
      </c>
      <c r="M108" s="95">
        <v>3.3494092965287915E-2</v>
      </c>
      <c r="N108" s="95">
        <f t="shared" si="2"/>
        <v>8.4305133984207239E-4</v>
      </c>
      <c r="O108" s="95">
        <f>L108/'סכום נכסי הקרן'!$C$42</f>
        <v>1.2774798525022613E-4</v>
      </c>
    </row>
    <row r="109" spans="2:15" s="136" customFormat="1">
      <c r="B109" s="87" t="s">
        <v>1239</v>
      </c>
      <c r="C109" s="84" t="s">
        <v>1240</v>
      </c>
      <c r="D109" s="97" t="s">
        <v>140</v>
      </c>
      <c r="E109" s="97" t="s">
        <v>346</v>
      </c>
      <c r="F109" s="84" t="s">
        <v>1241</v>
      </c>
      <c r="G109" s="97" t="s">
        <v>488</v>
      </c>
      <c r="H109" s="97" t="s">
        <v>184</v>
      </c>
      <c r="I109" s="94">
        <v>451803.41</v>
      </c>
      <c r="J109" s="96">
        <v>983.8</v>
      </c>
      <c r="K109" s="84"/>
      <c r="L109" s="94">
        <v>4444.8419000000004</v>
      </c>
      <c r="M109" s="95">
        <v>1.7157973308501676E-2</v>
      </c>
      <c r="N109" s="95">
        <f t="shared" si="2"/>
        <v>5.6509102642874026E-4</v>
      </c>
      <c r="O109" s="95">
        <f>L109/'סכום נכסי הקרן'!$C$42</f>
        <v>8.5628521891415244E-5</v>
      </c>
    </row>
    <row r="110" spans="2:15" s="136" customFormat="1">
      <c r="B110" s="87" t="s">
        <v>1242</v>
      </c>
      <c r="C110" s="84" t="s">
        <v>1243</v>
      </c>
      <c r="D110" s="97" t="s">
        <v>140</v>
      </c>
      <c r="E110" s="97" t="s">
        <v>346</v>
      </c>
      <c r="F110" s="84" t="s">
        <v>1244</v>
      </c>
      <c r="G110" s="97" t="s">
        <v>488</v>
      </c>
      <c r="H110" s="97" t="s">
        <v>184</v>
      </c>
      <c r="I110" s="94">
        <v>390242</v>
      </c>
      <c r="J110" s="96">
        <v>2950</v>
      </c>
      <c r="K110" s="84"/>
      <c r="L110" s="94">
        <v>11512.138999999999</v>
      </c>
      <c r="M110" s="95">
        <v>2.5708036230068617E-2</v>
      </c>
      <c r="N110" s="95">
        <f t="shared" si="2"/>
        <v>1.4635855650794532E-3</v>
      </c>
      <c r="O110" s="95">
        <f>L110/'סכום נכסי הקרן'!$C$42</f>
        <v>2.217778423971649E-4</v>
      </c>
    </row>
    <row r="111" spans="2:15" s="136" customFormat="1">
      <c r="B111" s="87" t="s">
        <v>1245</v>
      </c>
      <c r="C111" s="84" t="s">
        <v>1246</v>
      </c>
      <c r="D111" s="97" t="s">
        <v>140</v>
      </c>
      <c r="E111" s="97" t="s">
        <v>346</v>
      </c>
      <c r="F111" s="84" t="s">
        <v>1247</v>
      </c>
      <c r="G111" s="97" t="s">
        <v>484</v>
      </c>
      <c r="H111" s="97" t="s">
        <v>184</v>
      </c>
      <c r="I111" s="94">
        <v>301134</v>
      </c>
      <c r="J111" s="96">
        <v>1944</v>
      </c>
      <c r="K111" s="84"/>
      <c r="L111" s="94">
        <v>5854.0449600000002</v>
      </c>
      <c r="M111" s="95">
        <v>2.1090758675212862E-2</v>
      </c>
      <c r="N111" s="95">
        <f t="shared" si="2"/>
        <v>7.4424880561137468E-4</v>
      </c>
      <c r="O111" s="95">
        <f>L111/'סכום נכסי הקרן'!$C$42</f>
        <v>1.1277638851692092E-4</v>
      </c>
    </row>
    <row r="112" spans="2:15" s="136" customFormat="1">
      <c r="B112" s="87" t="s">
        <v>1248</v>
      </c>
      <c r="C112" s="84" t="s">
        <v>1249</v>
      </c>
      <c r="D112" s="97" t="s">
        <v>140</v>
      </c>
      <c r="E112" s="97" t="s">
        <v>346</v>
      </c>
      <c r="F112" s="84" t="s">
        <v>1250</v>
      </c>
      <c r="G112" s="97" t="s">
        <v>1072</v>
      </c>
      <c r="H112" s="97" t="s">
        <v>184</v>
      </c>
      <c r="I112" s="94">
        <v>216424</v>
      </c>
      <c r="J112" s="96">
        <v>1492</v>
      </c>
      <c r="K112" s="84"/>
      <c r="L112" s="94">
        <v>3229.0460800000001</v>
      </c>
      <c r="M112" s="95">
        <v>1.7609047638419917E-2</v>
      </c>
      <c r="N112" s="95">
        <f t="shared" si="2"/>
        <v>4.1052190489225272E-4</v>
      </c>
      <c r="O112" s="95">
        <f>L112/'סכום נכסי הקרן'!$C$42</f>
        <v>6.2206586684144727E-5</v>
      </c>
    </row>
    <row r="113" spans="2:15" s="136" customFormat="1">
      <c r="B113" s="87" t="s">
        <v>1251</v>
      </c>
      <c r="C113" s="84" t="s">
        <v>1252</v>
      </c>
      <c r="D113" s="97" t="s">
        <v>140</v>
      </c>
      <c r="E113" s="97" t="s">
        <v>346</v>
      </c>
      <c r="F113" s="84" t="s">
        <v>1253</v>
      </c>
      <c r="G113" s="97" t="s">
        <v>209</v>
      </c>
      <c r="H113" s="97" t="s">
        <v>184</v>
      </c>
      <c r="I113" s="94">
        <v>1973729</v>
      </c>
      <c r="J113" s="96">
        <v>339.7</v>
      </c>
      <c r="K113" s="84"/>
      <c r="L113" s="94">
        <v>6704.7574100000002</v>
      </c>
      <c r="M113" s="95">
        <v>1.2615661519532792E-2</v>
      </c>
      <c r="N113" s="95">
        <f t="shared" si="2"/>
        <v>8.5240337722081898E-4</v>
      </c>
      <c r="O113" s="95">
        <f>L113/'סכום נכסי הקרן'!$C$42</f>
        <v>1.2916510408588738E-4</v>
      </c>
    </row>
    <row r="114" spans="2:15" s="136" customFormat="1">
      <c r="B114" s="87" t="s">
        <v>1254</v>
      </c>
      <c r="C114" s="84" t="s">
        <v>1255</v>
      </c>
      <c r="D114" s="97" t="s">
        <v>140</v>
      </c>
      <c r="E114" s="97" t="s">
        <v>346</v>
      </c>
      <c r="F114" s="84" t="s">
        <v>1256</v>
      </c>
      <c r="G114" s="97" t="s">
        <v>458</v>
      </c>
      <c r="H114" s="97" t="s">
        <v>184</v>
      </c>
      <c r="I114" s="94">
        <v>320981</v>
      </c>
      <c r="J114" s="96">
        <v>760.1</v>
      </c>
      <c r="K114" s="84"/>
      <c r="L114" s="94">
        <v>2439.7765800000002</v>
      </c>
      <c r="M114" s="95">
        <v>2.785162897421151E-2</v>
      </c>
      <c r="N114" s="95">
        <f t="shared" si="2"/>
        <v>3.1017882814887102E-4</v>
      </c>
      <c r="O114" s="95">
        <f>L114/'סכום נכסי הקרן'!$C$42</f>
        <v>4.7001550784222992E-5</v>
      </c>
    </row>
    <row r="115" spans="2:15" s="136" customFormat="1">
      <c r="B115" s="87" t="s">
        <v>1257</v>
      </c>
      <c r="C115" s="84" t="s">
        <v>1258</v>
      </c>
      <c r="D115" s="97" t="s">
        <v>140</v>
      </c>
      <c r="E115" s="97" t="s">
        <v>346</v>
      </c>
      <c r="F115" s="84" t="s">
        <v>1259</v>
      </c>
      <c r="G115" s="97" t="s">
        <v>392</v>
      </c>
      <c r="H115" s="97" t="s">
        <v>184</v>
      </c>
      <c r="I115" s="94">
        <v>97215</v>
      </c>
      <c r="J115" s="96">
        <v>14920</v>
      </c>
      <c r="K115" s="84"/>
      <c r="L115" s="94">
        <v>14504.477999999999</v>
      </c>
      <c r="M115" s="95">
        <v>2.6632845614696431E-2</v>
      </c>
      <c r="N115" s="95">
        <f t="shared" si="2"/>
        <v>1.8440139256321085E-3</v>
      </c>
      <c r="O115" s="95">
        <f>L115/'סכום נכסי הקרן'!$C$42</f>
        <v>2.7942433946785613E-4</v>
      </c>
    </row>
    <row r="116" spans="2:15" s="136" customFormat="1">
      <c r="B116" s="87" t="s">
        <v>1260</v>
      </c>
      <c r="C116" s="84" t="s">
        <v>1261</v>
      </c>
      <c r="D116" s="97" t="s">
        <v>140</v>
      </c>
      <c r="E116" s="97" t="s">
        <v>346</v>
      </c>
      <c r="F116" s="84" t="s">
        <v>1262</v>
      </c>
      <c r="G116" s="97" t="s">
        <v>171</v>
      </c>
      <c r="H116" s="97" t="s">
        <v>184</v>
      </c>
      <c r="I116" s="94">
        <v>260129</v>
      </c>
      <c r="J116" s="96">
        <v>1754</v>
      </c>
      <c r="K116" s="84"/>
      <c r="L116" s="94">
        <v>4562.66266</v>
      </c>
      <c r="M116" s="95">
        <v>1.8071019455893012E-2</v>
      </c>
      <c r="N116" s="95">
        <f t="shared" si="2"/>
        <v>5.8007006408652821E-4</v>
      </c>
      <c r="O116" s="95">
        <f>L116/'סכום נכסי הקרן'!$C$42</f>
        <v>8.7898302854135898E-5</v>
      </c>
    </row>
    <row r="117" spans="2:15" s="136" customFormat="1">
      <c r="B117" s="87" t="s">
        <v>1263</v>
      </c>
      <c r="C117" s="84" t="s">
        <v>1264</v>
      </c>
      <c r="D117" s="97" t="s">
        <v>140</v>
      </c>
      <c r="E117" s="97" t="s">
        <v>346</v>
      </c>
      <c r="F117" s="84" t="s">
        <v>1265</v>
      </c>
      <c r="G117" s="97" t="s">
        <v>1175</v>
      </c>
      <c r="H117" s="97" t="s">
        <v>184</v>
      </c>
      <c r="I117" s="94">
        <v>822023.5</v>
      </c>
      <c r="J117" s="96">
        <v>9.4</v>
      </c>
      <c r="K117" s="84"/>
      <c r="L117" s="94">
        <v>77.270210000000006</v>
      </c>
      <c r="M117" s="95">
        <v>4.2861544941203778E-3</v>
      </c>
      <c r="N117" s="95">
        <f t="shared" si="2"/>
        <v>9.8236795061854304E-6</v>
      </c>
      <c r="O117" s="95">
        <f>L117/'סכום נכסי הקרן'!$C$42</f>
        <v>1.4885869998074066E-6</v>
      </c>
    </row>
    <row r="118" spans="2:15" s="136" customFormat="1">
      <c r="B118" s="87" t="s">
        <v>1266</v>
      </c>
      <c r="C118" s="84" t="s">
        <v>1267</v>
      </c>
      <c r="D118" s="97" t="s">
        <v>140</v>
      </c>
      <c r="E118" s="97" t="s">
        <v>346</v>
      </c>
      <c r="F118" s="84" t="s">
        <v>1268</v>
      </c>
      <c r="G118" s="97" t="s">
        <v>1133</v>
      </c>
      <c r="H118" s="97" t="s">
        <v>184</v>
      </c>
      <c r="I118" s="94">
        <v>28474.19</v>
      </c>
      <c r="J118" s="96">
        <v>474</v>
      </c>
      <c r="K118" s="84"/>
      <c r="L118" s="94">
        <v>134.96766</v>
      </c>
      <c r="M118" s="95">
        <v>1.5712099792191566E-2</v>
      </c>
      <c r="N118" s="95">
        <f t="shared" si="2"/>
        <v>1.7158993557022853E-5</v>
      </c>
      <c r="O118" s="95">
        <f>L118/'סכום נכסי הקרן'!$C$42</f>
        <v>2.6001107551076423E-6</v>
      </c>
    </row>
    <row r="119" spans="2:15" s="136" customFormat="1">
      <c r="B119" s="87" t="s">
        <v>1269</v>
      </c>
      <c r="C119" s="84" t="s">
        <v>1270</v>
      </c>
      <c r="D119" s="97" t="s">
        <v>140</v>
      </c>
      <c r="E119" s="97" t="s">
        <v>346</v>
      </c>
      <c r="F119" s="84" t="s">
        <v>1271</v>
      </c>
      <c r="G119" s="97" t="s">
        <v>171</v>
      </c>
      <c r="H119" s="97" t="s">
        <v>184</v>
      </c>
      <c r="I119" s="94">
        <v>656128</v>
      </c>
      <c r="J119" s="96">
        <v>1155</v>
      </c>
      <c r="K119" s="84"/>
      <c r="L119" s="94">
        <v>7578.2784000000001</v>
      </c>
      <c r="M119" s="95">
        <v>1.6560480263215847E-2</v>
      </c>
      <c r="N119" s="95">
        <f t="shared" si="2"/>
        <v>9.634576923014407E-4</v>
      </c>
      <c r="O119" s="95">
        <f>L119/'סכום נכסי הקרן'!$C$42</f>
        <v>1.4599321921295765E-4</v>
      </c>
    </row>
    <row r="120" spans="2:15" s="136" customFormat="1">
      <c r="B120" s="87" t="s">
        <v>1272</v>
      </c>
      <c r="C120" s="84" t="s">
        <v>1273</v>
      </c>
      <c r="D120" s="97" t="s">
        <v>140</v>
      </c>
      <c r="E120" s="97" t="s">
        <v>346</v>
      </c>
      <c r="F120" s="84" t="s">
        <v>1274</v>
      </c>
      <c r="G120" s="97" t="s">
        <v>171</v>
      </c>
      <c r="H120" s="97" t="s">
        <v>184</v>
      </c>
      <c r="I120" s="94">
        <v>1296363</v>
      </c>
      <c r="J120" s="96">
        <v>190.6</v>
      </c>
      <c r="K120" s="84"/>
      <c r="L120" s="94">
        <v>2470.8678799999998</v>
      </c>
      <c r="M120" s="95">
        <v>8.6029372210941913E-3</v>
      </c>
      <c r="N120" s="95">
        <f t="shared" si="2"/>
        <v>3.141315929547472E-4</v>
      </c>
      <c r="O120" s="95">
        <f>L120/'סכום נכסי הקרן'!$C$42</f>
        <v>4.7600515184437657E-5</v>
      </c>
    </row>
    <row r="121" spans="2:15" s="136" customFormat="1">
      <c r="B121" s="87" t="s">
        <v>1275</v>
      </c>
      <c r="C121" s="84" t="s">
        <v>1276</v>
      </c>
      <c r="D121" s="97" t="s">
        <v>140</v>
      </c>
      <c r="E121" s="97" t="s">
        <v>346</v>
      </c>
      <c r="F121" s="84" t="s">
        <v>1277</v>
      </c>
      <c r="G121" s="97" t="s">
        <v>171</v>
      </c>
      <c r="H121" s="97" t="s">
        <v>184</v>
      </c>
      <c r="I121" s="94">
        <v>2899477</v>
      </c>
      <c r="J121" s="96">
        <v>162.80000000000001</v>
      </c>
      <c r="K121" s="84"/>
      <c r="L121" s="94">
        <v>4720.3485599999995</v>
      </c>
      <c r="M121" s="95">
        <v>8.2842200000000001E-3</v>
      </c>
      <c r="N121" s="95">
        <f t="shared" si="2"/>
        <v>6.0011732090444554E-4</v>
      </c>
      <c r="O121" s="95">
        <f>L121/'סכום נכסי הקרן'!$C$42</f>
        <v>9.0936073565422049E-5</v>
      </c>
    </row>
    <row r="122" spans="2:15" s="136" customFormat="1">
      <c r="B122" s="87" t="s">
        <v>1278</v>
      </c>
      <c r="C122" s="84" t="s">
        <v>1279</v>
      </c>
      <c r="D122" s="97" t="s">
        <v>140</v>
      </c>
      <c r="E122" s="97" t="s">
        <v>346</v>
      </c>
      <c r="F122" s="84" t="s">
        <v>1280</v>
      </c>
      <c r="G122" s="97" t="s">
        <v>807</v>
      </c>
      <c r="H122" s="97" t="s">
        <v>184</v>
      </c>
      <c r="I122" s="94">
        <v>132749</v>
      </c>
      <c r="J122" s="96">
        <v>5071</v>
      </c>
      <c r="K122" s="84"/>
      <c r="L122" s="94">
        <v>6731.7017900000001</v>
      </c>
      <c r="M122" s="95">
        <v>1.2605851970193179E-2</v>
      </c>
      <c r="N122" s="95">
        <f t="shared" si="2"/>
        <v>8.5582892703636715E-4</v>
      </c>
      <c r="O122" s="95">
        <f>L122/'סכום נכסי הקרן'!$C$42</f>
        <v>1.2968417933863837E-4</v>
      </c>
    </row>
    <row r="123" spans="2:15" s="136" customFormat="1">
      <c r="B123" s="87" t="s">
        <v>1281</v>
      </c>
      <c r="C123" s="84" t="s">
        <v>1282</v>
      </c>
      <c r="D123" s="97" t="s">
        <v>140</v>
      </c>
      <c r="E123" s="97" t="s">
        <v>346</v>
      </c>
      <c r="F123" s="84" t="s">
        <v>1283</v>
      </c>
      <c r="G123" s="97" t="s">
        <v>488</v>
      </c>
      <c r="H123" s="97" t="s">
        <v>184</v>
      </c>
      <c r="I123" s="94">
        <v>0.28000000000000003</v>
      </c>
      <c r="J123" s="96">
        <v>456</v>
      </c>
      <c r="K123" s="84"/>
      <c r="L123" s="94">
        <v>1.2800000000000001E-3</v>
      </c>
      <c r="M123" s="95">
        <v>4.9575465810191479E-8</v>
      </c>
      <c r="N123" s="95">
        <f t="shared" si="2"/>
        <v>1.627316629256909E-10</v>
      </c>
      <c r="O123" s="95">
        <f>L123/'סכום נכסי הקרן'!$C$42</f>
        <v>2.4658809129074199E-11</v>
      </c>
    </row>
    <row r="124" spans="2:15" s="136" customFormat="1">
      <c r="B124" s="87" t="s">
        <v>1284</v>
      </c>
      <c r="C124" s="84" t="s">
        <v>1285</v>
      </c>
      <c r="D124" s="97" t="s">
        <v>140</v>
      </c>
      <c r="E124" s="97" t="s">
        <v>346</v>
      </c>
      <c r="F124" s="84" t="s">
        <v>1286</v>
      </c>
      <c r="G124" s="97" t="s">
        <v>392</v>
      </c>
      <c r="H124" s="97" t="s">
        <v>184</v>
      </c>
      <c r="I124" s="94">
        <v>2384.54</v>
      </c>
      <c r="J124" s="96">
        <v>254.6</v>
      </c>
      <c r="K124" s="84"/>
      <c r="L124" s="94">
        <v>6.0710500000000005</v>
      </c>
      <c r="M124" s="95">
        <v>3.4782352478695161E-4</v>
      </c>
      <c r="N124" s="95">
        <f t="shared" si="2"/>
        <v>7.7183754859766857E-7</v>
      </c>
      <c r="O124" s="95">
        <f>L124/'סכום נכסי הקרן'!$C$42</f>
        <v>1.1695692434614524E-7</v>
      </c>
    </row>
    <row r="125" spans="2:15" s="136" customFormat="1">
      <c r="B125" s="87" t="s">
        <v>1287</v>
      </c>
      <c r="C125" s="84" t="s">
        <v>1288</v>
      </c>
      <c r="D125" s="97" t="s">
        <v>140</v>
      </c>
      <c r="E125" s="97" t="s">
        <v>346</v>
      </c>
      <c r="F125" s="84" t="s">
        <v>1289</v>
      </c>
      <c r="G125" s="97" t="s">
        <v>488</v>
      </c>
      <c r="H125" s="97" t="s">
        <v>184</v>
      </c>
      <c r="I125" s="94">
        <v>226791</v>
      </c>
      <c r="J125" s="96">
        <v>504.3</v>
      </c>
      <c r="K125" s="84"/>
      <c r="L125" s="94">
        <v>1143.7070100000001</v>
      </c>
      <c r="M125" s="95">
        <v>1.7278823238013885E-2</v>
      </c>
      <c r="N125" s="95">
        <f t="shared" si="2"/>
        <v>1.4540417471646077E-4</v>
      </c>
      <c r="O125" s="95">
        <f>L125/'סכום נכסי הקרן'!$C$42</f>
        <v>2.2033166296229808E-5</v>
      </c>
    </row>
    <row r="126" spans="2:15" s="136" customFormat="1">
      <c r="B126" s="87" t="s">
        <v>1290</v>
      </c>
      <c r="C126" s="84" t="s">
        <v>1291</v>
      </c>
      <c r="D126" s="97" t="s">
        <v>140</v>
      </c>
      <c r="E126" s="97" t="s">
        <v>346</v>
      </c>
      <c r="F126" s="84" t="s">
        <v>1292</v>
      </c>
      <c r="G126" s="97" t="s">
        <v>423</v>
      </c>
      <c r="H126" s="97" t="s">
        <v>184</v>
      </c>
      <c r="I126" s="94">
        <v>176165</v>
      </c>
      <c r="J126" s="96">
        <v>1768</v>
      </c>
      <c r="K126" s="84"/>
      <c r="L126" s="94">
        <v>3114.5972000000002</v>
      </c>
      <c r="M126" s="95">
        <v>1.9916836903530785E-2</v>
      </c>
      <c r="N126" s="95">
        <f t="shared" si="2"/>
        <v>3.9597154820289113E-4</v>
      </c>
      <c r="O126" s="95">
        <f>L126/'סכום נכסי הקרן'!$C$42</f>
        <v>6.0001763959960102E-5</v>
      </c>
    </row>
    <row r="127" spans="2:15" s="136" customFormat="1">
      <c r="B127" s="87" t="s">
        <v>1293</v>
      </c>
      <c r="C127" s="84" t="s">
        <v>1294</v>
      </c>
      <c r="D127" s="97" t="s">
        <v>140</v>
      </c>
      <c r="E127" s="97" t="s">
        <v>346</v>
      </c>
      <c r="F127" s="84" t="s">
        <v>1295</v>
      </c>
      <c r="G127" s="97" t="s">
        <v>207</v>
      </c>
      <c r="H127" s="97" t="s">
        <v>184</v>
      </c>
      <c r="I127" s="94">
        <v>88347</v>
      </c>
      <c r="J127" s="96">
        <v>11430</v>
      </c>
      <c r="K127" s="84"/>
      <c r="L127" s="94">
        <v>10098.062099999999</v>
      </c>
      <c r="M127" s="95">
        <v>1.6573727451883437E-2</v>
      </c>
      <c r="N127" s="95">
        <f t="shared" si="2"/>
        <v>1.2838081545780422E-3</v>
      </c>
      <c r="O127" s="95">
        <f>L127/'סכום נכסי הקרן'!$C$42</f>
        <v>1.9453608273237353E-4</v>
      </c>
    </row>
    <row r="128" spans="2:15" s="136" customFormat="1">
      <c r="B128" s="87" t="s">
        <v>1296</v>
      </c>
      <c r="C128" s="84" t="s">
        <v>1297</v>
      </c>
      <c r="D128" s="97" t="s">
        <v>140</v>
      </c>
      <c r="E128" s="97" t="s">
        <v>346</v>
      </c>
      <c r="F128" s="84" t="s">
        <v>1298</v>
      </c>
      <c r="G128" s="97" t="s">
        <v>488</v>
      </c>
      <c r="H128" s="97" t="s">
        <v>184</v>
      </c>
      <c r="I128" s="94">
        <v>1716205</v>
      </c>
      <c r="J128" s="96">
        <v>754.7</v>
      </c>
      <c r="K128" s="84"/>
      <c r="L128" s="94">
        <v>12952.199140000001</v>
      </c>
      <c r="M128" s="95">
        <v>2.1995070642457839E-2</v>
      </c>
      <c r="N128" s="95">
        <f t="shared" si="2"/>
        <v>1.6466663317163308E-3</v>
      </c>
      <c r="O128" s="95">
        <f>L128/'סכום נכסי הקרן'!$C$42</f>
        <v>2.4952016124610857E-4</v>
      </c>
    </row>
    <row r="129" spans="2:15" s="136" customFormat="1">
      <c r="B129" s="87" t="s">
        <v>1299</v>
      </c>
      <c r="C129" s="84" t="s">
        <v>1300</v>
      </c>
      <c r="D129" s="97" t="s">
        <v>140</v>
      </c>
      <c r="E129" s="97" t="s">
        <v>346</v>
      </c>
      <c r="F129" s="84" t="s">
        <v>1301</v>
      </c>
      <c r="G129" s="97" t="s">
        <v>1175</v>
      </c>
      <c r="H129" s="97" t="s">
        <v>184</v>
      </c>
      <c r="I129" s="94">
        <v>1349225</v>
      </c>
      <c r="J129" s="96">
        <v>175.3</v>
      </c>
      <c r="K129" s="84"/>
      <c r="L129" s="94">
        <v>2365.1914300000003</v>
      </c>
      <c r="M129" s="95">
        <v>6.3424462455910074E-3</v>
      </c>
      <c r="N129" s="95">
        <f t="shared" si="2"/>
        <v>3.006965113605413E-4</v>
      </c>
      <c r="O129" s="95">
        <f>L129/'סכום נכסי הקרן'!$C$42</f>
        <v>4.5564690645384422E-5</v>
      </c>
    </row>
    <row r="130" spans="2:15" s="136" customFormat="1">
      <c r="B130" s="87" t="s">
        <v>1302</v>
      </c>
      <c r="C130" s="84" t="s">
        <v>1303</v>
      </c>
      <c r="D130" s="97" t="s">
        <v>140</v>
      </c>
      <c r="E130" s="97" t="s">
        <v>346</v>
      </c>
      <c r="F130" s="84" t="s">
        <v>1304</v>
      </c>
      <c r="G130" s="97" t="s">
        <v>488</v>
      </c>
      <c r="H130" s="97" t="s">
        <v>184</v>
      </c>
      <c r="I130" s="94">
        <v>496847</v>
      </c>
      <c r="J130" s="96">
        <v>1568</v>
      </c>
      <c r="K130" s="84"/>
      <c r="L130" s="94">
        <v>7790.5609599999998</v>
      </c>
      <c r="M130" s="95">
        <v>2.9579798813288337E-2</v>
      </c>
      <c r="N130" s="95">
        <f t="shared" si="2"/>
        <v>9.9044604698809904E-4</v>
      </c>
      <c r="O130" s="95">
        <f>L130/'סכום נכסי הקרן'!$C$42</f>
        <v>1.5008277790707581E-4</v>
      </c>
    </row>
    <row r="131" spans="2:15" s="136" customFormat="1">
      <c r="B131" s="87" t="s">
        <v>1305</v>
      </c>
      <c r="C131" s="84" t="s">
        <v>1306</v>
      </c>
      <c r="D131" s="97" t="s">
        <v>140</v>
      </c>
      <c r="E131" s="97" t="s">
        <v>346</v>
      </c>
      <c r="F131" s="84" t="s">
        <v>1307</v>
      </c>
      <c r="G131" s="97" t="s">
        <v>1072</v>
      </c>
      <c r="H131" s="97" t="s">
        <v>184</v>
      </c>
      <c r="I131" s="94">
        <v>2105669</v>
      </c>
      <c r="J131" s="96">
        <v>45.1</v>
      </c>
      <c r="K131" s="84"/>
      <c r="L131" s="94">
        <v>949.65671999999995</v>
      </c>
      <c r="M131" s="95">
        <v>5.1138954655708261E-3</v>
      </c>
      <c r="N131" s="95">
        <f t="shared" si="2"/>
        <v>1.2073376347981032E-4</v>
      </c>
      <c r="O131" s="95">
        <f>L131/'סכום נכסי הקרן'!$C$42</f>
        <v>1.8294846716111451E-5</v>
      </c>
    </row>
    <row r="132" spans="2:15" s="136" customFormat="1">
      <c r="B132" s="83"/>
      <c r="C132" s="84"/>
      <c r="D132" s="84"/>
      <c r="E132" s="84"/>
      <c r="F132" s="84"/>
      <c r="G132" s="84"/>
      <c r="H132" s="84"/>
      <c r="I132" s="94"/>
      <c r="J132" s="96"/>
      <c r="K132" s="84"/>
      <c r="L132" s="84"/>
      <c r="M132" s="84"/>
      <c r="N132" s="95"/>
      <c r="O132" s="84"/>
    </row>
    <row r="133" spans="2:15" s="136" customFormat="1">
      <c r="B133" s="81" t="s">
        <v>255</v>
      </c>
      <c r="C133" s="82"/>
      <c r="D133" s="82"/>
      <c r="E133" s="82"/>
      <c r="F133" s="82"/>
      <c r="G133" s="82"/>
      <c r="H133" s="82"/>
      <c r="I133" s="91"/>
      <c r="J133" s="93"/>
      <c r="K133" s="91">
        <f>K134+K162</f>
        <v>866.84</v>
      </c>
      <c r="L133" s="91">
        <v>2138953.9002499995</v>
      </c>
      <c r="M133" s="82"/>
      <c r="N133" s="92">
        <v>0.27193400399146467</v>
      </c>
      <c r="O133" s="92">
        <f>L133/'סכום נכסי הקרן'!$C$42</f>
        <v>4.1206293720432455E-2</v>
      </c>
    </row>
    <row r="134" spans="2:15" s="136" customFormat="1">
      <c r="B134" s="102" t="s">
        <v>76</v>
      </c>
      <c r="C134" s="82"/>
      <c r="D134" s="82"/>
      <c r="E134" s="82"/>
      <c r="F134" s="82"/>
      <c r="G134" s="82"/>
      <c r="H134" s="82"/>
      <c r="I134" s="91"/>
      <c r="J134" s="93"/>
      <c r="K134" s="91">
        <f>SUM(K135:K160)</f>
        <v>232.89</v>
      </c>
      <c r="L134" s="91">
        <f>SUM(L135:L160)</f>
        <v>857671.91444999992</v>
      </c>
      <c r="M134" s="82"/>
      <c r="N134" s="92">
        <f>L134/$L$11</f>
        <v>0.10903935693992921</v>
      </c>
      <c r="O134" s="92">
        <f>L134/'סכום נכסי הקרן'!$C$42</f>
        <v>1.6522787526398595E-2</v>
      </c>
    </row>
    <row r="135" spans="2:15" s="136" customFormat="1">
      <c r="B135" s="87" t="s">
        <v>1308</v>
      </c>
      <c r="C135" s="84" t="s">
        <v>1309</v>
      </c>
      <c r="D135" s="97" t="s">
        <v>1310</v>
      </c>
      <c r="E135" s="97" t="s">
        <v>858</v>
      </c>
      <c r="F135" s="84" t="s">
        <v>1311</v>
      </c>
      <c r="G135" s="97" t="s">
        <v>212</v>
      </c>
      <c r="H135" s="97" t="s">
        <v>183</v>
      </c>
      <c r="I135" s="94">
        <v>688617</v>
      </c>
      <c r="J135" s="96">
        <v>533</v>
      </c>
      <c r="K135" s="84"/>
      <c r="L135" s="94">
        <v>12725.0293</v>
      </c>
      <c r="M135" s="95">
        <v>2.070787799529835E-2</v>
      </c>
      <c r="N135" s="95">
        <f t="shared" ref="N135:N160" si="3">L135/$L$11</f>
        <v>1.6177852959118283E-3</v>
      </c>
      <c r="O135" s="95">
        <f>L135/'סכום נכסי הקרן'!$C$42</f>
        <v>2.4514380364888802E-4</v>
      </c>
    </row>
    <row r="136" spans="2:15" s="136" customFormat="1">
      <c r="B136" s="87" t="s">
        <v>1312</v>
      </c>
      <c r="C136" s="84" t="s">
        <v>1313</v>
      </c>
      <c r="D136" s="97" t="s">
        <v>1314</v>
      </c>
      <c r="E136" s="97" t="s">
        <v>858</v>
      </c>
      <c r="F136" s="84" t="s">
        <v>1315</v>
      </c>
      <c r="G136" s="97" t="s">
        <v>892</v>
      </c>
      <c r="H136" s="97" t="s">
        <v>183</v>
      </c>
      <c r="I136" s="94">
        <v>185727</v>
      </c>
      <c r="J136" s="96">
        <v>6548</v>
      </c>
      <c r="K136" s="94">
        <v>141.66</v>
      </c>
      <c r="L136" s="94">
        <v>42305.248939999998</v>
      </c>
      <c r="M136" s="95">
        <v>1.2905386052206294E-3</v>
      </c>
      <c r="N136" s="95">
        <f t="shared" si="3"/>
        <v>5.378440242571501E-3</v>
      </c>
      <c r="O136" s="95">
        <f>L136/'סכום נכסי הקרן'!$C$42</f>
        <v>8.1499770216361591E-4</v>
      </c>
    </row>
    <row r="137" spans="2:15" s="136" customFormat="1">
      <c r="B137" s="87" t="s">
        <v>1316</v>
      </c>
      <c r="C137" s="84" t="s">
        <v>1317</v>
      </c>
      <c r="D137" s="97" t="s">
        <v>1310</v>
      </c>
      <c r="E137" s="97" t="s">
        <v>858</v>
      </c>
      <c r="F137" s="84" t="s">
        <v>1318</v>
      </c>
      <c r="G137" s="97" t="s">
        <v>919</v>
      </c>
      <c r="H137" s="97" t="s">
        <v>183</v>
      </c>
      <c r="I137" s="94">
        <v>193115</v>
      </c>
      <c r="J137" s="96">
        <v>2200</v>
      </c>
      <c r="K137" s="84"/>
      <c r="L137" s="94">
        <v>14729.65351</v>
      </c>
      <c r="M137" s="95">
        <v>5.623787091979489E-3</v>
      </c>
      <c r="N137" s="95">
        <f t="shared" si="3"/>
        <v>1.8726414140637028E-3</v>
      </c>
      <c r="O137" s="95">
        <f>L137/'סכום נכסי הקרן'!$C$42</f>
        <v>2.837622769066311E-4</v>
      </c>
    </row>
    <row r="138" spans="2:15" s="136" customFormat="1">
      <c r="B138" s="87" t="s">
        <v>1319</v>
      </c>
      <c r="C138" s="84" t="s">
        <v>1320</v>
      </c>
      <c r="D138" s="97" t="s">
        <v>1310</v>
      </c>
      <c r="E138" s="97" t="s">
        <v>858</v>
      </c>
      <c r="F138" s="84" t="s">
        <v>1321</v>
      </c>
      <c r="G138" s="97" t="s">
        <v>892</v>
      </c>
      <c r="H138" s="97" t="s">
        <v>183</v>
      </c>
      <c r="I138" s="94">
        <v>116019</v>
      </c>
      <c r="J138" s="96">
        <v>10362</v>
      </c>
      <c r="K138" s="84"/>
      <c r="L138" s="94">
        <v>41679.888399999996</v>
      </c>
      <c r="M138" s="95">
        <v>7.0984401156584599E-4</v>
      </c>
      <c r="N138" s="95">
        <f t="shared" si="3"/>
        <v>5.2989355858509479E-3</v>
      </c>
      <c r="O138" s="95">
        <f>L138/'סכום נכסי הקרן'!$C$42</f>
        <v>8.029503223255575E-4</v>
      </c>
    </row>
    <row r="139" spans="2:15" s="136" customFormat="1">
      <c r="B139" s="87" t="s">
        <v>1322</v>
      </c>
      <c r="C139" s="84" t="s">
        <v>1323</v>
      </c>
      <c r="D139" s="97" t="s">
        <v>1314</v>
      </c>
      <c r="E139" s="97" t="s">
        <v>858</v>
      </c>
      <c r="F139" s="84" t="s">
        <v>1324</v>
      </c>
      <c r="G139" s="97" t="s">
        <v>825</v>
      </c>
      <c r="H139" s="97" t="s">
        <v>183</v>
      </c>
      <c r="I139" s="94">
        <v>1000</v>
      </c>
      <c r="J139" s="96">
        <v>900</v>
      </c>
      <c r="K139" s="84"/>
      <c r="L139" s="94">
        <v>31.202999999999999</v>
      </c>
      <c r="M139" s="95">
        <v>9.3671479881988928E-5</v>
      </c>
      <c r="N139" s="95">
        <f t="shared" si="3"/>
        <v>3.9669656861486972E-6</v>
      </c>
      <c r="O139" s="95">
        <f>L139/'סכום נכסי הקרן'!$C$42</f>
        <v>6.0111626660507977E-7</v>
      </c>
    </row>
    <row r="140" spans="2:15" s="136" customFormat="1">
      <c r="B140" s="87" t="s">
        <v>1325</v>
      </c>
      <c r="C140" s="84" t="s">
        <v>1326</v>
      </c>
      <c r="D140" s="97" t="s">
        <v>1310</v>
      </c>
      <c r="E140" s="97" t="s">
        <v>858</v>
      </c>
      <c r="F140" s="84" t="s">
        <v>1327</v>
      </c>
      <c r="G140" s="97" t="s">
        <v>1175</v>
      </c>
      <c r="H140" s="97" t="s">
        <v>183</v>
      </c>
      <c r="I140" s="94">
        <v>153506</v>
      </c>
      <c r="J140" s="96">
        <v>515</v>
      </c>
      <c r="K140" s="84"/>
      <c r="L140" s="94">
        <v>2740.8572999999997</v>
      </c>
      <c r="M140" s="95">
        <v>5.8869210765396382E-3</v>
      </c>
      <c r="N140" s="95">
        <f t="shared" si="3"/>
        <v>3.4845645802423375E-4</v>
      </c>
      <c r="O140" s="95">
        <f>L140/'סכום נכסי הקרן'!$C$42</f>
        <v>5.2801778914632532E-5</v>
      </c>
    </row>
    <row r="141" spans="2:15" s="136" customFormat="1">
      <c r="B141" s="87" t="s">
        <v>1328</v>
      </c>
      <c r="C141" s="84" t="s">
        <v>1329</v>
      </c>
      <c r="D141" s="97" t="s">
        <v>1310</v>
      </c>
      <c r="E141" s="97" t="s">
        <v>858</v>
      </c>
      <c r="F141" s="84" t="s">
        <v>1330</v>
      </c>
      <c r="G141" s="97" t="s">
        <v>458</v>
      </c>
      <c r="H141" s="97" t="s">
        <v>183</v>
      </c>
      <c r="I141" s="94">
        <v>109646</v>
      </c>
      <c r="J141" s="96">
        <v>3420</v>
      </c>
      <c r="K141" s="94">
        <v>91.23</v>
      </c>
      <c r="L141" s="94">
        <v>13092.113960000001</v>
      </c>
      <c r="M141" s="95">
        <v>5.2291772313174329E-3</v>
      </c>
      <c r="N141" s="95">
        <f t="shared" si="3"/>
        <v>1.6644542780651971E-3</v>
      </c>
      <c r="O141" s="95">
        <f>L141/'סכום נכסי הקרן'!$C$42</f>
        <v>2.5221557752791229E-4</v>
      </c>
    </row>
    <row r="142" spans="2:15" s="136" customFormat="1">
      <c r="B142" s="87" t="s">
        <v>1331</v>
      </c>
      <c r="C142" s="84" t="s">
        <v>1332</v>
      </c>
      <c r="D142" s="97" t="s">
        <v>1310</v>
      </c>
      <c r="E142" s="97" t="s">
        <v>858</v>
      </c>
      <c r="F142" s="84" t="s">
        <v>1174</v>
      </c>
      <c r="G142" s="97" t="s">
        <v>1175</v>
      </c>
      <c r="H142" s="97" t="s">
        <v>183</v>
      </c>
      <c r="I142" s="94">
        <v>136834</v>
      </c>
      <c r="J142" s="96">
        <v>475</v>
      </c>
      <c r="K142" s="84"/>
      <c r="L142" s="94">
        <v>2253.4165200000002</v>
      </c>
      <c r="M142" s="95">
        <v>3.3985201085895153E-3</v>
      </c>
      <c r="N142" s="95">
        <f t="shared" si="3"/>
        <v>2.8648610747173704E-4</v>
      </c>
      <c r="O142" s="95">
        <f>L142/'סכום נכסי הקרן'!$C$42</f>
        <v>4.3411381136705165E-5</v>
      </c>
    </row>
    <row r="143" spans="2:15" s="136" customFormat="1">
      <c r="B143" s="87" t="s">
        <v>1333</v>
      </c>
      <c r="C143" s="84" t="s">
        <v>1334</v>
      </c>
      <c r="D143" s="97" t="s">
        <v>1310</v>
      </c>
      <c r="E143" s="97" t="s">
        <v>858</v>
      </c>
      <c r="F143" s="84" t="s">
        <v>1335</v>
      </c>
      <c r="G143" s="97" t="s">
        <v>30</v>
      </c>
      <c r="H143" s="97" t="s">
        <v>183</v>
      </c>
      <c r="I143" s="94">
        <v>243603</v>
      </c>
      <c r="J143" s="96">
        <v>1615</v>
      </c>
      <c r="K143" s="84"/>
      <c r="L143" s="94">
        <v>13639.83135</v>
      </c>
      <c r="M143" s="95">
        <v>7.221411898481361E-3</v>
      </c>
      <c r="N143" s="95">
        <f t="shared" si="3"/>
        <v>1.7340878418839619E-3</v>
      </c>
      <c r="O143" s="95">
        <f>L143/'סכום נכסי הקרן'!$C$42</f>
        <v>2.627671857909472E-4</v>
      </c>
    </row>
    <row r="144" spans="2:15" s="136" customFormat="1">
      <c r="B144" s="87" t="s">
        <v>1336</v>
      </c>
      <c r="C144" s="84" t="s">
        <v>1337</v>
      </c>
      <c r="D144" s="97" t="s">
        <v>1310</v>
      </c>
      <c r="E144" s="97" t="s">
        <v>858</v>
      </c>
      <c r="F144" s="84" t="s">
        <v>1132</v>
      </c>
      <c r="G144" s="97" t="s">
        <v>1133</v>
      </c>
      <c r="H144" s="97" t="s">
        <v>183</v>
      </c>
      <c r="I144" s="94">
        <v>5420</v>
      </c>
      <c r="J144" s="96">
        <v>5160</v>
      </c>
      <c r="K144" s="84"/>
      <c r="L144" s="94">
        <v>969.62282999999991</v>
      </c>
      <c r="M144" s="95">
        <v>2.0813038700578248E-4</v>
      </c>
      <c r="N144" s="95">
        <f t="shared" si="3"/>
        <v>1.2327213713798004E-4</v>
      </c>
      <c r="O144" s="95">
        <f>L144/'סכום נכסי הקרן'!$C$42</f>
        <v>1.8679487728252152E-5</v>
      </c>
    </row>
    <row r="145" spans="2:15" s="136" customFormat="1">
      <c r="B145" s="87" t="s">
        <v>1338</v>
      </c>
      <c r="C145" s="84" t="s">
        <v>1339</v>
      </c>
      <c r="D145" s="97" t="s">
        <v>1310</v>
      </c>
      <c r="E145" s="97" t="s">
        <v>858</v>
      </c>
      <c r="F145" s="84" t="s">
        <v>1340</v>
      </c>
      <c r="G145" s="97" t="s">
        <v>1341</v>
      </c>
      <c r="H145" s="97" t="s">
        <v>183</v>
      </c>
      <c r="I145" s="94">
        <v>574906</v>
      </c>
      <c r="J145" s="96">
        <v>445</v>
      </c>
      <c r="K145" s="84"/>
      <c r="L145" s="94">
        <v>8869.7360100000005</v>
      </c>
      <c r="M145" s="95">
        <v>2.1255234772506106E-2</v>
      </c>
      <c r="N145" s="95">
        <f t="shared" si="3"/>
        <v>1.1276460082962363E-3</v>
      </c>
      <c r="O145" s="95">
        <f>L145/'סכום נכסי הקרן'!$C$42</f>
        <v>1.7087275569989543E-4</v>
      </c>
    </row>
    <row r="146" spans="2:15" s="136" customFormat="1">
      <c r="B146" s="87" t="s">
        <v>1342</v>
      </c>
      <c r="C146" s="84" t="s">
        <v>1343</v>
      </c>
      <c r="D146" s="97" t="s">
        <v>1310</v>
      </c>
      <c r="E146" s="97" t="s">
        <v>858</v>
      </c>
      <c r="F146" s="84" t="s">
        <v>1344</v>
      </c>
      <c r="G146" s="97" t="s">
        <v>1017</v>
      </c>
      <c r="H146" s="97" t="s">
        <v>183</v>
      </c>
      <c r="I146" s="94">
        <v>91567</v>
      </c>
      <c r="J146" s="96">
        <v>6470</v>
      </c>
      <c r="K146" s="84"/>
      <c r="L146" s="94">
        <v>20539.84246</v>
      </c>
      <c r="M146" s="95">
        <v>1.797940769056514E-3</v>
      </c>
      <c r="N146" s="95">
        <f t="shared" si="3"/>
        <v>2.6113146248027451E-3</v>
      </c>
      <c r="O146" s="95">
        <f>L146/'סכום נכסי הקרן'!$C$42</f>
        <v>3.9569379278312015E-4</v>
      </c>
    </row>
    <row r="147" spans="2:15" s="136" customFormat="1">
      <c r="B147" s="87" t="s">
        <v>1347</v>
      </c>
      <c r="C147" s="84" t="s">
        <v>1348</v>
      </c>
      <c r="D147" s="97" t="s">
        <v>1310</v>
      </c>
      <c r="E147" s="97" t="s">
        <v>858</v>
      </c>
      <c r="F147" s="84" t="s">
        <v>1037</v>
      </c>
      <c r="G147" s="97" t="s">
        <v>212</v>
      </c>
      <c r="H147" s="97" t="s">
        <v>183</v>
      </c>
      <c r="I147" s="94">
        <v>682598</v>
      </c>
      <c r="J147" s="96">
        <v>9191</v>
      </c>
      <c r="K147" s="84"/>
      <c r="L147" s="94">
        <v>217511.19741999998</v>
      </c>
      <c r="M147" s="95">
        <v>1.1213294136737603E-2</v>
      </c>
      <c r="N147" s="95">
        <f t="shared" si="3"/>
        <v>2.7653092860245972E-2</v>
      </c>
      <c r="O147" s="95">
        <f>L147/'סכום נכסי הקרן'!$C$42</f>
        <v>4.1902867973563716E-3</v>
      </c>
    </row>
    <row r="148" spans="2:15" s="136" customFormat="1">
      <c r="B148" s="87" t="s">
        <v>1349</v>
      </c>
      <c r="C148" s="84" t="s">
        <v>1350</v>
      </c>
      <c r="D148" s="97" t="s">
        <v>1310</v>
      </c>
      <c r="E148" s="97" t="s">
        <v>858</v>
      </c>
      <c r="F148" s="84" t="s">
        <v>1144</v>
      </c>
      <c r="G148" s="97" t="s">
        <v>1017</v>
      </c>
      <c r="H148" s="97" t="s">
        <v>183</v>
      </c>
      <c r="I148" s="94">
        <v>378990</v>
      </c>
      <c r="J148" s="96">
        <v>2591</v>
      </c>
      <c r="K148" s="84"/>
      <c r="L148" s="94">
        <v>34044.660329999999</v>
      </c>
      <c r="M148" s="95">
        <v>1.36170188914714E-2</v>
      </c>
      <c r="N148" s="95">
        <f t="shared" si="3"/>
        <v>4.3282376478446872E-3</v>
      </c>
      <c r="O148" s="95">
        <f>L148/'סכום נכסי הקרן'!$C$42</f>
        <v>6.5585998511065165E-4</v>
      </c>
    </row>
    <row r="149" spans="2:15" s="136" customFormat="1">
      <c r="B149" s="87" t="s">
        <v>1351</v>
      </c>
      <c r="C149" s="84" t="s">
        <v>1352</v>
      </c>
      <c r="D149" s="97" t="s">
        <v>1310</v>
      </c>
      <c r="E149" s="97" t="s">
        <v>858</v>
      </c>
      <c r="F149" s="84" t="s">
        <v>1353</v>
      </c>
      <c r="G149" s="97" t="s">
        <v>901</v>
      </c>
      <c r="H149" s="97" t="s">
        <v>183</v>
      </c>
      <c r="I149" s="94">
        <v>125453</v>
      </c>
      <c r="J149" s="96">
        <v>5024</v>
      </c>
      <c r="K149" s="84"/>
      <c r="L149" s="94">
        <v>21851.664489999999</v>
      </c>
      <c r="M149" s="95">
        <v>2.6225916790762077E-3</v>
      </c>
      <c r="N149" s="95">
        <f t="shared" si="3"/>
        <v>2.7780919532437256E-3</v>
      </c>
      <c r="O149" s="95">
        <f>L149/'סכום נכסי הקרן'!$C$42</f>
        <v>4.2096564360271754E-4</v>
      </c>
    </row>
    <row r="150" spans="2:15" s="136" customFormat="1">
      <c r="B150" s="87" t="s">
        <v>1354</v>
      </c>
      <c r="C150" s="84" t="s">
        <v>1355</v>
      </c>
      <c r="D150" s="97" t="s">
        <v>1314</v>
      </c>
      <c r="E150" s="97" t="s">
        <v>858</v>
      </c>
      <c r="F150" s="84" t="s">
        <v>989</v>
      </c>
      <c r="G150" s="97" t="s">
        <v>878</v>
      </c>
      <c r="H150" s="97" t="s">
        <v>183</v>
      </c>
      <c r="I150" s="94">
        <v>295233</v>
      </c>
      <c r="J150" s="96">
        <v>6396</v>
      </c>
      <c r="K150" s="84"/>
      <c r="L150" s="94">
        <v>65467.716999999997</v>
      </c>
      <c r="M150" s="95">
        <v>5.8349759168129798E-3</v>
      </c>
      <c r="N150" s="95">
        <f t="shared" si="3"/>
        <v>8.3231800432488449E-3</v>
      </c>
      <c r="O150" s="95">
        <f>L150/'סכום נכסי הקרן'!$C$42</f>
        <v>1.2612155762650359E-3</v>
      </c>
    </row>
    <row r="151" spans="2:15" s="136" customFormat="1">
      <c r="B151" s="87" t="s">
        <v>1356</v>
      </c>
      <c r="C151" s="84" t="s">
        <v>1357</v>
      </c>
      <c r="D151" s="97" t="s">
        <v>1310</v>
      </c>
      <c r="E151" s="97" t="s">
        <v>858</v>
      </c>
      <c r="F151" s="84" t="s">
        <v>600</v>
      </c>
      <c r="G151" s="97" t="s">
        <v>423</v>
      </c>
      <c r="H151" s="97" t="s">
        <v>183</v>
      </c>
      <c r="I151" s="94">
        <v>27408</v>
      </c>
      <c r="J151" s="96">
        <v>615.16</v>
      </c>
      <c r="K151" s="84"/>
      <c r="L151" s="94">
        <v>584.54677000000004</v>
      </c>
      <c r="M151" s="95">
        <v>1.6147011707632149E-4</v>
      </c>
      <c r="N151" s="95">
        <f t="shared" si="3"/>
        <v>7.4315834328079195E-5</v>
      </c>
      <c r="O151" s="95">
        <f>L151/'סכום נכסי הקרן'!$C$42</f>
        <v>1.126111502222409E-5</v>
      </c>
    </row>
    <row r="152" spans="2:15" s="136" customFormat="1">
      <c r="B152" s="87" t="s">
        <v>1358</v>
      </c>
      <c r="C152" s="84" t="s">
        <v>1359</v>
      </c>
      <c r="D152" s="97" t="s">
        <v>1310</v>
      </c>
      <c r="E152" s="97" t="s">
        <v>858</v>
      </c>
      <c r="F152" s="84" t="s">
        <v>1360</v>
      </c>
      <c r="G152" s="97" t="s">
        <v>212</v>
      </c>
      <c r="H152" s="97" t="s">
        <v>183</v>
      </c>
      <c r="I152" s="94">
        <v>257045</v>
      </c>
      <c r="J152" s="96">
        <v>103</v>
      </c>
      <c r="K152" s="84"/>
      <c r="L152" s="94">
        <v>917.91025999999999</v>
      </c>
      <c r="M152" s="95">
        <v>3.314568295226146E-3</v>
      </c>
      <c r="N152" s="95">
        <f t="shared" si="3"/>
        <v>1.166977054893385E-4</v>
      </c>
      <c r="O152" s="95">
        <f>L152/'סכום נכסי הקרן'!$C$42</f>
        <v>1.7683260858561616E-5</v>
      </c>
    </row>
    <row r="153" spans="2:15" s="136" customFormat="1">
      <c r="B153" s="87" t="s">
        <v>1361</v>
      </c>
      <c r="C153" s="84" t="s">
        <v>1362</v>
      </c>
      <c r="D153" s="97" t="s">
        <v>1310</v>
      </c>
      <c r="E153" s="97" t="s">
        <v>858</v>
      </c>
      <c r="F153" s="84" t="s">
        <v>1051</v>
      </c>
      <c r="G153" s="97" t="s">
        <v>488</v>
      </c>
      <c r="H153" s="97" t="s">
        <v>183</v>
      </c>
      <c r="I153" s="94">
        <v>472539</v>
      </c>
      <c r="J153" s="96">
        <v>8716</v>
      </c>
      <c r="K153" s="84"/>
      <c r="L153" s="94">
        <v>142793.59286999999</v>
      </c>
      <c r="M153" s="95">
        <v>3.3551305094497493E-3</v>
      </c>
      <c r="N153" s="95">
        <f t="shared" si="3"/>
        <v>1.8153936580366545E-2</v>
      </c>
      <c r="O153" s="95">
        <f>L153/'סכום נכסי הקרן'!$C$42</f>
        <v>2.7508749620594217E-3</v>
      </c>
    </row>
    <row r="154" spans="2:15" s="136" customFormat="1">
      <c r="B154" s="87" t="s">
        <v>1363</v>
      </c>
      <c r="C154" s="84" t="s">
        <v>1364</v>
      </c>
      <c r="D154" s="97" t="s">
        <v>1310</v>
      </c>
      <c r="E154" s="97" t="s">
        <v>858</v>
      </c>
      <c r="F154" s="84" t="s">
        <v>1301</v>
      </c>
      <c r="G154" s="97" t="s">
        <v>1175</v>
      </c>
      <c r="H154" s="97" t="s">
        <v>183</v>
      </c>
      <c r="I154" s="94">
        <v>140150</v>
      </c>
      <c r="J154" s="96">
        <v>514</v>
      </c>
      <c r="K154" s="84"/>
      <c r="L154" s="94">
        <v>2497.5262599999996</v>
      </c>
      <c r="M154" s="95">
        <v>6.5881810523348841E-3</v>
      </c>
      <c r="N154" s="95">
        <f t="shared" si="3"/>
        <v>3.1752078241436042E-4</v>
      </c>
      <c r="O154" s="95">
        <f>L154/'סכום נכסי הקרן'!$C$42</f>
        <v>4.8114080734523851E-5</v>
      </c>
    </row>
    <row r="155" spans="2:15" s="136" customFormat="1">
      <c r="B155" s="87" t="s">
        <v>1365</v>
      </c>
      <c r="C155" s="84" t="s">
        <v>1366</v>
      </c>
      <c r="D155" s="97" t="s">
        <v>1310</v>
      </c>
      <c r="E155" s="97" t="s">
        <v>858</v>
      </c>
      <c r="F155" s="84" t="s">
        <v>1150</v>
      </c>
      <c r="G155" s="97" t="s">
        <v>212</v>
      </c>
      <c r="H155" s="97" t="s">
        <v>183</v>
      </c>
      <c r="I155" s="94">
        <v>343765</v>
      </c>
      <c r="J155" s="96">
        <v>1152</v>
      </c>
      <c r="K155" s="84"/>
      <c r="L155" s="94">
        <v>13729.919089999999</v>
      </c>
      <c r="M155" s="95">
        <v>6.984900918500298E-3</v>
      </c>
      <c r="N155" s="95">
        <f t="shared" si="3"/>
        <v>1.7455410666803817E-3</v>
      </c>
      <c r="O155" s="95">
        <f>L155/'סכום נכסי הקרן'!$C$42</f>
        <v>2.6450269859214226E-4</v>
      </c>
    </row>
    <row r="156" spans="2:15" s="136" customFormat="1">
      <c r="B156" s="87" t="s">
        <v>1367</v>
      </c>
      <c r="C156" s="84" t="s">
        <v>1368</v>
      </c>
      <c r="D156" s="97" t="s">
        <v>1310</v>
      </c>
      <c r="E156" s="97" t="s">
        <v>858</v>
      </c>
      <c r="F156" s="84" t="s">
        <v>1369</v>
      </c>
      <c r="G156" s="97" t="s">
        <v>1370</v>
      </c>
      <c r="H156" s="97" t="s">
        <v>183</v>
      </c>
      <c r="I156" s="94">
        <v>98158</v>
      </c>
      <c r="J156" s="96">
        <v>3755</v>
      </c>
      <c r="K156" s="84"/>
      <c r="L156" s="94">
        <v>12778.782660000001</v>
      </c>
      <c r="M156" s="95">
        <v>2.282062380107041E-3</v>
      </c>
      <c r="N156" s="95">
        <f t="shared" si="3"/>
        <v>1.6246191815842061E-3</v>
      </c>
      <c r="O156" s="95">
        <f>L156/'סכום נכסי הקרן'!$C$42</f>
        <v>2.4617934571473675E-4</v>
      </c>
    </row>
    <row r="157" spans="2:15" s="136" customFormat="1">
      <c r="B157" s="87" t="s">
        <v>1371</v>
      </c>
      <c r="C157" s="84" t="s">
        <v>1372</v>
      </c>
      <c r="D157" s="97" t="s">
        <v>1310</v>
      </c>
      <c r="E157" s="97" t="s">
        <v>858</v>
      </c>
      <c r="F157" s="84" t="s">
        <v>1020</v>
      </c>
      <c r="G157" s="97" t="s">
        <v>488</v>
      </c>
      <c r="H157" s="97" t="s">
        <v>183</v>
      </c>
      <c r="I157" s="94">
        <v>1158361</v>
      </c>
      <c r="J157" s="96">
        <v>1895</v>
      </c>
      <c r="K157" s="84"/>
      <c r="L157" s="94">
        <v>76103.912270000001</v>
      </c>
      <c r="M157" s="95">
        <v>1.1412423645320198E-3</v>
      </c>
      <c r="N157" s="95">
        <f t="shared" si="3"/>
        <v>9.6754032803499923E-3</v>
      </c>
      <c r="O157" s="95">
        <f>L157/'סכום נכסי הקרן'!$C$42</f>
        <v>1.4661186301888577E-3</v>
      </c>
    </row>
    <row r="158" spans="2:15" s="136" customFormat="1">
      <c r="B158" s="87" t="s">
        <v>1373</v>
      </c>
      <c r="C158" s="84" t="s">
        <v>1374</v>
      </c>
      <c r="D158" s="97" t="s">
        <v>1310</v>
      </c>
      <c r="E158" s="97" t="s">
        <v>858</v>
      </c>
      <c r="F158" s="84" t="s">
        <v>1016</v>
      </c>
      <c r="G158" s="97" t="s">
        <v>1017</v>
      </c>
      <c r="H158" s="97" t="s">
        <v>183</v>
      </c>
      <c r="I158" s="94">
        <v>477403</v>
      </c>
      <c r="J158" s="96">
        <v>3408</v>
      </c>
      <c r="K158" s="84"/>
      <c r="L158" s="94">
        <v>56407.723340000004</v>
      </c>
      <c r="M158" s="95">
        <v>4.8631417721501195E-3</v>
      </c>
      <c r="N158" s="95">
        <f t="shared" si="3"/>
        <v>7.1713457976332086E-3</v>
      </c>
      <c r="O158" s="95">
        <f>L158/'סכום נכסי הקרן'!$C$42</f>
        <v>1.0866775650364717E-3</v>
      </c>
    </row>
    <row r="159" spans="2:15" s="136" customFormat="1">
      <c r="B159" s="87" t="s">
        <v>1375</v>
      </c>
      <c r="C159" s="84" t="s">
        <v>1376</v>
      </c>
      <c r="D159" s="97" t="s">
        <v>1310</v>
      </c>
      <c r="E159" s="97" t="s">
        <v>858</v>
      </c>
      <c r="F159" s="84" t="s">
        <v>1377</v>
      </c>
      <c r="G159" s="97" t="s">
        <v>892</v>
      </c>
      <c r="H159" s="97" t="s">
        <v>183</v>
      </c>
      <c r="I159" s="94">
        <v>137032</v>
      </c>
      <c r="J159" s="96">
        <v>4185</v>
      </c>
      <c r="K159" s="84"/>
      <c r="L159" s="94">
        <v>19882.514159999999</v>
      </c>
      <c r="M159" s="95">
        <v>2.148469711558158E-3</v>
      </c>
      <c r="N159" s="95">
        <f t="shared" si="3"/>
        <v>2.5277457753128093E-3</v>
      </c>
      <c r="O159" s="95">
        <f>L159/'סכום נכסי הקרן'!$C$42</f>
        <v>3.8303056381058982E-4</v>
      </c>
    </row>
    <row r="160" spans="2:15" s="136" customFormat="1">
      <c r="B160" s="87" t="s">
        <v>1378</v>
      </c>
      <c r="C160" s="84" t="s">
        <v>1379</v>
      </c>
      <c r="D160" s="97" t="s">
        <v>1310</v>
      </c>
      <c r="E160" s="97" t="s">
        <v>858</v>
      </c>
      <c r="F160" s="84" t="s">
        <v>1380</v>
      </c>
      <c r="G160" s="97" t="s">
        <v>892</v>
      </c>
      <c r="H160" s="97" t="s">
        <v>183</v>
      </c>
      <c r="I160" s="94">
        <v>97851</v>
      </c>
      <c r="J160" s="96">
        <v>5755</v>
      </c>
      <c r="K160" s="84"/>
      <c r="L160" s="94">
        <v>19523.803949999998</v>
      </c>
      <c r="M160" s="95">
        <v>2.1822577146649474E-3</v>
      </c>
      <c r="N160" s="95">
        <f t="shared" si="3"/>
        <v>2.4821414714208375E-3</v>
      </c>
      <c r="O160" s="95">
        <f>L160/'סכום נכסי הקרן'!$C$42</f>
        <v>3.7612012115352718E-4</v>
      </c>
    </row>
    <row r="161" spans="2:15" s="136" customFormat="1">
      <c r="B161" s="83"/>
      <c r="C161" s="84"/>
      <c r="D161" s="84"/>
      <c r="E161" s="84"/>
      <c r="F161" s="84"/>
      <c r="G161" s="84"/>
      <c r="H161" s="84"/>
      <c r="I161" s="94"/>
      <c r="J161" s="96"/>
      <c r="K161" s="84"/>
      <c r="L161" s="84"/>
      <c r="M161" s="84"/>
      <c r="N161" s="95"/>
      <c r="O161" s="84"/>
    </row>
    <row r="162" spans="2:15" s="136" customFormat="1">
      <c r="B162" s="102" t="s">
        <v>75</v>
      </c>
      <c r="C162" s="82"/>
      <c r="D162" s="82"/>
      <c r="E162" s="82"/>
      <c r="F162" s="82"/>
      <c r="G162" s="82"/>
      <c r="H162" s="82"/>
      <c r="I162" s="91"/>
      <c r="J162" s="93"/>
      <c r="K162" s="91">
        <f>SUM(K163:K232)</f>
        <v>633.95000000000005</v>
      </c>
      <c r="L162" s="91">
        <f>SUM(L163:L232)</f>
        <v>1281281.9858000001</v>
      </c>
      <c r="M162" s="82"/>
      <c r="N162" s="92">
        <f>L162/$L$11</f>
        <v>0.16289464705153553</v>
      </c>
      <c r="O162" s="92">
        <f>L162/'סכום נכסי הקרן'!$C$42</f>
        <v>2.4683506194033873E-2</v>
      </c>
    </row>
    <row r="163" spans="2:15" s="136" customFormat="1">
      <c r="B163" s="87" t="s">
        <v>1381</v>
      </c>
      <c r="C163" s="84" t="s">
        <v>1382</v>
      </c>
      <c r="D163" s="97" t="s">
        <v>159</v>
      </c>
      <c r="E163" s="97" t="s">
        <v>858</v>
      </c>
      <c r="F163" s="84"/>
      <c r="G163" s="97" t="s">
        <v>1383</v>
      </c>
      <c r="H163" s="97" t="s">
        <v>1384</v>
      </c>
      <c r="I163" s="94">
        <v>101835</v>
      </c>
      <c r="J163" s="96">
        <v>2612</v>
      </c>
      <c r="K163" s="84"/>
      <c r="L163" s="94">
        <v>9454.9878800000006</v>
      </c>
      <c r="M163" s="95">
        <v>4.696865140215337E-5</v>
      </c>
      <c r="N163" s="95">
        <f t="shared" ref="N163:N226" si="4">L163/$L$11</f>
        <v>1.2020514848864474E-3</v>
      </c>
      <c r="O163" s="95">
        <f>L163/'סכום נכסי הקרן'!$C$42</f>
        <v>1.821474542583046E-4</v>
      </c>
    </row>
    <row r="164" spans="2:15" s="136" customFormat="1">
      <c r="B164" s="87" t="s">
        <v>1385</v>
      </c>
      <c r="C164" s="84" t="s">
        <v>1386</v>
      </c>
      <c r="D164" s="97" t="s">
        <v>30</v>
      </c>
      <c r="E164" s="97" t="s">
        <v>858</v>
      </c>
      <c r="F164" s="84"/>
      <c r="G164" s="97" t="s">
        <v>949</v>
      </c>
      <c r="H164" s="97" t="s">
        <v>185</v>
      </c>
      <c r="I164" s="94">
        <v>27113</v>
      </c>
      <c r="J164" s="96">
        <v>16715</v>
      </c>
      <c r="K164" s="84"/>
      <c r="L164" s="94">
        <v>18819.325530000002</v>
      </c>
      <c r="M164" s="95">
        <v>1.2959322372887536E-4</v>
      </c>
      <c r="N164" s="95">
        <f t="shared" si="4"/>
        <v>2.3925782333100074E-3</v>
      </c>
      <c r="O164" s="95">
        <f>L164/'סכום נכסי הקרן'!$C$42</f>
        <v>3.6254855951733055E-4</v>
      </c>
    </row>
    <row r="165" spans="2:15" s="136" customFormat="1">
      <c r="B165" s="87" t="s">
        <v>1387</v>
      </c>
      <c r="C165" s="84" t="s">
        <v>1388</v>
      </c>
      <c r="D165" s="97" t="s">
        <v>1314</v>
      </c>
      <c r="E165" s="97" t="s">
        <v>858</v>
      </c>
      <c r="F165" s="84"/>
      <c r="G165" s="97" t="s">
        <v>786</v>
      </c>
      <c r="H165" s="97" t="s">
        <v>183</v>
      </c>
      <c r="I165" s="94">
        <v>23399</v>
      </c>
      <c r="J165" s="96">
        <v>13059</v>
      </c>
      <c r="K165" s="94">
        <v>73.010000000000005</v>
      </c>
      <c r="L165" s="94">
        <v>10667.03854</v>
      </c>
      <c r="M165" s="95">
        <v>2.4445812214748795E-4</v>
      </c>
      <c r="N165" s="95">
        <f t="shared" si="4"/>
        <v>1.3561444688333076E-3</v>
      </c>
      <c r="O165" s="95">
        <f>L165/'סכום נכסי הקרן'!$C$42</f>
        <v>2.0549724010182678E-4</v>
      </c>
    </row>
    <row r="166" spans="2:15" s="136" customFormat="1">
      <c r="B166" s="87" t="s">
        <v>1389</v>
      </c>
      <c r="C166" s="84" t="s">
        <v>1390</v>
      </c>
      <c r="D166" s="97" t="s">
        <v>1310</v>
      </c>
      <c r="E166" s="97" t="s">
        <v>858</v>
      </c>
      <c r="F166" s="84"/>
      <c r="G166" s="97" t="s">
        <v>892</v>
      </c>
      <c r="H166" s="97" t="s">
        <v>183</v>
      </c>
      <c r="I166" s="94">
        <v>13148</v>
      </c>
      <c r="J166" s="96">
        <v>104640</v>
      </c>
      <c r="K166" s="84"/>
      <c r="L166" s="94">
        <v>47699.218990000001</v>
      </c>
      <c r="M166" s="95">
        <v>3.7621700750960396E-5</v>
      </c>
      <c r="N166" s="95">
        <f t="shared" si="4"/>
        <v>6.0641978332026513E-3</v>
      </c>
      <c r="O166" s="95">
        <f>L166/'סכום נכסי הקרן'!$C$42</f>
        <v>9.1891088803150098E-4</v>
      </c>
    </row>
    <row r="167" spans="2:15" s="136" customFormat="1">
      <c r="B167" s="87" t="s">
        <v>1391</v>
      </c>
      <c r="C167" s="84" t="s">
        <v>1392</v>
      </c>
      <c r="D167" s="97" t="s">
        <v>1310</v>
      </c>
      <c r="E167" s="97" t="s">
        <v>858</v>
      </c>
      <c r="F167" s="84"/>
      <c r="G167" s="97" t="s">
        <v>946</v>
      </c>
      <c r="H167" s="97" t="s">
        <v>183</v>
      </c>
      <c r="I167" s="94">
        <v>5956</v>
      </c>
      <c r="J167" s="96">
        <v>116947</v>
      </c>
      <c r="K167" s="84"/>
      <c r="L167" s="94">
        <v>24148.914629999999</v>
      </c>
      <c r="M167" s="95">
        <v>1.2360124342103796E-5</v>
      </c>
      <c r="N167" s="95">
        <f t="shared" si="4"/>
        <v>3.0701508090550354E-3</v>
      </c>
      <c r="O167" s="95">
        <f>L167/'סכום נכסי הקרן'!$C$42</f>
        <v>4.652214660433417E-4</v>
      </c>
    </row>
    <row r="168" spans="2:15" s="136" customFormat="1">
      <c r="B168" s="87" t="s">
        <v>1393</v>
      </c>
      <c r="C168" s="84" t="s">
        <v>1394</v>
      </c>
      <c r="D168" s="97" t="s">
        <v>1314</v>
      </c>
      <c r="E168" s="97" t="s">
        <v>858</v>
      </c>
      <c r="F168" s="84"/>
      <c r="G168" s="97" t="s">
        <v>922</v>
      </c>
      <c r="H168" s="97" t="s">
        <v>183</v>
      </c>
      <c r="I168" s="94">
        <v>32729</v>
      </c>
      <c r="J168" s="96">
        <v>9931</v>
      </c>
      <c r="K168" s="84"/>
      <c r="L168" s="94">
        <v>11268.84901</v>
      </c>
      <c r="M168" s="95">
        <v>3.7706384100161726E-5</v>
      </c>
      <c r="N168" s="95">
        <f t="shared" si="4"/>
        <v>1.4326551083248635E-3</v>
      </c>
      <c r="O168" s="95">
        <f>L168/'סכום נכסי הקרן'!$C$42</f>
        <v>2.1709093503277088E-4</v>
      </c>
    </row>
    <row r="169" spans="2:15" s="136" customFormat="1">
      <c r="B169" s="87" t="s">
        <v>1395</v>
      </c>
      <c r="C169" s="84" t="s">
        <v>1396</v>
      </c>
      <c r="D169" s="97" t="s">
        <v>30</v>
      </c>
      <c r="E169" s="97" t="s">
        <v>858</v>
      </c>
      <c r="F169" s="84"/>
      <c r="G169" s="97" t="s">
        <v>881</v>
      </c>
      <c r="H169" s="97" t="s">
        <v>191</v>
      </c>
      <c r="I169" s="94">
        <v>1373</v>
      </c>
      <c r="J169" s="96">
        <v>1084000</v>
      </c>
      <c r="K169" s="84"/>
      <c r="L169" s="94">
        <v>8300.4275600000001</v>
      </c>
      <c r="M169" s="95">
        <v>1.3647454734782143E-4</v>
      </c>
      <c r="N169" s="95">
        <f t="shared" si="4"/>
        <v>1.0552674842445584E-3</v>
      </c>
      <c r="O169" s="95">
        <f>L169/'סכום נכסי הקרן'!$C$42</f>
        <v>1.5990520225917738E-4</v>
      </c>
    </row>
    <row r="170" spans="2:15" s="136" customFormat="1">
      <c r="B170" s="87" t="s">
        <v>1397</v>
      </c>
      <c r="C170" s="84" t="s">
        <v>1398</v>
      </c>
      <c r="D170" s="97" t="s">
        <v>1310</v>
      </c>
      <c r="E170" s="97" t="s">
        <v>858</v>
      </c>
      <c r="F170" s="84"/>
      <c r="G170" s="97" t="s">
        <v>901</v>
      </c>
      <c r="H170" s="97" t="s">
        <v>183</v>
      </c>
      <c r="I170" s="94">
        <v>53186</v>
      </c>
      <c r="J170" s="96">
        <v>16923</v>
      </c>
      <c r="K170" s="84"/>
      <c r="L170" s="94">
        <v>31205.311719999998</v>
      </c>
      <c r="M170" s="95">
        <v>1.0455163064845364E-5</v>
      </c>
      <c r="N170" s="95">
        <f t="shared" si="4"/>
        <v>3.9672595846173058E-3</v>
      </c>
      <c r="O170" s="95">
        <f>L170/'סכום נכסי הקרן'!$C$42</f>
        <v>6.0116080118495464E-4</v>
      </c>
    </row>
    <row r="171" spans="2:15" s="136" customFormat="1">
      <c r="B171" s="87" t="s">
        <v>1399</v>
      </c>
      <c r="C171" s="84" t="s">
        <v>1400</v>
      </c>
      <c r="D171" s="97" t="s">
        <v>1314</v>
      </c>
      <c r="E171" s="97" t="s">
        <v>858</v>
      </c>
      <c r="F171" s="84"/>
      <c r="G171" s="97" t="s">
        <v>817</v>
      </c>
      <c r="H171" s="97" t="s">
        <v>183</v>
      </c>
      <c r="I171" s="94">
        <v>57836</v>
      </c>
      <c r="J171" s="96">
        <v>8483</v>
      </c>
      <c r="K171" s="84"/>
      <c r="L171" s="94">
        <v>17009.892059999998</v>
      </c>
      <c r="M171" s="95">
        <v>2.1755960283357728E-4</v>
      </c>
      <c r="N171" s="95">
        <f t="shared" si="4"/>
        <v>2.1625375164924261E-3</v>
      </c>
      <c r="O171" s="95">
        <f>L171/'סכום נכסי הקרן'!$C$42</f>
        <v>3.2769037626069892E-4</v>
      </c>
    </row>
    <row r="172" spans="2:15" s="136" customFormat="1">
      <c r="B172" s="87" t="s">
        <v>1401</v>
      </c>
      <c r="C172" s="84" t="s">
        <v>1402</v>
      </c>
      <c r="D172" s="97" t="s">
        <v>30</v>
      </c>
      <c r="E172" s="97" t="s">
        <v>858</v>
      </c>
      <c r="F172" s="84"/>
      <c r="G172" s="97" t="s">
        <v>171</v>
      </c>
      <c r="H172" s="97" t="s">
        <v>185</v>
      </c>
      <c r="I172" s="94">
        <v>10217</v>
      </c>
      <c r="J172" s="96">
        <v>14515</v>
      </c>
      <c r="K172" s="84"/>
      <c r="L172" s="94">
        <v>6158.2956299999996</v>
      </c>
      <c r="M172" s="95">
        <v>2.3679804817406792E-5</v>
      </c>
      <c r="N172" s="95">
        <f t="shared" si="4"/>
        <v>7.8292944426399617E-4</v>
      </c>
      <c r="O172" s="95">
        <f>L172/'סכום נכסי הקרן'!$C$42</f>
        <v>1.1863768476607946E-4</v>
      </c>
    </row>
    <row r="173" spans="2:15" s="136" customFormat="1">
      <c r="B173" s="87" t="s">
        <v>1403</v>
      </c>
      <c r="C173" s="84" t="s">
        <v>1404</v>
      </c>
      <c r="D173" s="97" t="s">
        <v>143</v>
      </c>
      <c r="E173" s="97" t="s">
        <v>858</v>
      </c>
      <c r="F173" s="84"/>
      <c r="G173" s="97" t="s">
        <v>946</v>
      </c>
      <c r="H173" s="97" t="s">
        <v>186</v>
      </c>
      <c r="I173" s="94">
        <v>27423</v>
      </c>
      <c r="J173" s="96">
        <v>6715</v>
      </c>
      <c r="K173" s="84"/>
      <c r="L173" s="94">
        <v>8621.5055900000007</v>
      </c>
      <c r="M173" s="95">
        <v>3.279095823315817E-4</v>
      </c>
      <c r="N173" s="95">
        <f t="shared" si="4"/>
        <v>1.0960874543623749E-3</v>
      </c>
      <c r="O173" s="95">
        <f>L173/'סכום נכסי הקרן'!$C$42</f>
        <v>1.6609067246020019E-4</v>
      </c>
    </row>
    <row r="174" spans="2:15" s="136" customFormat="1">
      <c r="B174" s="87" t="s">
        <v>1405</v>
      </c>
      <c r="C174" s="84" t="s">
        <v>1406</v>
      </c>
      <c r="D174" s="97" t="s">
        <v>30</v>
      </c>
      <c r="E174" s="97" t="s">
        <v>858</v>
      </c>
      <c r="F174" s="84"/>
      <c r="G174" s="97" t="s">
        <v>1407</v>
      </c>
      <c r="H174" s="97" t="s">
        <v>185</v>
      </c>
      <c r="I174" s="94">
        <v>41640</v>
      </c>
      <c r="J174" s="96">
        <v>6513</v>
      </c>
      <c r="K174" s="84"/>
      <c r="L174" s="94">
        <v>11261.90602</v>
      </c>
      <c r="M174" s="95">
        <v>3.8592965360654088E-4</v>
      </c>
      <c r="N174" s="95">
        <f t="shared" si="4"/>
        <v>1.4317724174589446E-3</v>
      </c>
      <c r="O174" s="95">
        <f>L174/'סכום נכסי הקרן'!$C$42</f>
        <v>2.1695718045058724E-4</v>
      </c>
    </row>
    <row r="175" spans="2:15" s="136" customFormat="1">
      <c r="B175" s="87" t="s">
        <v>1408</v>
      </c>
      <c r="C175" s="84" t="s">
        <v>1409</v>
      </c>
      <c r="D175" s="97" t="s">
        <v>1314</v>
      </c>
      <c r="E175" s="97" t="s">
        <v>858</v>
      </c>
      <c r="F175" s="84"/>
      <c r="G175" s="97" t="s">
        <v>884</v>
      </c>
      <c r="H175" s="97" t="s">
        <v>183</v>
      </c>
      <c r="I175" s="94">
        <v>128235</v>
      </c>
      <c r="J175" s="96">
        <v>1024</v>
      </c>
      <c r="K175" s="94">
        <v>113.38</v>
      </c>
      <c r="L175" s="94">
        <v>4665.9896600000002</v>
      </c>
      <c r="M175" s="95">
        <v>4.1982585156167328E-5</v>
      </c>
      <c r="N175" s="95">
        <f t="shared" si="4"/>
        <v>5.9320645044209301E-4</v>
      </c>
      <c r="O175" s="95">
        <f>L175/'סכום נכסי הקרן'!$C$42</f>
        <v>8.9888865956385785E-5</v>
      </c>
    </row>
    <row r="176" spans="2:15" s="136" customFormat="1">
      <c r="B176" s="87" t="s">
        <v>1410</v>
      </c>
      <c r="C176" s="84" t="s">
        <v>1411</v>
      </c>
      <c r="D176" s="97" t="s">
        <v>1314</v>
      </c>
      <c r="E176" s="97" t="s">
        <v>858</v>
      </c>
      <c r="F176" s="84"/>
      <c r="G176" s="97" t="s">
        <v>884</v>
      </c>
      <c r="H176" s="97" t="s">
        <v>183</v>
      </c>
      <c r="I176" s="94">
        <v>511421</v>
      </c>
      <c r="J176" s="96">
        <v>2952</v>
      </c>
      <c r="K176" s="84"/>
      <c r="L176" s="94">
        <v>52341.811840000002</v>
      </c>
      <c r="M176" s="95">
        <v>4.9030768077027839E-5</v>
      </c>
      <c r="N176" s="95">
        <f t="shared" si="4"/>
        <v>6.6544297509897009E-3</v>
      </c>
      <c r="O176" s="95">
        <f>L176/'סכום נכסי הקרן'!$C$42</f>
        <v>1.0083490215878719E-3</v>
      </c>
    </row>
    <row r="177" spans="2:15" s="136" customFormat="1">
      <c r="B177" s="87" t="s">
        <v>1412</v>
      </c>
      <c r="C177" s="84" t="s">
        <v>1413</v>
      </c>
      <c r="D177" s="97" t="s">
        <v>143</v>
      </c>
      <c r="E177" s="97" t="s">
        <v>858</v>
      </c>
      <c r="F177" s="84"/>
      <c r="G177" s="97" t="s">
        <v>884</v>
      </c>
      <c r="H177" s="97" t="s">
        <v>186</v>
      </c>
      <c r="I177" s="94">
        <v>841864</v>
      </c>
      <c r="J177" s="96">
        <v>203.1</v>
      </c>
      <c r="K177" s="84"/>
      <c r="L177" s="94">
        <v>8005.2333099999996</v>
      </c>
      <c r="M177" s="95">
        <v>4.9358527378778957E-5</v>
      </c>
      <c r="N177" s="95">
        <f t="shared" si="4"/>
        <v>1.0177382255034631E-3</v>
      </c>
      <c r="O177" s="95">
        <f>L177/'סכום נכסי הקרן'!$C$42</f>
        <v>1.5421837517577878E-4</v>
      </c>
    </row>
    <row r="178" spans="2:15" s="136" customFormat="1">
      <c r="B178" s="87" t="s">
        <v>1414</v>
      </c>
      <c r="C178" s="84" t="s">
        <v>1415</v>
      </c>
      <c r="D178" s="97" t="s">
        <v>143</v>
      </c>
      <c r="E178" s="97" t="s">
        <v>858</v>
      </c>
      <c r="F178" s="84"/>
      <c r="G178" s="97" t="s">
        <v>825</v>
      </c>
      <c r="H178" s="97" t="s">
        <v>186</v>
      </c>
      <c r="I178" s="94">
        <v>316986</v>
      </c>
      <c r="J178" s="96">
        <v>1522.5</v>
      </c>
      <c r="K178" s="84"/>
      <c r="L178" s="94">
        <v>22595.373079999998</v>
      </c>
      <c r="M178" s="95">
        <v>1.5008296621371104E-4</v>
      </c>
      <c r="N178" s="95">
        <f t="shared" si="4"/>
        <v>2.8726426841678043E-3</v>
      </c>
      <c r="O178" s="95">
        <f>L178/'סכום נכסי הקרן'!$C$42</f>
        <v>4.352929624843291E-4</v>
      </c>
    </row>
    <row r="179" spans="2:15" s="136" customFormat="1">
      <c r="B179" s="87" t="s">
        <v>1416</v>
      </c>
      <c r="C179" s="84" t="s">
        <v>1417</v>
      </c>
      <c r="D179" s="97" t="s">
        <v>1314</v>
      </c>
      <c r="E179" s="97" t="s">
        <v>858</v>
      </c>
      <c r="F179" s="84"/>
      <c r="G179" s="97" t="s">
        <v>922</v>
      </c>
      <c r="H179" s="97" t="s">
        <v>183</v>
      </c>
      <c r="I179" s="94">
        <v>6129</v>
      </c>
      <c r="J179" s="96">
        <v>51371</v>
      </c>
      <c r="K179" s="84"/>
      <c r="L179" s="94">
        <v>10915.948619999999</v>
      </c>
      <c r="M179" s="95">
        <v>3.8226890735914175E-5</v>
      </c>
      <c r="N179" s="95">
        <f t="shared" si="4"/>
        <v>1.3877894307375003E-3</v>
      </c>
      <c r="O179" s="95">
        <f>L179/'סכום נכסי הקרן'!$C$42</f>
        <v>2.1029241678387567E-4</v>
      </c>
    </row>
    <row r="180" spans="2:15" s="136" customFormat="1">
      <c r="B180" s="87" t="s">
        <v>1418</v>
      </c>
      <c r="C180" s="84" t="s">
        <v>1419</v>
      </c>
      <c r="D180" s="97" t="s">
        <v>30</v>
      </c>
      <c r="E180" s="97" t="s">
        <v>858</v>
      </c>
      <c r="F180" s="84"/>
      <c r="G180" s="97" t="s">
        <v>884</v>
      </c>
      <c r="H180" s="97" t="s">
        <v>185</v>
      </c>
      <c r="I180" s="94">
        <v>29138</v>
      </c>
      <c r="J180" s="96">
        <v>6225</v>
      </c>
      <c r="K180" s="84"/>
      <c r="L180" s="94">
        <v>7532.1540599999998</v>
      </c>
      <c r="M180" s="95">
        <v>2.3333621153099142E-5</v>
      </c>
      <c r="N180" s="95">
        <f t="shared" si="4"/>
        <v>9.575937153096047E-4</v>
      </c>
      <c r="O180" s="95">
        <f>L180/'סכום נכסי הקרן'!$C$42</f>
        <v>1.45104647887751E-4</v>
      </c>
    </row>
    <row r="181" spans="2:15" s="136" customFormat="1">
      <c r="B181" s="87" t="s">
        <v>1420</v>
      </c>
      <c r="C181" s="84" t="s">
        <v>1421</v>
      </c>
      <c r="D181" s="97" t="s">
        <v>1314</v>
      </c>
      <c r="E181" s="97" t="s">
        <v>858</v>
      </c>
      <c r="F181" s="84"/>
      <c r="G181" s="97" t="s">
        <v>786</v>
      </c>
      <c r="H181" s="97" t="s">
        <v>183</v>
      </c>
      <c r="I181" s="94">
        <v>21182</v>
      </c>
      <c r="J181" s="96">
        <v>13003</v>
      </c>
      <c r="K181" s="94">
        <v>58.75</v>
      </c>
      <c r="L181" s="94">
        <v>9607.8927600000006</v>
      </c>
      <c r="M181" s="95">
        <v>1.3725822299680333E-4</v>
      </c>
      <c r="N181" s="95">
        <f t="shared" si="4"/>
        <v>1.2214909109738328E-3</v>
      </c>
      <c r="O181" s="95">
        <f>L181/'סכום נכסי הקרן'!$C$42</f>
        <v>1.8509312007926085E-4</v>
      </c>
    </row>
    <row r="182" spans="2:15" s="136" customFormat="1">
      <c r="B182" s="87" t="s">
        <v>1422</v>
      </c>
      <c r="C182" s="84" t="s">
        <v>1423</v>
      </c>
      <c r="D182" s="97" t="s">
        <v>1314</v>
      </c>
      <c r="E182" s="97" t="s">
        <v>858</v>
      </c>
      <c r="F182" s="84"/>
      <c r="G182" s="97" t="s">
        <v>825</v>
      </c>
      <c r="H182" s="97" t="s">
        <v>183</v>
      </c>
      <c r="I182" s="94">
        <v>77403</v>
      </c>
      <c r="J182" s="96">
        <v>12519</v>
      </c>
      <c r="K182" s="84"/>
      <c r="L182" s="94">
        <v>33595.512799999997</v>
      </c>
      <c r="M182" s="95">
        <v>4.0751849258825878E-5</v>
      </c>
      <c r="N182" s="95">
        <f t="shared" si="4"/>
        <v>4.2711356756135414E-3</v>
      </c>
      <c r="O182" s="95">
        <f>L182/'סכום נכסי הקרן'!$C$42</f>
        <v>6.4720729510044453E-4</v>
      </c>
    </row>
    <row r="183" spans="2:15" s="136" customFormat="1">
      <c r="B183" s="87" t="s">
        <v>1424</v>
      </c>
      <c r="C183" s="84" t="s">
        <v>1425</v>
      </c>
      <c r="D183" s="97" t="s">
        <v>1426</v>
      </c>
      <c r="E183" s="97" t="s">
        <v>858</v>
      </c>
      <c r="F183" s="84"/>
      <c r="G183" s="97" t="s">
        <v>348</v>
      </c>
      <c r="H183" s="97" t="s">
        <v>188</v>
      </c>
      <c r="I183" s="94">
        <v>2383950</v>
      </c>
      <c r="J183" s="96">
        <v>720</v>
      </c>
      <c r="K183" s="84"/>
      <c r="L183" s="94">
        <v>7616.7202500000003</v>
      </c>
      <c r="M183" s="95">
        <v>9.9158829371773463E-6</v>
      </c>
      <c r="N183" s="95">
        <f t="shared" si="4"/>
        <v>9.6834496275178443E-4</v>
      </c>
      <c r="O183" s="95">
        <f>L183/'סכום נכסי הקרן'!$C$42</f>
        <v>1.4673378971430024E-4</v>
      </c>
    </row>
    <row r="184" spans="2:15" s="136" customFormat="1">
      <c r="B184" s="87" t="s">
        <v>1427</v>
      </c>
      <c r="C184" s="84" t="s">
        <v>1428</v>
      </c>
      <c r="D184" s="97" t="s">
        <v>1310</v>
      </c>
      <c r="E184" s="97" t="s">
        <v>858</v>
      </c>
      <c r="F184" s="84"/>
      <c r="G184" s="97" t="s">
        <v>901</v>
      </c>
      <c r="H184" s="97" t="s">
        <v>183</v>
      </c>
      <c r="I184" s="94">
        <v>86283</v>
      </c>
      <c r="J184" s="96">
        <v>3830</v>
      </c>
      <c r="K184" s="84"/>
      <c r="L184" s="94">
        <v>11457.183070000001</v>
      </c>
      <c r="M184" s="95">
        <v>1.7453397091399537E-5</v>
      </c>
      <c r="N184" s="95">
        <f t="shared" si="4"/>
        <v>1.4565987917384161E-3</v>
      </c>
      <c r="O184" s="95">
        <f>L184/'סכום נכסי הקרן'!$C$42</f>
        <v>2.2071913318749245E-4</v>
      </c>
    </row>
    <row r="185" spans="2:15" s="136" customFormat="1">
      <c r="B185" s="87" t="s">
        <v>1429</v>
      </c>
      <c r="C185" s="84" t="s">
        <v>1430</v>
      </c>
      <c r="D185" s="97" t="s">
        <v>1314</v>
      </c>
      <c r="E185" s="97" t="s">
        <v>858</v>
      </c>
      <c r="F185" s="84"/>
      <c r="G185" s="97" t="s">
        <v>884</v>
      </c>
      <c r="H185" s="97" t="s">
        <v>183</v>
      </c>
      <c r="I185" s="94">
        <v>83937</v>
      </c>
      <c r="J185" s="96">
        <v>7441</v>
      </c>
      <c r="K185" s="84"/>
      <c r="L185" s="94">
        <v>21654.02277</v>
      </c>
      <c r="M185" s="95">
        <v>3.17461938499843E-5</v>
      </c>
      <c r="N185" s="95">
        <f t="shared" si="4"/>
        <v>2.7529649487444338E-3</v>
      </c>
      <c r="O185" s="95">
        <f>L185/'סכום נכסי הקרן'!$C$42</f>
        <v>4.1715813622035666E-4</v>
      </c>
    </row>
    <row r="186" spans="2:15" s="136" customFormat="1">
      <c r="B186" s="87" t="s">
        <v>1431</v>
      </c>
      <c r="C186" s="84" t="s">
        <v>1432</v>
      </c>
      <c r="D186" s="97" t="s">
        <v>30</v>
      </c>
      <c r="E186" s="97" t="s">
        <v>858</v>
      </c>
      <c r="F186" s="84"/>
      <c r="G186" s="97" t="s">
        <v>1383</v>
      </c>
      <c r="H186" s="97" t="s">
        <v>185</v>
      </c>
      <c r="I186" s="94">
        <v>71650</v>
      </c>
      <c r="J186" s="96">
        <v>4598</v>
      </c>
      <c r="K186" s="84"/>
      <c r="L186" s="94">
        <v>13680.60367</v>
      </c>
      <c r="M186" s="95">
        <v>1.2946022899102373E-4</v>
      </c>
      <c r="N186" s="95">
        <f t="shared" si="4"/>
        <v>1.7392713945675077E-3</v>
      </c>
      <c r="O186" s="95">
        <f>L186/'סכום נכסי הקרן'!$C$42</f>
        <v>2.6355265208518903E-4</v>
      </c>
    </row>
    <row r="187" spans="2:15" s="136" customFormat="1">
      <c r="B187" s="87" t="s">
        <v>1433</v>
      </c>
      <c r="C187" s="84" t="s">
        <v>1434</v>
      </c>
      <c r="D187" s="97" t="s">
        <v>30</v>
      </c>
      <c r="E187" s="97" t="s">
        <v>858</v>
      </c>
      <c r="F187" s="84"/>
      <c r="G187" s="97" t="s">
        <v>1435</v>
      </c>
      <c r="H187" s="97" t="s">
        <v>185</v>
      </c>
      <c r="I187" s="94">
        <v>36524</v>
      </c>
      <c r="J187" s="96">
        <v>6995</v>
      </c>
      <c r="K187" s="84"/>
      <c r="L187" s="94">
        <v>10609.285890000001</v>
      </c>
      <c r="M187" s="95">
        <v>5.445569354523204E-5</v>
      </c>
      <c r="N187" s="95">
        <f t="shared" si="4"/>
        <v>1.3488021369795068E-3</v>
      </c>
      <c r="O187" s="95">
        <f>L187/'סכום נכסי הקרן'!$C$42</f>
        <v>2.0438465293538287E-4</v>
      </c>
    </row>
    <row r="188" spans="2:15" s="136" customFormat="1">
      <c r="B188" s="87" t="s">
        <v>1436</v>
      </c>
      <c r="C188" s="84" t="s">
        <v>1437</v>
      </c>
      <c r="D188" s="97" t="s">
        <v>30</v>
      </c>
      <c r="E188" s="97" t="s">
        <v>858</v>
      </c>
      <c r="F188" s="84"/>
      <c r="G188" s="97" t="s">
        <v>892</v>
      </c>
      <c r="H188" s="97" t="s">
        <v>185</v>
      </c>
      <c r="I188" s="94">
        <v>16686</v>
      </c>
      <c r="J188" s="96">
        <v>3300</v>
      </c>
      <c r="K188" s="84"/>
      <c r="L188" s="94">
        <v>2286.5793599999997</v>
      </c>
      <c r="M188" s="95">
        <v>9.1430688075380185E-5</v>
      </c>
      <c r="N188" s="95">
        <f t="shared" si="4"/>
        <v>2.9070223567528278E-4</v>
      </c>
      <c r="O188" s="95">
        <f>L188/'סכום נכסי הקרן'!$C$42</f>
        <v>4.4050253122437988E-5</v>
      </c>
    </row>
    <row r="189" spans="2:15" s="136" customFormat="1">
      <c r="B189" s="87" t="s">
        <v>1438</v>
      </c>
      <c r="C189" s="84" t="s">
        <v>1439</v>
      </c>
      <c r="D189" s="97" t="s">
        <v>1314</v>
      </c>
      <c r="E189" s="97" t="s">
        <v>858</v>
      </c>
      <c r="F189" s="84"/>
      <c r="G189" s="97" t="s">
        <v>881</v>
      </c>
      <c r="H189" s="97" t="s">
        <v>183</v>
      </c>
      <c r="I189" s="94">
        <v>33650</v>
      </c>
      <c r="J189" s="96">
        <v>5600</v>
      </c>
      <c r="K189" s="84"/>
      <c r="L189" s="94">
        <v>6533.2147999999997</v>
      </c>
      <c r="M189" s="95">
        <v>4.7196728964006596E-5</v>
      </c>
      <c r="N189" s="95">
        <f t="shared" si="4"/>
        <v>8.3059445988651172E-4</v>
      </c>
      <c r="O189" s="95">
        <f>L189/'סכום נכסי הקרן'!$C$42</f>
        <v>1.2586038808784581E-4</v>
      </c>
    </row>
    <row r="190" spans="2:15" s="136" customFormat="1">
      <c r="B190" s="87" t="s">
        <v>1440</v>
      </c>
      <c r="C190" s="84" t="s">
        <v>1441</v>
      </c>
      <c r="D190" s="97" t="s">
        <v>30</v>
      </c>
      <c r="E190" s="97" t="s">
        <v>858</v>
      </c>
      <c r="F190" s="84"/>
      <c r="G190" s="97" t="s">
        <v>162</v>
      </c>
      <c r="H190" s="97" t="s">
        <v>185</v>
      </c>
      <c r="I190" s="94">
        <v>94196</v>
      </c>
      <c r="J190" s="96">
        <v>3975</v>
      </c>
      <c r="K190" s="84"/>
      <c r="L190" s="94">
        <v>15548.542810000001</v>
      </c>
      <c r="M190" s="95">
        <v>7.666266914638341E-5</v>
      </c>
      <c r="N190" s="95">
        <f t="shared" si="4"/>
        <v>1.9767501777676519E-3</v>
      </c>
      <c r="O190" s="95">
        <f>L190/'סכום נכסי הקרן'!$C$42</f>
        <v>2.9953792920861641E-4</v>
      </c>
    </row>
    <row r="191" spans="2:15" s="136" customFormat="1">
      <c r="B191" s="87" t="s">
        <v>1442</v>
      </c>
      <c r="C191" s="84" t="s">
        <v>1443</v>
      </c>
      <c r="D191" s="97" t="s">
        <v>30</v>
      </c>
      <c r="E191" s="97" t="s">
        <v>858</v>
      </c>
      <c r="F191" s="84"/>
      <c r="G191" s="97" t="s">
        <v>1383</v>
      </c>
      <c r="H191" s="97" t="s">
        <v>185</v>
      </c>
      <c r="I191" s="94">
        <v>27906</v>
      </c>
      <c r="J191" s="96">
        <v>9134</v>
      </c>
      <c r="K191" s="84"/>
      <c r="L191" s="94">
        <v>10584.70349</v>
      </c>
      <c r="M191" s="95">
        <v>2.8474415972953529E-4</v>
      </c>
      <c r="N191" s="95">
        <f t="shared" si="4"/>
        <v>1.3456768753930188E-3</v>
      </c>
      <c r="O191" s="95">
        <f>L191/'סכום נכסי הקרן'!$C$42</f>
        <v>2.0391108050605899E-4</v>
      </c>
    </row>
    <row r="192" spans="2:15" s="136" customFormat="1">
      <c r="B192" s="87" t="s">
        <v>1444</v>
      </c>
      <c r="C192" s="84" t="s">
        <v>1445</v>
      </c>
      <c r="D192" s="97" t="s">
        <v>30</v>
      </c>
      <c r="E192" s="97" t="s">
        <v>858</v>
      </c>
      <c r="F192" s="84"/>
      <c r="G192" s="97" t="s">
        <v>825</v>
      </c>
      <c r="H192" s="97" t="s">
        <v>185</v>
      </c>
      <c r="I192" s="94">
        <v>174779</v>
      </c>
      <c r="J192" s="96">
        <v>1380</v>
      </c>
      <c r="K192" s="84"/>
      <c r="L192" s="94">
        <v>10015.8644</v>
      </c>
      <c r="M192" s="95">
        <v>4.8093034374776919E-5</v>
      </c>
      <c r="N192" s="95">
        <f t="shared" si="4"/>
        <v>1.2733580230079901E-3</v>
      </c>
      <c r="O192" s="95">
        <f>L192/'סכום נכסי הקרן'!$C$42</f>
        <v>1.9295256914241349E-4</v>
      </c>
    </row>
    <row r="193" spans="2:15" s="136" customFormat="1">
      <c r="B193" s="87" t="s">
        <v>1446</v>
      </c>
      <c r="C193" s="84" t="s">
        <v>1447</v>
      </c>
      <c r="D193" s="97" t="s">
        <v>30</v>
      </c>
      <c r="E193" s="97" t="s">
        <v>858</v>
      </c>
      <c r="F193" s="84"/>
      <c r="G193" s="97" t="s">
        <v>901</v>
      </c>
      <c r="H193" s="97" t="s">
        <v>190</v>
      </c>
      <c r="I193" s="94">
        <v>333713</v>
      </c>
      <c r="J193" s="96">
        <v>5385</v>
      </c>
      <c r="K193" s="84"/>
      <c r="L193" s="94">
        <v>7585.32485</v>
      </c>
      <c r="M193" s="95">
        <v>1.0861654127166623E-4</v>
      </c>
      <c r="N193" s="95">
        <f t="shared" si="4"/>
        <v>9.6435353646255216E-4</v>
      </c>
      <c r="O193" s="95">
        <f>L193/'סכום נכסי הקרן'!$C$42</f>
        <v>1.4612896692044793E-4</v>
      </c>
    </row>
    <row r="194" spans="2:15" s="136" customFormat="1">
      <c r="B194" s="87" t="s">
        <v>1448</v>
      </c>
      <c r="C194" s="84" t="s">
        <v>1449</v>
      </c>
      <c r="D194" s="97" t="s">
        <v>1310</v>
      </c>
      <c r="E194" s="97" t="s">
        <v>858</v>
      </c>
      <c r="F194" s="84"/>
      <c r="G194" s="97" t="s">
        <v>946</v>
      </c>
      <c r="H194" s="97" t="s">
        <v>183</v>
      </c>
      <c r="I194" s="94">
        <v>13421</v>
      </c>
      <c r="J194" s="96">
        <v>11977</v>
      </c>
      <c r="K194" s="84"/>
      <c r="L194" s="94">
        <v>5572.9708000000001</v>
      </c>
      <c r="M194" s="95">
        <v>9.6241000487622979E-5</v>
      </c>
      <c r="N194" s="95">
        <f t="shared" si="4"/>
        <v>7.0851469196899831E-4</v>
      </c>
      <c r="O194" s="95">
        <f>L194/'סכום נכסי הקרן'!$C$42</f>
        <v>1.0736158065554995E-4</v>
      </c>
    </row>
    <row r="195" spans="2:15" s="136" customFormat="1">
      <c r="B195" s="87" t="s">
        <v>1450</v>
      </c>
      <c r="C195" s="84" t="s">
        <v>1451</v>
      </c>
      <c r="D195" s="97" t="s">
        <v>1314</v>
      </c>
      <c r="E195" s="97" t="s">
        <v>858</v>
      </c>
      <c r="F195" s="84"/>
      <c r="G195" s="97" t="s">
        <v>825</v>
      </c>
      <c r="H195" s="97" t="s">
        <v>183</v>
      </c>
      <c r="I195" s="94">
        <v>105177</v>
      </c>
      <c r="J195" s="96">
        <v>8364</v>
      </c>
      <c r="K195" s="84"/>
      <c r="L195" s="94">
        <v>30499.21384</v>
      </c>
      <c r="M195" s="95">
        <v>2.4822838533810917E-5</v>
      </c>
      <c r="N195" s="95">
        <f t="shared" si="4"/>
        <v>3.877490457898005E-3</v>
      </c>
      <c r="O195" s="95">
        <f>L195/'סכום נכסי הקרן'!$C$42</f>
        <v>5.875580411463891E-4</v>
      </c>
    </row>
    <row r="196" spans="2:15" s="136" customFormat="1">
      <c r="B196" s="87" t="s">
        <v>1452</v>
      </c>
      <c r="C196" s="84" t="s">
        <v>1453</v>
      </c>
      <c r="D196" s="97" t="s">
        <v>1310</v>
      </c>
      <c r="E196" s="97" t="s">
        <v>858</v>
      </c>
      <c r="F196" s="84"/>
      <c r="G196" s="97" t="s">
        <v>901</v>
      </c>
      <c r="H196" s="97" t="s">
        <v>183</v>
      </c>
      <c r="I196" s="94">
        <v>159170</v>
      </c>
      <c r="J196" s="96">
        <v>17646</v>
      </c>
      <c r="K196" s="84"/>
      <c r="L196" s="94">
        <v>97378.108139999997</v>
      </c>
      <c r="M196" s="95">
        <v>6.674359729010848E-5</v>
      </c>
      <c r="N196" s="95">
        <f t="shared" si="4"/>
        <v>1.2380079273578089E-2</v>
      </c>
      <c r="O196" s="95">
        <f>L196/'סכום נכסי הקרן'!$C$42</f>
        <v>1.8759595171676611E-3</v>
      </c>
    </row>
    <row r="197" spans="2:15" s="136" customFormat="1">
      <c r="B197" s="87" t="s">
        <v>1454</v>
      </c>
      <c r="C197" s="84" t="s">
        <v>1455</v>
      </c>
      <c r="D197" s="97" t="s">
        <v>1314</v>
      </c>
      <c r="E197" s="97" t="s">
        <v>858</v>
      </c>
      <c r="F197" s="84"/>
      <c r="G197" s="97" t="s">
        <v>922</v>
      </c>
      <c r="H197" s="97" t="s">
        <v>183</v>
      </c>
      <c r="I197" s="94">
        <v>59402</v>
      </c>
      <c r="J197" s="96">
        <v>25476</v>
      </c>
      <c r="K197" s="84"/>
      <c r="L197" s="94">
        <v>52466.989950000003</v>
      </c>
      <c r="M197" s="95">
        <v>1.5748082472391366E-4</v>
      </c>
      <c r="N197" s="95">
        <f t="shared" si="4"/>
        <v>6.6703441588039153E-3</v>
      </c>
      <c r="O197" s="95">
        <f>L197/'סכום נכסי הקרן'!$C$42</f>
        <v>1.010760539651644E-3</v>
      </c>
    </row>
    <row r="198" spans="2:15" s="136" customFormat="1">
      <c r="B198" s="87" t="s">
        <v>1456</v>
      </c>
      <c r="C198" s="84" t="s">
        <v>1457</v>
      </c>
      <c r="D198" s="97" t="s">
        <v>1426</v>
      </c>
      <c r="E198" s="97" t="s">
        <v>858</v>
      </c>
      <c r="F198" s="84"/>
      <c r="G198" s="97" t="s">
        <v>884</v>
      </c>
      <c r="H198" s="97" t="s">
        <v>188</v>
      </c>
      <c r="I198" s="94">
        <v>3036456</v>
      </c>
      <c r="J198" s="96">
        <v>629</v>
      </c>
      <c r="K198" s="84"/>
      <c r="L198" s="94">
        <v>8475.3180399999983</v>
      </c>
      <c r="M198" s="95">
        <v>3.4984612316928832E-5</v>
      </c>
      <c r="N198" s="95">
        <f t="shared" si="4"/>
        <v>1.0775020300572711E-3</v>
      </c>
      <c r="O198" s="95">
        <f>L198/'סכום נכסי הקרן'!$C$42</f>
        <v>1.6327441395043687E-4</v>
      </c>
    </row>
    <row r="199" spans="2:15" s="136" customFormat="1">
      <c r="B199" s="87" t="s">
        <v>1458</v>
      </c>
      <c r="C199" s="84" t="s">
        <v>1459</v>
      </c>
      <c r="D199" s="97" t="s">
        <v>1314</v>
      </c>
      <c r="E199" s="97" t="s">
        <v>858</v>
      </c>
      <c r="F199" s="84"/>
      <c r="G199" s="97" t="s">
        <v>354</v>
      </c>
      <c r="H199" s="97" t="s">
        <v>183</v>
      </c>
      <c r="I199" s="94">
        <v>106870</v>
      </c>
      <c r="J199" s="96">
        <v>1300</v>
      </c>
      <c r="K199" s="94">
        <v>18.260000000000002</v>
      </c>
      <c r="L199" s="94">
        <v>4834.9972800000005</v>
      </c>
      <c r="M199" s="95">
        <v>3.3080917851043543E-5</v>
      </c>
      <c r="N199" s="95">
        <f t="shared" si="4"/>
        <v>6.1469308407468149E-4</v>
      </c>
      <c r="O199" s="95">
        <f>L199/'סכום נכסי הקרן'!$C$42</f>
        <v>9.3144746146181964E-5</v>
      </c>
    </row>
    <row r="200" spans="2:15" s="136" customFormat="1">
      <c r="B200" s="87" t="s">
        <v>1460</v>
      </c>
      <c r="C200" s="84" t="s">
        <v>1461</v>
      </c>
      <c r="D200" s="97" t="s">
        <v>1314</v>
      </c>
      <c r="E200" s="97" t="s">
        <v>858</v>
      </c>
      <c r="F200" s="84"/>
      <c r="G200" s="97" t="s">
        <v>354</v>
      </c>
      <c r="H200" s="97" t="s">
        <v>183</v>
      </c>
      <c r="I200" s="94">
        <v>30503</v>
      </c>
      <c r="J200" s="96">
        <v>10694</v>
      </c>
      <c r="K200" s="84"/>
      <c r="L200" s="94">
        <v>11309.322179999999</v>
      </c>
      <c r="M200" s="95">
        <v>8.7911851594827146E-6</v>
      </c>
      <c r="N200" s="95">
        <f t="shared" si="4"/>
        <v>1.4378006288389058E-3</v>
      </c>
      <c r="O200" s="95">
        <f>L200/'סכום נכסי הקרן'!$C$42</f>
        <v>2.1787063829361349E-4</v>
      </c>
    </row>
    <row r="201" spans="2:15" s="136" customFormat="1">
      <c r="B201" s="87" t="s">
        <v>1462</v>
      </c>
      <c r="C201" s="84" t="s">
        <v>1463</v>
      </c>
      <c r="D201" s="97" t="s">
        <v>143</v>
      </c>
      <c r="E201" s="97" t="s">
        <v>858</v>
      </c>
      <c r="F201" s="84"/>
      <c r="G201" s="97" t="s">
        <v>892</v>
      </c>
      <c r="H201" s="97" t="s">
        <v>186</v>
      </c>
      <c r="I201" s="94">
        <v>140641</v>
      </c>
      <c r="J201" s="96">
        <v>781</v>
      </c>
      <c r="K201" s="84"/>
      <c r="L201" s="94">
        <v>5142.6280399999996</v>
      </c>
      <c r="M201" s="95">
        <v>2.0683893425232073E-4</v>
      </c>
      <c r="N201" s="95">
        <f t="shared" si="4"/>
        <v>6.5380344746678617E-4</v>
      </c>
      <c r="O201" s="95">
        <f>L201/'סכום נכסי הקרן'!$C$42</f>
        <v>9.907115879701948E-5</v>
      </c>
    </row>
    <row r="202" spans="2:15" s="136" customFormat="1">
      <c r="B202" s="87" t="s">
        <v>1464</v>
      </c>
      <c r="C202" s="84" t="s">
        <v>1465</v>
      </c>
      <c r="D202" s="97" t="s">
        <v>30</v>
      </c>
      <c r="E202" s="97" t="s">
        <v>858</v>
      </c>
      <c r="F202" s="84"/>
      <c r="G202" s="97" t="s">
        <v>556</v>
      </c>
      <c r="H202" s="97" t="s">
        <v>185</v>
      </c>
      <c r="I202" s="94">
        <v>111943</v>
      </c>
      <c r="J202" s="96">
        <v>3154</v>
      </c>
      <c r="K202" s="84"/>
      <c r="L202" s="94">
        <v>14661.510980000001</v>
      </c>
      <c r="M202" s="95">
        <v>1.1897324479596049E-4</v>
      </c>
      <c r="N202" s="95">
        <f t="shared" si="4"/>
        <v>1.8639781740458407E-3</v>
      </c>
      <c r="O202" s="95">
        <f>L202/'סכום נכסי הקרן'!$C$42</f>
        <v>2.8244953187472313E-4</v>
      </c>
    </row>
    <row r="203" spans="2:15" s="136" customFormat="1">
      <c r="B203" s="87" t="s">
        <v>1466</v>
      </c>
      <c r="C203" s="84" t="s">
        <v>1467</v>
      </c>
      <c r="D203" s="97" t="s">
        <v>143</v>
      </c>
      <c r="E203" s="97" t="s">
        <v>858</v>
      </c>
      <c r="F203" s="84"/>
      <c r="G203" s="97" t="s">
        <v>354</v>
      </c>
      <c r="H203" s="97" t="s">
        <v>186</v>
      </c>
      <c r="I203" s="94">
        <v>2476277</v>
      </c>
      <c r="J203" s="96">
        <v>68.06</v>
      </c>
      <c r="K203" s="84"/>
      <c r="L203" s="94">
        <v>7890.6594999999998</v>
      </c>
      <c r="M203" s="95">
        <v>3.4405662323702549E-5</v>
      </c>
      <c r="N203" s="95">
        <f t="shared" si="4"/>
        <v>1.0031719859495316E-3</v>
      </c>
      <c r="O203" s="95">
        <f>L203/'סכום נכסי הקרן'!$C$42</f>
        <v>1.5201114571329377E-4</v>
      </c>
    </row>
    <row r="204" spans="2:15" s="136" customFormat="1">
      <c r="B204" s="87" t="s">
        <v>1468</v>
      </c>
      <c r="C204" s="84" t="s">
        <v>1469</v>
      </c>
      <c r="D204" s="97" t="s">
        <v>1314</v>
      </c>
      <c r="E204" s="97" t="s">
        <v>858</v>
      </c>
      <c r="F204" s="84"/>
      <c r="G204" s="97" t="s">
        <v>892</v>
      </c>
      <c r="H204" s="97" t="s">
        <v>183</v>
      </c>
      <c r="I204" s="94">
        <v>38931</v>
      </c>
      <c r="J204" s="96">
        <v>15136</v>
      </c>
      <c r="K204" s="84"/>
      <c r="L204" s="94">
        <v>20429.63089</v>
      </c>
      <c r="M204" s="95">
        <v>3.7304419857484487E-5</v>
      </c>
      <c r="N204" s="95">
        <f t="shared" si="4"/>
        <v>2.5973029747560642E-3</v>
      </c>
      <c r="O204" s="95">
        <f>L204/'סכום נכסי הקרן'!$C$42</f>
        <v>3.9357060054214703E-4</v>
      </c>
    </row>
    <row r="205" spans="2:15" s="136" customFormat="1">
      <c r="B205" s="87" t="s">
        <v>1470</v>
      </c>
      <c r="C205" s="84" t="s">
        <v>1471</v>
      </c>
      <c r="D205" s="97" t="s">
        <v>1314</v>
      </c>
      <c r="E205" s="97" t="s">
        <v>858</v>
      </c>
      <c r="F205" s="84"/>
      <c r="G205" s="97" t="s">
        <v>1341</v>
      </c>
      <c r="H205" s="97" t="s">
        <v>183</v>
      </c>
      <c r="I205" s="94">
        <v>40440</v>
      </c>
      <c r="J205" s="96">
        <v>5627</v>
      </c>
      <c r="K205" s="94">
        <v>67.3</v>
      </c>
      <c r="L205" s="94">
        <v>7956.6609900000003</v>
      </c>
      <c r="M205" s="95">
        <v>1.4843434606550531E-5</v>
      </c>
      <c r="N205" s="95">
        <f t="shared" si="4"/>
        <v>1.011563026748964E-3</v>
      </c>
      <c r="O205" s="95">
        <f>L205/'סכום נכסי הקרן'!$C$42</f>
        <v>1.5328264426340668E-4</v>
      </c>
    </row>
    <row r="206" spans="2:15" s="136" customFormat="1">
      <c r="B206" s="87" t="s">
        <v>1472</v>
      </c>
      <c r="C206" s="84" t="s">
        <v>1473</v>
      </c>
      <c r="D206" s="97" t="s">
        <v>1310</v>
      </c>
      <c r="E206" s="97" t="s">
        <v>858</v>
      </c>
      <c r="F206" s="84"/>
      <c r="G206" s="97" t="s">
        <v>870</v>
      </c>
      <c r="H206" s="97" t="s">
        <v>183</v>
      </c>
      <c r="I206" s="94">
        <v>91790</v>
      </c>
      <c r="J206" s="96">
        <v>8554</v>
      </c>
      <c r="K206" s="84"/>
      <c r="L206" s="94">
        <v>27221.901449999998</v>
      </c>
      <c r="M206" s="95">
        <v>1.1898234083709485E-5</v>
      </c>
      <c r="N206" s="95">
        <f t="shared" si="4"/>
        <v>3.4608322585607623E-3</v>
      </c>
      <c r="O206" s="95">
        <f>L206/'סכום נכסי הקרן'!$C$42</f>
        <v>5.2442161873907664E-4</v>
      </c>
    </row>
    <row r="207" spans="2:15" s="136" customFormat="1">
      <c r="B207" s="87" t="s">
        <v>1345</v>
      </c>
      <c r="C207" s="84" t="s">
        <v>1346</v>
      </c>
      <c r="D207" s="97" t="s">
        <v>1310</v>
      </c>
      <c r="E207" s="97" t="s">
        <v>858</v>
      </c>
      <c r="F207" s="84"/>
      <c r="G207" s="97" t="s">
        <v>1032</v>
      </c>
      <c r="H207" s="97" t="s">
        <v>183</v>
      </c>
      <c r="I207" s="94">
        <v>1093383</v>
      </c>
      <c r="J207" s="96">
        <v>4231</v>
      </c>
      <c r="K207" s="84"/>
      <c r="L207" s="94">
        <v>160387.00740999999</v>
      </c>
      <c r="M207" s="95">
        <v>2.0382344616138156E-3</v>
      </c>
      <c r="N207" s="95">
        <f t="shared" si="4"/>
        <v>2.0390659708987818E-2</v>
      </c>
      <c r="O207" s="95">
        <f>L207/'סכום נכסי הקרן'!$C$42</f>
        <v>3.08980672070828E-3</v>
      </c>
    </row>
    <row r="208" spans="2:15" s="136" customFormat="1">
      <c r="B208" s="87" t="s">
        <v>1474</v>
      </c>
      <c r="C208" s="84" t="s">
        <v>1475</v>
      </c>
      <c r="D208" s="97" t="s">
        <v>1314</v>
      </c>
      <c r="E208" s="97" t="s">
        <v>858</v>
      </c>
      <c r="F208" s="84"/>
      <c r="G208" s="97" t="s">
        <v>922</v>
      </c>
      <c r="H208" s="97" t="s">
        <v>183</v>
      </c>
      <c r="I208" s="94">
        <v>15043</v>
      </c>
      <c r="J208" s="96">
        <v>14761</v>
      </c>
      <c r="K208" s="84"/>
      <c r="L208" s="94">
        <v>7698.4639000000006</v>
      </c>
      <c r="M208" s="95">
        <v>7.8717948717948723E-5</v>
      </c>
      <c r="N208" s="95">
        <f t="shared" si="4"/>
        <v>9.7873736907843744E-4</v>
      </c>
      <c r="O208" s="95">
        <f>L208/'סכום נכסי הקרן'!$C$42</f>
        <v>1.4830855616966261E-4</v>
      </c>
    </row>
    <row r="209" spans="2:15" s="136" customFormat="1">
      <c r="B209" s="87" t="s">
        <v>1476</v>
      </c>
      <c r="C209" s="84" t="s">
        <v>1477</v>
      </c>
      <c r="D209" s="97" t="s">
        <v>1314</v>
      </c>
      <c r="E209" s="97" t="s">
        <v>858</v>
      </c>
      <c r="F209" s="84"/>
      <c r="G209" s="97" t="s">
        <v>949</v>
      </c>
      <c r="H209" s="97" t="s">
        <v>183</v>
      </c>
      <c r="I209" s="94">
        <v>27149</v>
      </c>
      <c r="J209" s="96">
        <v>6255</v>
      </c>
      <c r="K209" s="94">
        <v>18.829999999999998</v>
      </c>
      <c r="L209" s="94">
        <v>5906.38033</v>
      </c>
      <c r="M209" s="95">
        <v>2.0847400087554628E-5</v>
      </c>
      <c r="N209" s="95">
        <f t="shared" si="4"/>
        <v>7.509024163847585E-4</v>
      </c>
      <c r="O209" s="95">
        <f>L209/'סכום נכסי הקרן'!$C$42</f>
        <v>1.1378461343842833E-4</v>
      </c>
    </row>
    <row r="210" spans="2:15" s="136" customFormat="1">
      <c r="B210" s="87" t="s">
        <v>1478</v>
      </c>
      <c r="C210" s="84" t="s">
        <v>1479</v>
      </c>
      <c r="D210" s="97" t="s">
        <v>1310</v>
      </c>
      <c r="E210" s="97" t="s">
        <v>858</v>
      </c>
      <c r="F210" s="84"/>
      <c r="G210" s="97" t="s">
        <v>892</v>
      </c>
      <c r="H210" s="97" t="s">
        <v>183</v>
      </c>
      <c r="I210" s="94">
        <v>106951</v>
      </c>
      <c r="J210" s="96">
        <v>4728</v>
      </c>
      <c r="K210" s="84"/>
      <c r="L210" s="94">
        <v>17531.382249999999</v>
      </c>
      <c r="M210" s="95">
        <v>2.5836058635588638E-5</v>
      </c>
      <c r="N210" s="95">
        <f t="shared" si="4"/>
        <v>2.2288367085378439E-3</v>
      </c>
      <c r="O210" s="95">
        <f>L210/'סכום נכסי הקרן'!$C$42</f>
        <v>3.3773672552467912E-4</v>
      </c>
    </row>
    <row r="211" spans="2:15" s="136" customFormat="1">
      <c r="B211" s="87" t="s">
        <v>1480</v>
      </c>
      <c r="C211" s="84" t="s">
        <v>1481</v>
      </c>
      <c r="D211" s="97" t="s">
        <v>1310</v>
      </c>
      <c r="E211" s="97" t="s">
        <v>858</v>
      </c>
      <c r="F211" s="84"/>
      <c r="G211" s="97" t="s">
        <v>901</v>
      </c>
      <c r="H211" s="97" t="s">
        <v>183</v>
      </c>
      <c r="I211" s="94">
        <v>38347</v>
      </c>
      <c r="J211" s="96">
        <v>7362</v>
      </c>
      <c r="K211" s="84"/>
      <c r="L211" s="94">
        <v>9787.708990000001</v>
      </c>
      <c r="M211" s="95">
        <v>3.1905042791736958E-5</v>
      </c>
      <c r="N211" s="95">
        <f t="shared" si="4"/>
        <v>1.2443516876370583E-3</v>
      </c>
      <c r="O211" s="95">
        <f>L211/'סכום נכסי הקרן'!$C$42</f>
        <v>1.8855722484010438E-4</v>
      </c>
    </row>
    <row r="212" spans="2:15" s="136" customFormat="1">
      <c r="B212" s="87" t="s">
        <v>1482</v>
      </c>
      <c r="C212" s="84" t="s">
        <v>1483</v>
      </c>
      <c r="D212" s="97" t="s">
        <v>1314</v>
      </c>
      <c r="E212" s="97" t="s">
        <v>858</v>
      </c>
      <c r="F212" s="84"/>
      <c r="G212" s="97" t="s">
        <v>1341</v>
      </c>
      <c r="H212" s="97" t="s">
        <v>183</v>
      </c>
      <c r="I212" s="94">
        <v>190520</v>
      </c>
      <c r="J212" s="96">
        <v>3622</v>
      </c>
      <c r="K212" s="84"/>
      <c r="L212" s="94">
        <v>23924.499459999999</v>
      </c>
      <c r="M212" s="95">
        <v>3.1962649710485692E-5</v>
      </c>
      <c r="N212" s="95">
        <f t="shared" si="4"/>
        <v>3.0416199857739011E-3</v>
      </c>
      <c r="O212" s="95">
        <f>L212/'סכום נכסי הקרן'!$C$42</f>
        <v>4.6089817632248331E-4</v>
      </c>
    </row>
    <row r="213" spans="2:15" s="136" customFormat="1">
      <c r="B213" s="87" t="s">
        <v>1484</v>
      </c>
      <c r="C213" s="84" t="s">
        <v>1485</v>
      </c>
      <c r="D213" s="97" t="s">
        <v>1310</v>
      </c>
      <c r="E213" s="97" t="s">
        <v>858</v>
      </c>
      <c r="F213" s="84"/>
      <c r="G213" s="97" t="s">
        <v>946</v>
      </c>
      <c r="H213" s="97" t="s">
        <v>183</v>
      </c>
      <c r="I213" s="94">
        <v>1104</v>
      </c>
      <c r="J213" s="96">
        <v>173774</v>
      </c>
      <c r="K213" s="84"/>
      <c r="L213" s="94">
        <v>6651.31801</v>
      </c>
      <c r="M213" s="95">
        <v>2.2637077654977555E-5</v>
      </c>
      <c r="N213" s="95">
        <f t="shared" si="4"/>
        <v>8.4560940657413838E-4</v>
      </c>
      <c r="O213" s="95">
        <f>L213/'סכום נכסי הקרן'!$C$42</f>
        <v>1.2813561036356533E-4</v>
      </c>
    </row>
    <row r="214" spans="2:15" s="136" customFormat="1">
      <c r="B214" s="87" t="s">
        <v>1486</v>
      </c>
      <c r="C214" s="84" t="s">
        <v>1487</v>
      </c>
      <c r="D214" s="97" t="s">
        <v>1314</v>
      </c>
      <c r="E214" s="97" t="s">
        <v>858</v>
      </c>
      <c r="F214" s="84"/>
      <c r="G214" s="97" t="s">
        <v>348</v>
      </c>
      <c r="H214" s="97" t="s">
        <v>183</v>
      </c>
      <c r="I214" s="94">
        <v>143875</v>
      </c>
      <c r="J214" s="96">
        <v>6451</v>
      </c>
      <c r="K214" s="84"/>
      <c r="L214" s="94">
        <v>32178.531460000002</v>
      </c>
      <c r="M214" s="95">
        <v>2.7168792352665614E-4</v>
      </c>
      <c r="N214" s="95">
        <f t="shared" si="4"/>
        <v>4.0909890117128596E-3</v>
      </c>
      <c r="O214" s="95">
        <f>L214/'סכום נכסי הקרן'!$C$42</f>
        <v>6.1990958228597603E-4</v>
      </c>
    </row>
    <row r="215" spans="2:15" s="136" customFormat="1">
      <c r="B215" s="87" t="s">
        <v>1488</v>
      </c>
      <c r="C215" s="84" t="s">
        <v>1489</v>
      </c>
      <c r="D215" s="97" t="s">
        <v>143</v>
      </c>
      <c r="E215" s="97" t="s">
        <v>858</v>
      </c>
      <c r="F215" s="84"/>
      <c r="G215" s="97" t="s">
        <v>1407</v>
      </c>
      <c r="H215" s="97" t="s">
        <v>186</v>
      </c>
      <c r="I215" s="94">
        <v>126130</v>
      </c>
      <c r="J215" s="96">
        <v>1739</v>
      </c>
      <c r="K215" s="84"/>
      <c r="L215" s="94">
        <v>10269.282740000001</v>
      </c>
      <c r="M215" s="95">
        <v>1.1858768273317815E-4</v>
      </c>
      <c r="N215" s="95">
        <f t="shared" si="4"/>
        <v>1.3055761385424183E-3</v>
      </c>
      <c r="O215" s="95">
        <f>L215/'סכום נכסי הקרן'!$C$42</f>
        <v>1.9783459607668443E-4</v>
      </c>
    </row>
    <row r="216" spans="2:15" s="136" customFormat="1">
      <c r="B216" s="87" t="s">
        <v>1490</v>
      </c>
      <c r="C216" s="84" t="s">
        <v>1491</v>
      </c>
      <c r="D216" s="97" t="s">
        <v>143</v>
      </c>
      <c r="E216" s="97" t="s">
        <v>858</v>
      </c>
      <c r="F216" s="84"/>
      <c r="G216" s="97" t="s">
        <v>919</v>
      </c>
      <c r="H216" s="97" t="s">
        <v>186</v>
      </c>
      <c r="I216" s="94">
        <v>62502</v>
      </c>
      <c r="J216" s="96">
        <v>3942</v>
      </c>
      <c r="K216" s="84"/>
      <c r="L216" s="94">
        <v>11535.400240000001</v>
      </c>
      <c r="M216" s="95">
        <v>4.65808396027982E-5</v>
      </c>
      <c r="N216" s="95">
        <f t="shared" si="4"/>
        <v>1.4665428621629796E-3</v>
      </c>
      <c r="O216" s="95">
        <f>L216/'סכום נכסי הקרן'!$C$42</f>
        <v>2.2222596308252868E-4</v>
      </c>
    </row>
    <row r="217" spans="2:15" s="136" customFormat="1">
      <c r="B217" s="87" t="s">
        <v>1492</v>
      </c>
      <c r="C217" s="84" t="s">
        <v>1493</v>
      </c>
      <c r="D217" s="97" t="s">
        <v>159</v>
      </c>
      <c r="E217" s="97" t="s">
        <v>858</v>
      </c>
      <c r="F217" s="84"/>
      <c r="G217" s="97" t="s">
        <v>1341</v>
      </c>
      <c r="H217" s="97" t="s">
        <v>1384</v>
      </c>
      <c r="I217" s="94">
        <v>13100</v>
      </c>
      <c r="J217" s="96">
        <v>24650</v>
      </c>
      <c r="K217" s="84"/>
      <c r="L217" s="94">
        <v>11478.336589999999</v>
      </c>
      <c r="M217" s="95">
        <v>1.8646022625453927E-5</v>
      </c>
      <c r="N217" s="95">
        <f t="shared" si="4"/>
        <v>1.4592881257121126E-3</v>
      </c>
      <c r="O217" s="95">
        <f>L217/'סכום נכסי הקרן'!$C$42</f>
        <v>2.2112664929068622E-4</v>
      </c>
    </row>
    <row r="218" spans="2:15" s="136" customFormat="1">
      <c r="B218" s="87" t="s">
        <v>1494</v>
      </c>
      <c r="C218" s="84" t="s">
        <v>1495</v>
      </c>
      <c r="D218" s="97" t="s">
        <v>143</v>
      </c>
      <c r="E218" s="97" t="s">
        <v>858</v>
      </c>
      <c r="F218" s="84"/>
      <c r="G218" s="97" t="s">
        <v>825</v>
      </c>
      <c r="H218" s="97" t="s">
        <v>186</v>
      </c>
      <c r="I218" s="94">
        <v>107740</v>
      </c>
      <c r="J218" s="96">
        <v>2480</v>
      </c>
      <c r="K218" s="84"/>
      <c r="L218" s="94">
        <v>12509.81207</v>
      </c>
      <c r="M218" s="95">
        <v>2.3436330538879745E-5</v>
      </c>
      <c r="N218" s="95">
        <f t="shared" si="4"/>
        <v>1.5904238445617026E-3</v>
      </c>
      <c r="O218" s="95">
        <f>L218/'סכום נכסי הקרן'!$C$42</f>
        <v>2.4099770943337387E-4</v>
      </c>
    </row>
    <row r="219" spans="2:15" s="136" customFormat="1">
      <c r="B219" s="87" t="s">
        <v>1496</v>
      </c>
      <c r="C219" s="84" t="s">
        <v>1497</v>
      </c>
      <c r="D219" s="97" t="s">
        <v>1314</v>
      </c>
      <c r="E219" s="97" t="s">
        <v>858</v>
      </c>
      <c r="F219" s="84"/>
      <c r="G219" s="97" t="s">
        <v>922</v>
      </c>
      <c r="H219" s="97" t="s">
        <v>183</v>
      </c>
      <c r="I219" s="94">
        <v>13872</v>
      </c>
      <c r="J219" s="96">
        <v>16940</v>
      </c>
      <c r="K219" s="84"/>
      <c r="L219" s="94">
        <v>8147.1615499999998</v>
      </c>
      <c r="M219" s="95">
        <v>5.4400000000000001E-5</v>
      </c>
      <c r="N219" s="95">
        <f t="shared" si="4"/>
        <v>1.0357821462154292E-3</v>
      </c>
      <c r="O219" s="95">
        <f>L219/'סכום נכסי הקרן'!$C$42</f>
        <v>1.5695257937904864E-4</v>
      </c>
    </row>
    <row r="220" spans="2:15" s="136" customFormat="1">
      <c r="B220" s="87" t="s">
        <v>1498</v>
      </c>
      <c r="C220" s="84" t="s">
        <v>1499</v>
      </c>
      <c r="D220" s="97" t="s">
        <v>30</v>
      </c>
      <c r="E220" s="97" t="s">
        <v>858</v>
      </c>
      <c r="F220" s="84"/>
      <c r="G220" s="97" t="s">
        <v>892</v>
      </c>
      <c r="H220" s="97" t="s">
        <v>185</v>
      </c>
      <c r="I220" s="94">
        <v>13165</v>
      </c>
      <c r="J220" s="96">
        <v>9345</v>
      </c>
      <c r="K220" s="84"/>
      <c r="L220" s="94">
        <v>5108.8160900000003</v>
      </c>
      <c r="M220" s="95">
        <v>1.0716283451393647E-5</v>
      </c>
      <c r="N220" s="95">
        <f t="shared" si="4"/>
        <v>6.4950479524002039E-4</v>
      </c>
      <c r="O220" s="95">
        <f>L220/'סכום נכסי הקרן'!$C$42</f>
        <v>9.8419781905354016E-5</v>
      </c>
    </row>
    <row r="221" spans="2:15" s="136" customFormat="1">
      <c r="B221" s="87" t="s">
        <v>1500</v>
      </c>
      <c r="C221" s="84" t="s">
        <v>1501</v>
      </c>
      <c r="D221" s="97" t="s">
        <v>30</v>
      </c>
      <c r="E221" s="97" t="s">
        <v>858</v>
      </c>
      <c r="F221" s="84"/>
      <c r="G221" s="97" t="s">
        <v>1383</v>
      </c>
      <c r="H221" s="97" t="s">
        <v>185</v>
      </c>
      <c r="I221" s="94">
        <v>27390</v>
      </c>
      <c r="J221" s="96">
        <v>11615</v>
      </c>
      <c r="K221" s="84"/>
      <c r="L221" s="94">
        <v>13210.867779999999</v>
      </c>
      <c r="M221" s="95">
        <v>3.2223529411764705E-5</v>
      </c>
      <c r="N221" s="95">
        <f t="shared" si="4"/>
        <v>1.6795519394772109E-3</v>
      </c>
      <c r="O221" s="95">
        <f>L221/'סכום נכסי הקרן'!$C$42</f>
        <v>2.5450333360660637E-4</v>
      </c>
    </row>
    <row r="222" spans="2:15" s="136" customFormat="1">
      <c r="B222" s="87" t="s">
        <v>1502</v>
      </c>
      <c r="C222" s="84" t="s">
        <v>1503</v>
      </c>
      <c r="D222" s="97" t="s">
        <v>1314</v>
      </c>
      <c r="E222" s="97" t="s">
        <v>858</v>
      </c>
      <c r="F222" s="84"/>
      <c r="G222" s="97" t="s">
        <v>786</v>
      </c>
      <c r="H222" s="97" t="s">
        <v>183</v>
      </c>
      <c r="I222" s="94">
        <v>37310</v>
      </c>
      <c r="J222" s="96">
        <v>10093</v>
      </c>
      <c r="K222" s="94">
        <v>105.1</v>
      </c>
      <c r="L222" s="94">
        <v>13160.775970000001</v>
      </c>
      <c r="M222" s="95">
        <v>3.796848168254818E-4</v>
      </c>
      <c r="N222" s="95">
        <f t="shared" si="4"/>
        <v>1.6731835617113848E-3</v>
      </c>
      <c r="O222" s="95">
        <f>L222/'סכום נכסי הקרן'!$C$42</f>
        <v>2.5353833018338778E-4</v>
      </c>
    </row>
    <row r="223" spans="2:15" s="136" customFormat="1">
      <c r="B223" s="87" t="s">
        <v>1504</v>
      </c>
      <c r="C223" s="84" t="s">
        <v>1505</v>
      </c>
      <c r="D223" s="97" t="s">
        <v>1314</v>
      </c>
      <c r="E223" s="97" t="s">
        <v>858</v>
      </c>
      <c r="F223" s="84"/>
      <c r="G223" s="97" t="s">
        <v>881</v>
      </c>
      <c r="H223" s="97" t="s">
        <v>183</v>
      </c>
      <c r="I223" s="94">
        <v>30233</v>
      </c>
      <c r="J223" s="96">
        <v>6545</v>
      </c>
      <c r="K223" s="94">
        <v>13.1</v>
      </c>
      <c r="L223" s="94">
        <v>6873.4279699999997</v>
      </c>
      <c r="M223" s="95">
        <v>5.0949829324054366E-5</v>
      </c>
      <c r="N223" s="95">
        <f t="shared" si="4"/>
        <v>8.7384715902973109E-4</v>
      </c>
      <c r="O223" s="95">
        <f>L223/'סכום נכסי הקרן'!$C$42</f>
        <v>1.3241449091771086E-4</v>
      </c>
    </row>
    <row r="224" spans="2:15" s="136" customFormat="1">
      <c r="B224" s="87" t="s">
        <v>1506</v>
      </c>
      <c r="C224" s="84" t="s">
        <v>1507</v>
      </c>
      <c r="D224" s="97" t="s">
        <v>1310</v>
      </c>
      <c r="E224" s="97" t="s">
        <v>858</v>
      </c>
      <c r="F224" s="84"/>
      <c r="G224" s="97" t="s">
        <v>1508</v>
      </c>
      <c r="H224" s="97" t="s">
        <v>183</v>
      </c>
      <c r="I224" s="94">
        <v>48242</v>
      </c>
      <c r="J224" s="96">
        <v>5743</v>
      </c>
      <c r="K224" s="84"/>
      <c r="L224" s="94">
        <v>9605.455460000001</v>
      </c>
      <c r="M224" s="95">
        <v>3.3906381782400897E-5</v>
      </c>
      <c r="N224" s="95">
        <f t="shared" si="4"/>
        <v>1.2211810470034823E-3</v>
      </c>
      <c r="O224" s="95">
        <f>L224/'סכום נכסי הקרן'!$C$42</f>
        <v>1.8504616623903406E-4</v>
      </c>
    </row>
    <row r="225" spans="2:15" s="136" customFormat="1">
      <c r="B225" s="87" t="s">
        <v>1509</v>
      </c>
      <c r="C225" s="84" t="s">
        <v>1510</v>
      </c>
      <c r="D225" s="97" t="s">
        <v>1314</v>
      </c>
      <c r="E225" s="97" t="s">
        <v>858</v>
      </c>
      <c r="F225" s="84"/>
      <c r="G225" s="97" t="s">
        <v>922</v>
      </c>
      <c r="H225" s="97" t="s">
        <v>183</v>
      </c>
      <c r="I225" s="94">
        <v>96946</v>
      </c>
      <c r="J225" s="96">
        <v>3861</v>
      </c>
      <c r="K225" s="84"/>
      <c r="L225" s="94">
        <v>12977.27591</v>
      </c>
      <c r="M225" s="95">
        <v>1.2387815540087935E-4</v>
      </c>
      <c r="N225" s="95">
        <f t="shared" si="4"/>
        <v>1.6498544445936005E-3</v>
      </c>
      <c r="O225" s="95">
        <f>L225/'סכום נכסי הקרן'!$C$42</f>
        <v>2.500032575625177E-4</v>
      </c>
    </row>
    <row r="226" spans="2:15" s="136" customFormat="1">
      <c r="B226" s="87" t="s">
        <v>1511</v>
      </c>
      <c r="C226" s="84" t="s">
        <v>1512</v>
      </c>
      <c r="D226" s="97" t="s">
        <v>1314</v>
      </c>
      <c r="E226" s="97" t="s">
        <v>858</v>
      </c>
      <c r="F226" s="84"/>
      <c r="G226" s="97" t="s">
        <v>881</v>
      </c>
      <c r="H226" s="97" t="s">
        <v>183</v>
      </c>
      <c r="I226" s="94">
        <v>21906</v>
      </c>
      <c r="J226" s="96">
        <v>6740</v>
      </c>
      <c r="K226" s="84"/>
      <c r="L226" s="94">
        <v>5118.9020799999998</v>
      </c>
      <c r="M226" s="95">
        <v>7.2005824129255534E-5</v>
      </c>
      <c r="N226" s="95">
        <f t="shared" si="4"/>
        <v>6.50787068618889E-4</v>
      </c>
      <c r="O226" s="95">
        <f>L226/'סכום נכסי הקרן'!$C$42</f>
        <v>9.8614085422766315E-5</v>
      </c>
    </row>
    <row r="227" spans="2:15" s="136" customFormat="1">
      <c r="B227" s="87" t="s">
        <v>1513</v>
      </c>
      <c r="C227" s="84" t="s">
        <v>1514</v>
      </c>
      <c r="D227" s="97" t="s">
        <v>1314</v>
      </c>
      <c r="E227" s="97" t="s">
        <v>858</v>
      </c>
      <c r="F227" s="84"/>
      <c r="G227" s="97" t="s">
        <v>884</v>
      </c>
      <c r="H227" s="97" t="s">
        <v>183</v>
      </c>
      <c r="I227" s="94">
        <v>159808</v>
      </c>
      <c r="J227" s="96">
        <v>5358</v>
      </c>
      <c r="K227" s="94">
        <v>166.22</v>
      </c>
      <c r="L227" s="94">
        <v>29852.447620000003</v>
      </c>
      <c r="M227" s="95">
        <v>9.6299397836023193E-5</v>
      </c>
      <c r="N227" s="95">
        <f t="shared" ref="N227:N232" si="5">L227/$L$11</f>
        <v>3.795264409066159E-3</v>
      </c>
      <c r="O227" s="95">
        <f>L227/'סכום נכסי הקרן'!$C$42</f>
        <v>5.7509828741973852E-4</v>
      </c>
    </row>
    <row r="228" spans="2:15" s="136" customFormat="1">
      <c r="B228" s="87" t="s">
        <v>1515</v>
      </c>
      <c r="C228" s="84" t="s">
        <v>1516</v>
      </c>
      <c r="D228" s="97" t="s">
        <v>30</v>
      </c>
      <c r="E228" s="97" t="s">
        <v>858</v>
      </c>
      <c r="F228" s="84"/>
      <c r="G228" s="97" t="s">
        <v>1383</v>
      </c>
      <c r="H228" s="97" t="s">
        <v>185</v>
      </c>
      <c r="I228" s="94">
        <v>44243</v>
      </c>
      <c r="J228" s="96">
        <v>8515</v>
      </c>
      <c r="K228" s="84"/>
      <c r="L228" s="94">
        <v>15644.054480000001</v>
      </c>
      <c r="M228" s="95">
        <v>7.4842522109056685E-5</v>
      </c>
      <c r="N228" s="95">
        <f t="shared" si="5"/>
        <v>1.9888929690863315E-3</v>
      </c>
      <c r="O228" s="95">
        <f>L228/'סכום נכסי הקרן'!$C$42</f>
        <v>3.0137793236496727E-4</v>
      </c>
    </row>
    <row r="229" spans="2:15" s="136" customFormat="1">
      <c r="B229" s="87" t="s">
        <v>1517</v>
      </c>
      <c r="C229" s="84" t="s">
        <v>1518</v>
      </c>
      <c r="D229" s="97" t="s">
        <v>1314</v>
      </c>
      <c r="E229" s="97" t="s">
        <v>858</v>
      </c>
      <c r="F229" s="84"/>
      <c r="G229" s="97" t="s">
        <v>892</v>
      </c>
      <c r="H229" s="97" t="s">
        <v>183</v>
      </c>
      <c r="I229" s="94">
        <v>52985</v>
      </c>
      <c r="J229" s="96">
        <v>11402</v>
      </c>
      <c r="K229" s="84"/>
      <c r="L229" s="94">
        <v>20945.359410000001</v>
      </c>
      <c r="M229" s="95">
        <v>2.9259691960401994E-5</v>
      </c>
      <c r="N229" s="95">
        <f t="shared" si="5"/>
        <v>2.6628696620043498E-3</v>
      </c>
      <c r="O229" s="95">
        <f>L229/'סכום נכסי הקרן'!$C$42</f>
        <v>4.0350595299300636E-4</v>
      </c>
    </row>
    <row r="230" spans="2:15" s="136" customFormat="1">
      <c r="B230" s="87" t="s">
        <v>1519</v>
      </c>
      <c r="C230" s="84" t="s">
        <v>1520</v>
      </c>
      <c r="D230" s="97" t="s">
        <v>30</v>
      </c>
      <c r="E230" s="97" t="s">
        <v>858</v>
      </c>
      <c r="F230" s="84"/>
      <c r="G230" s="97" t="s">
        <v>817</v>
      </c>
      <c r="H230" s="97" t="s">
        <v>185</v>
      </c>
      <c r="I230" s="94">
        <v>15956</v>
      </c>
      <c r="J230" s="96">
        <v>16645</v>
      </c>
      <c r="K230" s="84"/>
      <c r="L230" s="94">
        <v>11028.791509999999</v>
      </c>
      <c r="M230" s="95">
        <v>7.7379140012524882E-5</v>
      </c>
      <c r="N230" s="95">
        <f t="shared" si="5"/>
        <v>1.402135611314876E-3</v>
      </c>
      <c r="O230" s="95">
        <f>L230/'סכום נכסי הקרן'!$C$42</f>
        <v>2.124663006011281E-4</v>
      </c>
    </row>
    <row r="231" spans="2:15" s="136" customFormat="1">
      <c r="B231" s="87" t="s">
        <v>1521</v>
      </c>
      <c r="C231" s="84" t="s">
        <v>1522</v>
      </c>
      <c r="D231" s="97" t="s">
        <v>1314</v>
      </c>
      <c r="E231" s="97" t="s">
        <v>858</v>
      </c>
      <c r="F231" s="84"/>
      <c r="G231" s="97" t="s">
        <v>884</v>
      </c>
      <c r="H231" s="97" t="s">
        <v>183</v>
      </c>
      <c r="I231" s="94">
        <v>232238</v>
      </c>
      <c r="J231" s="96">
        <v>6067</v>
      </c>
      <c r="K231" s="84"/>
      <c r="L231" s="94">
        <v>48849.612090000002</v>
      </c>
      <c r="M231" s="95">
        <v>4.716199625167384E-5</v>
      </c>
      <c r="N231" s="95">
        <f t="shared" si="5"/>
        <v>6.2104520380317461E-3</v>
      </c>
      <c r="O231" s="95">
        <f>L231/'סכום נכסי הקרן'!$C$42</f>
        <v>9.4107285980986354E-4</v>
      </c>
    </row>
    <row r="232" spans="2:15" s="136" customFormat="1">
      <c r="B232" s="87" t="s">
        <v>1523</v>
      </c>
      <c r="C232" s="84" t="s">
        <v>1524</v>
      </c>
      <c r="D232" s="97" t="s">
        <v>30</v>
      </c>
      <c r="E232" s="97" t="s">
        <v>858</v>
      </c>
      <c r="F232" s="84"/>
      <c r="G232" s="97" t="s">
        <v>946</v>
      </c>
      <c r="H232" s="97" t="s">
        <v>185</v>
      </c>
      <c r="I232" s="94">
        <v>30642</v>
      </c>
      <c r="J232" s="96">
        <v>4411.5</v>
      </c>
      <c r="K232" s="84"/>
      <c r="L232" s="94">
        <v>5613.3676999999998</v>
      </c>
      <c r="M232" s="95">
        <v>1.2386366446669674E-4</v>
      </c>
      <c r="N232" s="95">
        <f t="shared" si="5"/>
        <v>7.136505159643443E-4</v>
      </c>
      <c r="O232" s="95">
        <f>L232/'סכום נכסי הקרן'!$C$42</f>
        <v>1.0813981459813298E-4</v>
      </c>
    </row>
    <row r="233" spans="2:15" s="136" customFormat="1">
      <c r="B233" s="142"/>
      <c r="C233" s="142"/>
      <c r="D233" s="142"/>
    </row>
    <row r="234" spans="2:15" s="136" customFormat="1">
      <c r="B234" s="142"/>
      <c r="C234" s="142"/>
      <c r="D234" s="142"/>
    </row>
    <row r="235" spans="2:15" s="136" customFormat="1">
      <c r="B235" s="142"/>
      <c r="C235" s="142"/>
      <c r="D235" s="142"/>
    </row>
    <row r="236" spans="2:15" s="136" customFormat="1">
      <c r="B236" s="143" t="s">
        <v>279</v>
      </c>
      <c r="C236" s="142"/>
      <c r="D236" s="142"/>
    </row>
    <row r="237" spans="2:15" s="136" customFormat="1">
      <c r="B237" s="143" t="s">
        <v>132</v>
      </c>
      <c r="C237" s="142"/>
      <c r="D237" s="142"/>
    </row>
    <row r="238" spans="2:15" s="136" customFormat="1">
      <c r="B238" s="143" t="s">
        <v>261</v>
      </c>
      <c r="C238" s="142"/>
      <c r="D238" s="142"/>
    </row>
    <row r="239" spans="2:15" s="136" customFormat="1">
      <c r="B239" s="143" t="s">
        <v>269</v>
      </c>
      <c r="C239" s="142"/>
      <c r="D239" s="142"/>
    </row>
    <row r="240" spans="2:15" s="136" customFormat="1">
      <c r="B240" s="143" t="s">
        <v>276</v>
      </c>
      <c r="C240" s="142"/>
      <c r="D240" s="142"/>
    </row>
    <row r="241" spans="2:7" s="136" customFormat="1">
      <c r="B241" s="142"/>
      <c r="C241" s="142"/>
      <c r="D241" s="142"/>
    </row>
    <row r="242" spans="2:7" s="136" customFormat="1">
      <c r="B242" s="142"/>
      <c r="C242" s="142"/>
      <c r="D242" s="142"/>
    </row>
    <row r="243" spans="2:7" s="136" customFormat="1">
      <c r="B243" s="142"/>
      <c r="C243" s="142"/>
      <c r="D243" s="142"/>
    </row>
    <row r="244" spans="2:7" s="136" customFormat="1">
      <c r="B244" s="142"/>
      <c r="C244" s="142"/>
      <c r="D244" s="142"/>
    </row>
    <row r="245" spans="2:7" s="136" customFormat="1">
      <c r="B245" s="142"/>
      <c r="C245" s="142"/>
      <c r="D245" s="142"/>
    </row>
    <row r="246" spans="2:7" s="136" customFormat="1">
      <c r="B246" s="142"/>
      <c r="C246" s="142"/>
      <c r="D246" s="142"/>
    </row>
    <row r="247" spans="2:7" s="136" customFormat="1">
      <c r="B247" s="142"/>
      <c r="C247" s="142"/>
      <c r="D247" s="142"/>
    </row>
    <row r="248" spans="2:7" s="136" customFormat="1">
      <c r="B248" s="142"/>
      <c r="C248" s="142"/>
      <c r="D248" s="142"/>
    </row>
    <row r="249" spans="2:7" s="136" customFormat="1">
      <c r="B249" s="142"/>
      <c r="C249" s="142"/>
      <c r="D249" s="142"/>
    </row>
    <row r="250" spans="2:7" s="136" customFormat="1">
      <c r="B250" s="142"/>
      <c r="C250" s="142"/>
      <c r="D250" s="142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6:I36 B238 B240"/>
    <dataValidation type="list" allowBlank="1" showInputMessage="1" showErrorMessage="1" sqref="E12:E35 E37:E357">
      <formula1>$BA$6:$BA$23</formula1>
    </dataValidation>
    <dataValidation type="list" allowBlank="1" showInputMessage="1" showErrorMessage="1" sqref="H12:H35 H37:H357">
      <formula1>$BE$6:$BE$19</formula1>
    </dataValidation>
    <dataValidation type="list" allowBlank="1" showInputMessage="1" showErrorMessage="1" sqref="G12:G35 G37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Q255"/>
  <sheetViews>
    <sheetView rightToLeft="1" workbookViewId="0">
      <pane ySplit="10" topLeftCell="A11" activePane="bottomLeft" state="frozen"/>
      <selection pane="bottomLeft" activeCell="B14" sqref="B14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25" width="5.7109375" style="1" customWidth="1"/>
    <col min="26" max="16384" width="9.140625" style="1"/>
  </cols>
  <sheetData>
    <row r="1" spans="2:43">
      <c r="B1" s="57" t="s">
        <v>199</v>
      </c>
      <c r="C1" s="78" t="s" vm="1">
        <v>280</v>
      </c>
    </row>
    <row r="2" spans="2:43">
      <c r="B2" s="57" t="s">
        <v>198</v>
      </c>
      <c r="C2" s="78" t="s">
        <v>281</v>
      </c>
    </row>
    <row r="3" spans="2:43">
      <c r="B3" s="57" t="s">
        <v>200</v>
      </c>
      <c r="C3" s="78" t="s">
        <v>282</v>
      </c>
    </row>
    <row r="4" spans="2:43">
      <c r="B4" s="57" t="s">
        <v>201</v>
      </c>
      <c r="C4" s="78">
        <v>2102</v>
      </c>
    </row>
    <row r="6" spans="2:43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8"/>
      <c r="AQ6" s="3"/>
    </row>
    <row r="7" spans="2:43" ht="26.25" customHeight="1">
      <c r="B7" s="176" t="s">
        <v>110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8"/>
      <c r="AN7" s="3"/>
      <c r="AQ7" s="3"/>
    </row>
    <row r="8" spans="2:43" s="3" customFormat="1" ht="74.25" customHeight="1">
      <c r="B8" s="23" t="s">
        <v>135</v>
      </c>
      <c r="C8" s="31" t="s">
        <v>52</v>
      </c>
      <c r="D8" s="31" t="s">
        <v>139</v>
      </c>
      <c r="E8" s="31" t="s">
        <v>137</v>
      </c>
      <c r="F8" s="31" t="s">
        <v>77</v>
      </c>
      <c r="G8" s="31" t="s">
        <v>121</v>
      </c>
      <c r="H8" s="31" t="s">
        <v>263</v>
      </c>
      <c r="I8" s="31" t="s">
        <v>262</v>
      </c>
      <c r="J8" s="31" t="s">
        <v>278</v>
      </c>
      <c r="K8" s="31" t="s">
        <v>74</v>
      </c>
      <c r="L8" s="31" t="s">
        <v>68</v>
      </c>
      <c r="M8" s="31" t="s">
        <v>202</v>
      </c>
      <c r="N8" s="15" t="s">
        <v>204</v>
      </c>
      <c r="AN8" s="1"/>
      <c r="AO8" s="1"/>
      <c r="AQ8" s="4"/>
    </row>
    <row r="9" spans="2:43" s="3" customFormat="1" ht="26.25" customHeight="1">
      <c r="B9" s="16"/>
      <c r="C9" s="17"/>
      <c r="D9" s="17"/>
      <c r="E9" s="17"/>
      <c r="F9" s="17"/>
      <c r="G9" s="17"/>
      <c r="H9" s="33" t="s">
        <v>270</v>
      </c>
      <c r="I9" s="33"/>
      <c r="J9" s="17" t="s">
        <v>266</v>
      </c>
      <c r="K9" s="33" t="s">
        <v>266</v>
      </c>
      <c r="L9" s="33" t="s">
        <v>20</v>
      </c>
      <c r="M9" s="18" t="s">
        <v>20</v>
      </c>
      <c r="N9" s="18" t="s">
        <v>20</v>
      </c>
      <c r="AN9" s="1"/>
      <c r="AQ9" s="4"/>
    </row>
    <row r="10" spans="2:4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N10" s="1"/>
      <c r="AO10" s="3"/>
      <c r="AQ10" s="1"/>
    </row>
    <row r="11" spans="2:43" s="139" customFormat="1" ht="18" customHeight="1">
      <c r="B11" s="79" t="s">
        <v>34</v>
      </c>
      <c r="C11" s="80"/>
      <c r="D11" s="80"/>
      <c r="E11" s="80"/>
      <c r="F11" s="80"/>
      <c r="G11" s="80"/>
      <c r="H11" s="88"/>
      <c r="I11" s="90"/>
      <c r="J11" s="88">
        <f>J18</f>
        <v>3820.9365600000001</v>
      </c>
      <c r="K11" s="88">
        <v>3255973.0303000002</v>
      </c>
      <c r="L11" s="80"/>
      <c r="M11" s="89">
        <f>K11/$K$11</f>
        <v>1</v>
      </c>
      <c r="N11" s="89">
        <f>K11/'סכום נכסי הקרן'!$C$42</f>
        <v>6.2725326159047676E-2</v>
      </c>
      <c r="AN11" s="136"/>
      <c r="AO11" s="141"/>
      <c r="AQ11" s="136"/>
    </row>
    <row r="12" spans="2:43" s="136" customFormat="1" ht="20.25">
      <c r="B12" s="81" t="s">
        <v>256</v>
      </c>
      <c r="C12" s="82"/>
      <c r="D12" s="82"/>
      <c r="E12" s="82"/>
      <c r="F12" s="82"/>
      <c r="G12" s="82"/>
      <c r="H12" s="91"/>
      <c r="I12" s="93"/>
      <c r="J12" s="82"/>
      <c r="K12" s="91">
        <v>74490.535000000003</v>
      </c>
      <c r="L12" s="82"/>
      <c r="M12" s="92">
        <f t="shared" ref="M12:M16" si="0">K12/$K$11</f>
        <v>2.2878117941025011E-2</v>
      </c>
      <c r="N12" s="92">
        <f>K12/'סכום נכסי הקרן'!$C$42</f>
        <v>1.4350374097559539E-3</v>
      </c>
      <c r="AO12" s="139"/>
    </row>
    <row r="13" spans="2:43" s="136" customFormat="1">
      <c r="B13" s="102" t="s">
        <v>79</v>
      </c>
      <c r="C13" s="82"/>
      <c r="D13" s="82"/>
      <c r="E13" s="82"/>
      <c r="F13" s="82"/>
      <c r="G13" s="82"/>
      <c r="H13" s="91"/>
      <c r="I13" s="93"/>
      <c r="J13" s="82"/>
      <c r="K13" s="91">
        <v>74490.535000000003</v>
      </c>
      <c r="L13" s="82"/>
      <c r="M13" s="92">
        <f t="shared" si="0"/>
        <v>2.2878117941025011E-2</v>
      </c>
      <c r="N13" s="92">
        <f>K13/'סכום נכסי הקרן'!$C$42</f>
        <v>1.4350374097559539E-3</v>
      </c>
    </row>
    <row r="14" spans="2:43" s="136" customFormat="1">
      <c r="B14" s="87" t="s">
        <v>1525</v>
      </c>
      <c r="C14" s="84" t="s">
        <v>1526</v>
      </c>
      <c r="D14" s="97" t="s">
        <v>140</v>
      </c>
      <c r="E14" s="84" t="s">
        <v>1527</v>
      </c>
      <c r="F14" s="97" t="s">
        <v>1528</v>
      </c>
      <c r="G14" s="97" t="s">
        <v>184</v>
      </c>
      <c r="H14" s="94">
        <v>987000</v>
      </c>
      <c r="I14" s="96">
        <v>1356</v>
      </c>
      <c r="J14" s="84"/>
      <c r="K14" s="94">
        <v>13383.72</v>
      </c>
      <c r="L14" s="95">
        <v>3.8705882352941179E-3</v>
      </c>
      <c r="M14" s="95">
        <f t="shared" si="0"/>
        <v>4.1105131631777809E-3</v>
      </c>
      <c r="N14" s="95">
        <f>K14/'סכום נכסי הקרן'!$C$42</f>
        <v>2.5783327884138505E-4</v>
      </c>
    </row>
    <row r="15" spans="2:43" s="136" customFormat="1">
      <c r="B15" s="87" t="s">
        <v>1529</v>
      </c>
      <c r="C15" s="84" t="s">
        <v>1530</v>
      </c>
      <c r="D15" s="97" t="s">
        <v>140</v>
      </c>
      <c r="E15" s="84" t="s">
        <v>1531</v>
      </c>
      <c r="F15" s="97" t="s">
        <v>1528</v>
      </c>
      <c r="G15" s="97" t="s">
        <v>184</v>
      </c>
      <c r="H15" s="94">
        <v>200000</v>
      </c>
      <c r="I15" s="96">
        <v>13580</v>
      </c>
      <c r="J15" s="84"/>
      <c r="K15" s="94">
        <v>27160</v>
      </c>
      <c r="L15" s="95">
        <v>1.9482266938657296E-3</v>
      </c>
      <c r="M15" s="95">
        <f t="shared" si="0"/>
        <v>8.3415924355790868E-3</v>
      </c>
      <c r="N15" s="95">
        <f>K15/'סכום נכסי הקרן'!$C$42</f>
        <v>5.2322910620754314E-4</v>
      </c>
    </row>
    <row r="16" spans="2:43" s="136" customFormat="1" ht="20.25">
      <c r="B16" s="87" t="s">
        <v>1532</v>
      </c>
      <c r="C16" s="84" t="s">
        <v>1533</v>
      </c>
      <c r="D16" s="97" t="s">
        <v>140</v>
      </c>
      <c r="E16" s="84" t="s">
        <v>1534</v>
      </c>
      <c r="F16" s="97" t="s">
        <v>1528</v>
      </c>
      <c r="G16" s="97" t="s">
        <v>184</v>
      </c>
      <c r="H16" s="94">
        <v>250530</v>
      </c>
      <c r="I16" s="96">
        <v>13550</v>
      </c>
      <c r="J16" s="84"/>
      <c r="K16" s="94">
        <v>33946.815000000002</v>
      </c>
      <c r="L16" s="95">
        <v>6.0592721762758924E-3</v>
      </c>
      <c r="M16" s="95">
        <f t="shared" si="0"/>
        <v>1.0426012342268141E-2</v>
      </c>
      <c r="N16" s="95">
        <f>K16/'סכום נכסי הקרן'!$C$42</f>
        <v>6.539750247070257E-4</v>
      </c>
      <c r="AN16" s="139"/>
    </row>
    <row r="17" spans="2:14" s="136" customFormat="1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 s="136" customFormat="1">
      <c r="B18" s="81" t="s">
        <v>255</v>
      </c>
      <c r="C18" s="82"/>
      <c r="D18" s="82"/>
      <c r="E18" s="82"/>
      <c r="F18" s="82"/>
      <c r="G18" s="82"/>
      <c r="H18" s="91"/>
      <c r="I18" s="93"/>
      <c r="J18" s="91">
        <f>J19+J70</f>
        <v>3820.9365600000001</v>
      </c>
      <c r="K18" s="91">
        <v>3181482.4953000005</v>
      </c>
      <c r="L18" s="82"/>
      <c r="M18" s="92">
        <f t="shared" ref="M18:M68" si="1">K18/$K$11</f>
        <v>0.9771218820589751</v>
      </c>
      <c r="N18" s="92">
        <f>K18/'סכום נכסי הקרן'!$C$42</f>
        <v>6.1290288749291724E-2</v>
      </c>
    </row>
    <row r="19" spans="2:14" s="136" customFormat="1">
      <c r="B19" s="102" t="s">
        <v>80</v>
      </c>
      <c r="C19" s="82"/>
      <c r="D19" s="82"/>
      <c r="E19" s="82"/>
      <c r="F19" s="82"/>
      <c r="G19" s="82"/>
      <c r="H19" s="91"/>
      <c r="I19" s="93"/>
      <c r="J19" s="91">
        <f>SUM(J20:J68)</f>
        <v>3004.2165599999998</v>
      </c>
      <c r="K19" s="91">
        <v>3134929.5860700007</v>
      </c>
      <c r="L19" s="82"/>
      <c r="M19" s="92">
        <f t="shared" si="1"/>
        <v>0.96282418708522077</v>
      </c>
      <c r="N19" s="92">
        <f>K19/'סכום נכסי הקרן'!$C$42</f>
        <v>6.0393461168740406E-2</v>
      </c>
    </row>
    <row r="20" spans="2:14" s="136" customFormat="1">
      <c r="B20" s="87" t="s">
        <v>1535</v>
      </c>
      <c r="C20" s="84" t="s">
        <v>1536</v>
      </c>
      <c r="D20" s="97" t="s">
        <v>30</v>
      </c>
      <c r="E20" s="84"/>
      <c r="F20" s="97" t="s">
        <v>1528</v>
      </c>
      <c r="G20" s="97" t="s">
        <v>183</v>
      </c>
      <c r="H20" s="94">
        <v>783754</v>
      </c>
      <c r="I20" s="96">
        <v>3514</v>
      </c>
      <c r="J20" s="84"/>
      <c r="K20" s="94">
        <v>95485.047650000008</v>
      </c>
      <c r="L20" s="95">
        <v>5.2410404911861365E-2</v>
      </c>
      <c r="M20" s="95">
        <f t="shared" si="1"/>
        <v>2.9326117495881765E-2</v>
      </c>
      <c r="N20" s="95">
        <f>K20/'סכום נכסי הקרן'!$C$42</f>
        <v>1.8394902849077381E-3</v>
      </c>
    </row>
    <row r="21" spans="2:14" s="136" customFormat="1">
      <c r="B21" s="87" t="s">
        <v>1537</v>
      </c>
      <c r="C21" s="84" t="s">
        <v>1538</v>
      </c>
      <c r="D21" s="97" t="s">
        <v>30</v>
      </c>
      <c r="E21" s="84"/>
      <c r="F21" s="97" t="s">
        <v>1528</v>
      </c>
      <c r="G21" s="97" t="s">
        <v>185</v>
      </c>
      <c r="H21" s="94">
        <v>44946</v>
      </c>
      <c r="I21" s="96">
        <v>11101</v>
      </c>
      <c r="J21" s="84"/>
      <c r="K21" s="94">
        <v>20719.212740000006</v>
      </c>
      <c r="L21" s="95">
        <v>4.9166017624769187E-2</v>
      </c>
      <c r="M21" s="95">
        <f t="shared" si="1"/>
        <v>6.3634472850934432E-3</v>
      </c>
      <c r="N21" s="95">
        <f>K21/'סכום נכסי הקרן'!$C$42</f>
        <v>3.9914930645339262E-4</v>
      </c>
    </row>
    <row r="22" spans="2:14" s="136" customFormat="1">
      <c r="B22" s="87" t="s">
        <v>1539</v>
      </c>
      <c r="C22" s="84" t="s">
        <v>1540</v>
      </c>
      <c r="D22" s="97" t="s">
        <v>1314</v>
      </c>
      <c r="E22" s="84"/>
      <c r="F22" s="97" t="s">
        <v>1528</v>
      </c>
      <c r="G22" s="97" t="s">
        <v>183</v>
      </c>
      <c r="H22" s="94">
        <v>156425</v>
      </c>
      <c r="I22" s="96">
        <v>9869</v>
      </c>
      <c r="J22" s="84"/>
      <c r="K22" s="94">
        <v>53522.101119999999</v>
      </c>
      <c r="L22" s="95">
        <v>1.2004688877603762E-3</v>
      </c>
      <c r="M22" s="95">
        <f t="shared" si="1"/>
        <v>1.64381279027574E-2</v>
      </c>
      <c r="N22" s="95">
        <f>K22/'סכום נכסי הקרן'!$C$42</f>
        <v>1.0310869341446003E-3</v>
      </c>
    </row>
    <row r="23" spans="2:14" s="136" customFormat="1">
      <c r="B23" s="87" t="s">
        <v>1541</v>
      </c>
      <c r="C23" s="84" t="s">
        <v>1542</v>
      </c>
      <c r="D23" s="97" t="s">
        <v>144</v>
      </c>
      <c r="E23" s="84"/>
      <c r="F23" s="97" t="s">
        <v>1528</v>
      </c>
      <c r="G23" s="97" t="s">
        <v>193</v>
      </c>
      <c r="H23" s="94">
        <v>8730631</v>
      </c>
      <c r="I23" s="96">
        <v>1899</v>
      </c>
      <c r="J23" s="84"/>
      <c r="K23" s="94">
        <v>510697.36108999996</v>
      </c>
      <c r="L23" s="95">
        <v>5.1247272541246249E-3</v>
      </c>
      <c r="M23" s="95">
        <f t="shared" si="1"/>
        <v>0.15684938306842949</v>
      </c>
      <c r="N23" s="95">
        <f>K23/'סכום נכסי הקרן'!$C$42</f>
        <v>9.8384287108126498E-3</v>
      </c>
    </row>
    <row r="24" spans="2:14" s="136" customFormat="1">
      <c r="B24" s="87" t="s">
        <v>1543</v>
      </c>
      <c r="C24" s="84" t="s">
        <v>1544</v>
      </c>
      <c r="D24" s="97" t="s">
        <v>30</v>
      </c>
      <c r="E24" s="84"/>
      <c r="F24" s="97" t="s">
        <v>1528</v>
      </c>
      <c r="G24" s="97" t="s">
        <v>185</v>
      </c>
      <c r="H24" s="94">
        <v>515094</v>
      </c>
      <c r="I24" s="96">
        <v>1022</v>
      </c>
      <c r="J24" s="84"/>
      <c r="K24" s="94">
        <v>21860.368890000002</v>
      </c>
      <c r="L24" s="95">
        <v>2.1462249999999999E-2</v>
      </c>
      <c r="M24" s="95">
        <f t="shared" si="1"/>
        <v>6.7139281212000154E-3</v>
      </c>
      <c r="N24" s="95">
        <f>K24/'סכום נכסי הקרן'!$C$42</f>
        <v>4.2113333121067311E-4</v>
      </c>
    </row>
    <row r="25" spans="2:14" s="136" customFormat="1">
      <c r="B25" s="87" t="s">
        <v>1545</v>
      </c>
      <c r="C25" s="84" t="s">
        <v>1546</v>
      </c>
      <c r="D25" s="97" t="s">
        <v>30</v>
      </c>
      <c r="E25" s="84"/>
      <c r="F25" s="97" t="s">
        <v>1528</v>
      </c>
      <c r="G25" s="97" t="s">
        <v>185</v>
      </c>
      <c r="H25" s="94">
        <v>744738</v>
      </c>
      <c r="I25" s="96">
        <v>3453</v>
      </c>
      <c r="J25" s="84"/>
      <c r="K25" s="94">
        <v>106787.44411999997</v>
      </c>
      <c r="L25" s="95">
        <v>9.0497461534161744E-2</v>
      </c>
      <c r="M25" s="95">
        <f t="shared" si="1"/>
        <v>3.2797398235869524E-2</v>
      </c>
      <c r="N25" s="95">
        <f>K25/'סכום נכסי הקרן'!$C$42</f>
        <v>2.0572275015130906E-3</v>
      </c>
    </row>
    <row r="26" spans="2:14" s="136" customFormat="1">
      <c r="B26" s="87" t="s">
        <v>1547</v>
      </c>
      <c r="C26" s="84" t="s">
        <v>1548</v>
      </c>
      <c r="D26" s="97" t="s">
        <v>143</v>
      </c>
      <c r="E26" s="84"/>
      <c r="F26" s="97" t="s">
        <v>1528</v>
      </c>
      <c r="G26" s="97" t="s">
        <v>183</v>
      </c>
      <c r="H26" s="94">
        <v>590094.99999999953</v>
      </c>
      <c r="I26" s="96">
        <v>4494</v>
      </c>
      <c r="J26" s="84"/>
      <c r="K26" s="94">
        <v>91940.919860000038</v>
      </c>
      <c r="L26" s="95">
        <v>7.2377244038608332E-2</v>
      </c>
      <c r="M26" s="95">
        <f t="shared" si="1"/>
        <v>2.8237617143754029E-2</v>
      </c>
      <c r="N26" s="95">
        <f>K26/'סכום נכסי הקרן'!$C$42</f>
        <v>1.7712137452962876E-3</v>
      </c>
    </row>
    <row r="27" spans="2:14" s="136" customFormat="1">
      <c r="B27" s="87" t="s">
        <v>1549</v>
      </c>
      <c r="C27" s="84" t="s">
        <v>1550</v>
      </c>
      <c r="D27" s="97" t="s">
        <v>30</v>
      </c>
      <c r="E27" s="84"/>
      <c r="F27" s="97" t="s">
        <v>1528</v>
      </c>
      <c r="G27" s="97" t="s">
        <v>185</v>
      </c>
      <c r="H27" s="94">
        <v>138066</v>
      </c>
      <c r="I27" s="96">
        <v>6400</v>
      </c>
      <c r="J27" s="84"/>
      <c r="K27" s="94">
        <v>36693.303780000009</v>
      </c>
      <c r="L27" s="95">
        <v>9.4714766999862116E-2</v>
      </c>
      <c r="M27" s="95">
        <f t="shared" si="1"/>
        <v>1.126953553930978E-2</v>
      </c>
      <c r="N27" s="95">
        <f>K27/'סכום נכסי הקרן'!$C$42</f>
        <v>7.0688529236418514E-4</v>
      </c>
    </row>
    <row r="28" spans="2:14" s="136" customFormat="1">
      <c r="B28" s="87" t="s">
        <v>1551</v>
      </c>
      <c r="C28" s="84" t="s">
        <v>1552</v>
      </c>
      <c r="D28" s="97" t="s">
        <v>1314</v>
      </c>
      <c r="E28" s="84"/>
      <c r="F28" s="97" t="s">
        <v>1528</v>
      </c>
      <c r="G28" s="97" t="s">
        <v>183</v>
      </c>
      <c r="H28" s="94">
        <v>284761</v>
      </c>
      <c r="I28" s="96">
        <v>7226</v>
      </c>
      <c r="J28" s="84"/>
      <c r="K28" s="94">
        <v>71339.869129999992</v>
      </c>
      <c r="L28" s="95">
        <v>1.1353011392042714E-3</v>
      </c>
      <c r="M28" s="95">
        <f t="shared" si="1"/>
        <v>2.1910460702872239E-2</v>
      </c>
      <c r="N28" s="95">
        <f>K28/'סכום נכסי הקרן'!$C$42</f>
        <v>1.3743407938826579E-3</v>
      </c>
    </row>
    <row r="29" spans="2:14" s="136" customFormat="1">
      <c r="B29" s="87" t="s">
        <v>1553</v>
      </c>
      <c r="C29" s="84" t="s">
        <v>1554</v>
      </c>
      <c r="D29" s="97" t="s">
        <v>1314</v>
      </c>
      <c r="E29" s="84"/>
      <c r="F29" s="97" t="s">
        <v>1528</v>
      </c>
      <c r="G29" s="97" t="s">
        <v>183</v>
      </c>
      <c r="H29" s="94">
        <v>446995</v>
      </c>
      <c r="I29" s="96">
        <v>8268</v>
      </c>
      <c r="J29" s="84"/>
      <c r="K29" s="94">
        <v>128131.81406</v>
      </c>
      <c r="L29" s="95">
        <v>2.2348037693351937E-3</v>
      </c>
      <c r="M29" s="95">
        <f t="shared" si="1"/>
        <v>3.9352848708391834E-2</v>
      </c>
      <c r="N29" s="95">
        <f>K29/'סכום נכסי הקרן'!$C$42</f>
        <v>2.4684202705215355E-3</v>
      </c>
    </row>
    <row r="30" spans="2:14" s="136" customFormat="1">
      <c r="B30" s="87" t="s">
        <v>1555</v>
      </c>
      <c r="C30" s="84" t="s">
        <v>1556</v>
      </c>
      <c r="D30" s="97" t="s">
        <v>30</v>
      </c>
      <c r="E30" s="84"/>
      <c r="F30" s="97" t="s">
        <v>1528</v>
      </c>
      <c r="G30" s="97" t="s">
        <v>192</v>
      </c>
      <c r="H30" s="94">
        <v>1452800</v>
      </c>
      <c r="I30" s="96">
        <v>3348</v>
      </c>
      <c r="J30" s="84"/>
      <c r="K30" s="94">
        <v>134479.16421000002</v>
      </c>
      <c r="L30" s="95">
        <v>2.7990063912636785E-2</v>
      </c>
      <c r="M30" s="95">
        <f t="shared" si="1"/>
        <v>4.1302296720071213E-2</v>
      </c>
      <c r="N30" s="95">
        <f>K30/'סכום נכסי הקרן'!$C$42</f>
        <v>2.5907000328842314E-3</v>
      </c>
    </row>
    <row r="31" spans="2:14" s="136" customFormat="1">
      <c r="B31" s="87" t="s">
        <v>1557</v>
      </c>
      <c r="C31" s="84" t="s">
        <v>1558</v>
      </c>
      <c r="D31" s="97" t="s">
        <v>1314</v>
      </c>
      <c r="E31" s="84"/>
      <c r="F31" s="97" t="s">
        <v>1528</v>
      </c>
      <c r="G31" s="97" t="s">
        <v>183</v>
      </c>
      <c r="H31" s="94">
        <v>357327</v>
      </c>
      <c r="I31" s="96">
        <v>7567</v>
      </c>
      <c r="J31" s="84"/>
      <c r="K31" s="94">
        <v>93743.984489999988</v>
      </c>
      <c r="L31" s="95">
        <v>2.1554808898754945E-3</v>
      </c>
      <c r="M31" s="95">
        <f t="shared" si="1"/>
        <v>2.8791388508940616E-2</v>
      </c>
      <c r="N31" s="95">
        <f>K31/'סכום נכסי הקרן'!$C$42</f>
        <v>1.8059492347951575E-3</v>
      </c>
    </row>
    <row r="32" spans="2:14" s="136" customFormat="1">
      <c r="B32" s="87" t="s">
        <v>1559</v>
      </c>
      <c r="C32" s="84" t="s">
        <v>1560</v>
      </c>
      <c r="D32" s="97" t="s">
        <v>30</v>
      </c>
      <c r="E32" s="84"/>
      <c r="F32" s="97" t="s">
        <v>1528</v>
      </c>
      <c r="G32" s="97" t="s">
        <v>185</v>
      </c>
      <c r="H32" s="94">
        <v>99386</v>
      </c>
      <c r="I32" s="96">
        <v>5797</v>
      </c>
      <c r="J32" s="84"/>
      <c r="K32" s="94">
        <v>23924.816289999999</v>
      </c>
      <c r="L32" s="95">
        <v>3.067469135802469E-2</v>
      </c>
      <c r="M32" s="95">
        <f t="shared" si="1"/>
        <v>7.3479774148484285E-3</v>
      </c>
      <c r="N32" s="95">
        <f>K32/'סכום נכסי הקרן'!$C$42</f>
        <v>4.6090427995568363E-4</v>
      </c>
    </row>
    <row r="33" spans="2:14" s="136" customFormat="1">
      <c r="B33" s="87" t="s">
        <v>1561</v>
      </c>
      <c r="C33" s="84" t="s">
        <v>1562</v>
      </c>
      <c r="D33" s="97" t="s">
        <v>159</v>
      </c>
      <c r="E33" s="84"/>
      <c r="F33" s="97" t="s">
        <v>1528</v>
      </c>
      <c r="G33" s="97" t="s">
        <v>183</v>
      </c>
      <c r="H33" s="94">
        <v>66865</v>
      </c>
      <c r="I33" s="96">
        <v>13229</v>
      </c>
      <c r="J33" s="84"/>
      <c r="K33" s="94">
        <v>30667.594129999998</v>
      </c>
      <c r="L33" s="95">
        <v>1.3508080808080808E-2</v>
      </c>
      <c r="M33" s="95">
        <f t="shared" si="1"/>
        <v>9.4188722832186152E-3</v>
      </c>
      <c r="N33" s="95">
        <f>K33/'סכום נכסי הקרן'!$C$42</f>
        <v>5.9080183601530165E-4</v>
      </c>
    </row>
    <row r="34" spans="2:14" s="136" customFormat="1">
      <c r="B34" s="87" t="s">
        <v>1563</v>
      </c>
      <c r="C34" s="84" t="s">
        <v>1564</v>
      </c>
      <c r="D34" s="97" t="s">
        <v>159</v>
      </c>
      <c r="E34" s="84"/>
      <c r="F34" s="97" t="s">
        <v>1528</v>
      </c>
      <c r="G34" s="97" t="s">
        <v>185</v>
      </c>
      <c r="H34" s="94">
        <v>22153</v>
      </c>
      <c r="I34" s="96">
        <v>10590</v>
      </c>
      <c r="J34" s="84"/>
      <c r="K34" s="94">
        <v>9742.0108199999995</v>
      </c>
      <c r="L34" s="95">
        <v>5.8451747176364779E-4</v>
      </c>
      <c r="M34" s="95">
        <f t="shared" si="1"/>
        <v>2.9920428484330494E-3</v>
      </c>
      <c r="N34" s="95">
        <f>K34/'סכום נכסי הקרן'!$C$42</f>
        <v>1.8767686354980904E-4</v>
      </c>
    </row>
    <row r="35" spans="2:14" s="136" customFormat="1">
      <c r="B35" s="87" t="s">
        <v>1565</v>
      </c>
      <c r="C35" s="84" t="s">
        <v>1566</v>
      </c>
      <c r="D35" s="97" t="s">
        <v>1314</v>
      </c>
      <c r="E35" s="84"/>
      <c r="F35" s="97" t="s">
        <v>1528</v>
      </c>
      <c r="G35" s="97" t="s">
        <v>183</v>
      </c>
      <c r="H35" s="94">
        <v>787002.00000000012</v>
      </c>
      <c r="I35" s="96">
        <v>5690</v>
      </c>
      <c r="J35" s="84"/>
      <c r="K35" s="94">
        <v>155253.69464999999</v>
      </c>
      <c r="L35" s="95">
        <v>1.045155378486056E-3</v>
      </c>
      <c r="M35" s="95">
        <f t="shared" si="1"/>
        <v>4.7682733611492834E-2</v>
      </c>
      <c r="N35" s="95">
        <f>K35/'סכום נכסי הקרן'!$C$42</f>
        <v>2.9909150179358731E-3</v>
      </c>
    </row>
    <row r="36" spans="2:14" s="136" customFormat="1">
      <c r="B36" s="87" t="s">
        <v>1567</v>
      </c>
      <c r="C36" s="84" t="s">
        <v>1568</v>
      </c>
      <c r="D36" s="97" t="s">
        <v>143</v>
      </c>
      <c r="E36" s="84"/>
      <c r="F36" s="97" t="s">
        <v>1528</v>
      </c>
      <c r="G36" s="97" t="s">
        <v>183</v>
      </c>
      <c r="H36" s="94">
        <v>27420</v>
      </c>
      <c r="I36" s="96">
        <v>25950.5</v>
      </c>
      <c r="J36" s="84"/>
      <c r="K36" s="94">
        <v>24669.87916</v>
      </c>
      <c r="L36" s="95">
        <v>2.7372424263112524E-4</v>
      </c>
      <c r="M36" s="95">
        <f t="shared" si="1"/>
        <v>7.5768069730377825E-3</v>
      </c>
      <c r="N36" s="95">
        <f>K36/'סכום נכסי הקרן'!$C$42</f>
        <v>4.752576886279416E-4</v>
      </c>
    </row>
    <row r="37" spans="2:14" s="136" customFormat="1">
      <c r="B37" s="87" t="s">
        <v>1569</v>
      </c>
      <c r="C37" s="84" t="s">
        <v>1570</v>
      </c>
      <c r="D37" s="97" t="s">
        <v>1314</v>
      </c>
      <c r="E37" s="84"/>
      <c r="F37" s="97" t="s">
        <v>1528</v>
      </c>
      <c r="G37" s="97" t="s">
        <v>183</v>
      </c>
      <c r="H37" s="94">
        <v>1767547</v>
      </c>
      <c r="I37" s="96">
        <v>2650</v>
      </c>
      <c r="J37" s="94">
        <v>2515.0704599999999</v>
      </c>
      <c r="K37" s="94">
        <v>164909.33486</v>
      </c>
      <c r="L37" s="95">
        <v>0.11403529032258064</v>
      </c>
      <c r="M37" s="95">
        <f t="shared" si="1"/>
        <v>5.0648249640079336E-2</v>
      </c>
      <c r="N37" s="95">
        <f>K37/'סכום נכסי הקרן'!$C$42</f>
        <v>3.1769279780588452E-3</v>
      </c>
    </row>
    <row r="38" spans="2:14" s="136" customFormat="1">
      <c r="B38" s="87" t="s">
        <v>1571</v>
      </c>
      <c r="C38" s="84" t="s">
        <v>1572</v>
      </c>
      <c r="D38" s="97" t="s">
        <v>1314</v>
      </c>
      <c r="E38" s="84"/>
      <c r="F38" s="97" t="s">
        <v>1528</v>
      </c>
      <c r="G38" s="97" t="s">
        <v>183</v>
      </c>
      <c r="H38" s="94">
        <v>136389</v>
      </c>
      <c r="I38" s="96">
        <v>4372</v>
      </c>
      <c r="J38" s="84"/>
      <c r="K38" s="94">
        <v>20673.46819</v>
      </c>
      <c r="L38" s="95">
        <v>2.3740469973890341E-3</v>
      </c>
      <c r="M38" s="95">
        <f t="shared" si="1"/>
        <v>6.349397859752904E-3</v>
      </c>
      <c r="N38" s="95">
        <f>K38/'סכום נכסי הקרן'!$C$42</f>
        <v>3.9826805166656015E-4</v>
      </c>
    </row>
    <row r="39" spans="2:14" s="136" customFormat="1">
      <c r="B39" s="87" t="s">
        <v>1573</v>
      </c>
      <c r="C39" s="84" t="s">
        <v>1574</v>
      </c>
      <c r="D39" s="97" t="s">
        <v>1314</v>
      </c>
      <c r="E39" s="84"/>
      <c r="F39" s="97" t="s">
        <v>1528</v>
      </c>
      <c r="G39" s="97" t="s">
        <v>183</v>
      </c>
      <c r="H39" s="94">
        <v>17021</v>
      </c>
      <c r="I39" s="96">
        <v>19163</v>
      </c>
      <c r="J39" s="84"/>
      <c r="K39" s="94">
        <v>11308.432570000001</v>
      </c>
      <c r="L39" s="95">
        <v>3.6214893617021278E-3</v>
      </c>
      <c r="M39" s="95">
        <f t="shared" si="1"/>
        <v>3.4731345944097269E-3</v>
      </c>
      <c r="N39" s="95">
        <f>K39/'סכום נכסי הקרן'!$C$42</f>
        <v>2.1785350022862187E-4</v>
      </c>
    </row>
    <row r="40" spans="2:14" s="136" customFormat="1">
      <c r="B40" s="87" t="s">
        <v>1575</v>
      </c>
      <c r="C40" s="84" t="s">
        <v>1576</v>
      </c>
      <c r="D40" s="97" t="s">
        <v>143</v>
      </c>
      <c r="E40" s="84"/>
      <c r="F40" s="97" t="s">
        <v>1528</v>
      </c>
      <c r="G40" s="97" t="s">
        <v>186</v>
      </c>
      <c r="H40" s="94">
        <v>4110255</v>
      </c>
      <c r="I40" s="96">
        <v>761.3</v>
      </c>
      <c r="J40" s="84"/>
      <c r="K40" s="94">
        <v>146503.07138000001</v>
      </c>
      <c r="L40" s="95">
        <v>5.4835487094944584E-3</v>
      </c>
      <c r="M40" s="95">
        <f t="shared" si="1"/>
        <v>4.4995173490887747E-2</v>
      </c>
      <c r="N40" s="95">
        <f>K40/'סכום נכסי הקרן'!$C$42</f>
        <v>2.8223369327988693E-3</v>
      </c>
    </row>
    <row r="41" spans="2:14" s="136" customFormat="1">
      <c r="B41" s="87" t="s">
        <v>1577</v>
      </c>
      <c r="C41" s="84" t="s">
        <v>1578</v>
      </c>
      <c r="D41" s="97" t="s">
        <v>1314</v>
      </c>
      <c r="E41" s="84"/>
      <c r="F41" s="97" t="s">
        <v>1528</v>
      </c>
      <c r="G41" s="97" t="s">
        <v>183</v>
      </c>
      <c r="H41" s="94">
        <v>251926</v>
      </c>
      <c r="I41" s="96">
        <v>4617</v>
      </c>
      <c r="J41" s="84"/>
      <c r="K41" s="94">
        <v>40326.144990000001</v>
      </c>
      <c r="L41" s="95">
        <v>2.9413426736719208E-3</v>
      </c>
      <c r="M41" s="95">
        <f t="shared" si="1"/>
        <v>1.2385282253484887E-2</v>
      </c>
      <c r="N41" s="95">
        <f>K41/'סכום נכסי הקרן'!$C$42</f>
        <v>7.7687086892170448E-4</v>
      </c>
    </row>
    <row r="42" spans="2:14" s="136" customFormat="1">
      <c r="B42" s="87" t="s">
        <v>1579</v>
      </c>
      <c r="C42" s="84" t="s">
        <v>1580</v>
      </c>
      <c r="D42" s="97" t="s">
        <v>1314</v>
      </c>
      <c r="E42" s="84"/>
      <c r="F42" s="97" t="s">
        <v>1528</v>
      </c>
      <c r="G42" s="97" t="s">
        <v>183</v>
      </c>
      <c r="H42" s="94">
        <v>219409</v>
      </c>
      <c r="I42" s="96">
        <v>4045</v>
      </c>
      <c r="J42" s="94">
        <v>38.33</v>
      </c>
      <c r="K42" s="94">
        <v>30808.283050000002</v>
      </c>
      <c r="L42" s="95">
        <v>1.1569153704191933E-3</v>
      </c>
      <c r="M42" s="95">
        <f t="shared" si="1"/>
        <v>9.4620817688902594E-3</v>
      </c>
      <c r="N42" s="95">
        <f>K42/'סכום נכסי הקרן'!$C$42</f>
        <v>5.9351216509722022E-4</v>
      </c>
    </row>
    <row r="43" spans="2:14" s="136" customFormat="1">
      <c r="B43" s="87" t="s">
        <v>1581</v>
      </c>
      <c r="C43" s="84" t="s">
        <v>1582</v>
      </c>
      <c r="D43" s="97" t="s">
        <v>143</v>
      </c>
      <c r="E43" s="84"/>
      <c r="F43" s="97" t="s">
        <v>1528</v>
      </c>
      <c r="G43" s="97" t="s">
        <v>185</v>
      </c>
      <c r="H43" s="94">
        <v>146907</v>
      </c>
      <c r="I43" s="96">
        <v>20362.5</v>
      </c>
      <c r="J43" s="84"/>
      <c r="K43" s="94">
        <v>124220.61843</v>
      </c>
      <c r="L43" s="95">
        <v>2.7329663755114069E-2</v>
      </c>
      <c r="M43" s="95">
        <f t="shared" si="1"/>
        <v>3.8151611599360979E-2</v>
      </c>
      <c r="N43" s="95">
        <f>K43/'סכום נכסי הקרן'!$C$42</f>
        <v>2.3930722810632239E-3</v>
      </c>
    </row>
    <row r="44" spans="2:14" s="136" customFormat="1">
      <c r="B44" s="87" t="s">
        <v>1583</v>
      </c>
      <c r="C44" s="84" t="s">
        <v>1584</v>
      </c>
      <c r="D44" s="97" t="s">
        <v>1310</v>
      </c>
      <c r="E44" s="84"/>
      <c r="F44" s="97" t="s">
        <v>1528</v>
      </c>
      <c r="G44" s="97" t="s">
        <v>183</v>
      </c>
      <c r="H44" s="94">
        <v>102123</v>
      </c>
      <c r="I44" s="96">
        <v>10677</v>
      </c>
      <c r="J44" s="84"/>
      <c r="K44" s="94">
        <v>37803.033280000003</v>
      </c>
      <c r="L44" s="95">
        <v>1.0975067168189146E-3</v>
      </c>
      <c r="M44" s="95">
        <f t="shared" si="1"/>
        <v>1.1610364375934924E-2</v>
      </c>
      <c r="N44" s="95">
        <f>K44/'סכום נכסי הקרן'!$C$42</f>
        <v>7.2826389230590607E-4</v>
      </c>
    </row>
    <row r="45" spans="2:14" s="136" customFormat="1">
      <c r="B45" s="87" t="s">
        <v>1585</v>
      </c>
      <c r="C45" s="84" t="s">
        <v>1586</v>
      </c>
      <c r="D45" s="97" t="s">
        <v>1314</v>
      </c>
      <c r="E45" s="84"/>
      <c r="F45" s="97" t="s">
        <v>1528</v>
      </c>
      <c r="G45" s="97" t="s">
        <v>183</v>
      </c>
      <c r="H45" s="94">
        <v>85960</v>
      </c>
      <c r="I45" s="96">
        <v>6224</v>
      </c>
      <c r="J45" s="84"/>
      <c r="K45" s="94">
        <v>18548.971440000001</v>
      </c>
      <c r="L45" s="95">
        <v>1.4569491525423729E-2</v>
      </c>
      <c r="M45" s="95">
        <f t="shared" si="1"/>
        <v>5.6969057382796956E-3</v>
      </c>
      <c r="N45" s="95">
        <f>K45/'סכום נכסי הקרן'!$C$42</f>
        <v>3.5734027053094421E-4</v>
      </c>
    </row>
    <row r="46" spans="2:14" s="136" customFormat="1">
      <c r="B46" s="87" t="s">
        <v>1587</v>
      </c>
      <c r="C46" s="84" t="s">
        <v>1588</v>
      </c>
      <c r="D46" s="97" t="s">
        <v>1314</v>
      </c>
      <c r="E46" s="84"/>
      <c r="F46" s="97" t="s">
        <v>1528</v>
      </c>
      <c r="G46" s="97" t="s">
        <v>183</v>
      </c>
      <c r="H46" s="94">
        <v>318554</v>
      </c>
      <c r="I46" s="96">
        <v>3417</v>
      </c>
      <c r="J46" s="94">
        <v>34.08</v>
      </c>
      <c r="K46" s="94">
        <v>37772.345759999997</v>
      </c>
      <c r="L46" s="95">
        <v>7.4515555555555559E-3</v>
      </c>
      <c r="M46" s="95">
        <f t="shared" si="1"/>
        <v>1.1600939383862068E-2</v>
      </c>
      <c r="N46" s="95">
        <f>K46/'סכום נכסי הקרן'!$C$42</f>
        <v>7.2767270660408976E-4</v>
      </c>
    </row>
    <row r="47" spans="2:14" s="136" customFormat="1">
      <c r="B47" s="87" t="s">
        <v>1589</v>
      </c>
      <c r="C47" s="84" t="s">
        <v>1590</v>
      </c>
      <c r="D47" s="97" t="s">
        <v>30</v>
      </c>
      <c r="E47" s="84"/>
      <c r="F47" s="97" t="s">
        <v>1528</v>
      </c>
      <c r="G47" s="97" t="s">
        <v>185</v>
      </c>
      <c r="H47" s="94">
        <v>170073</v>
      </c>
      <c r="I47" s="96">
        <v>2856</v>
      </c>
      <c r="J47" s="84"/>
      <c r="K47" s="94">
        <v>20170.361189999992</v>
      </c>
      <c r="L47" s="95">
        <v>1.3391574803149606E-2</v>
      </c>
      <c r="M47" s="95">
        <f t="shared" si="1"/>
        <v>6.1948796879750341E-3</v>
      </c>
      <c r="N47" s="95">
        <f>K47/'סכום נכסי הקרן'!$C$42</f>
        <v>3.885758489442935E-4</v>
      </c>
    </row>
    <row r="48" spans="2:14" s="136" customFormat="1">
      <c r="B48" s="87" t="s">
        <v>1591</v>
      </c>
      <c r="C48" s="84" t="s">
        <v>1592</v>
      </c>
      <c r="D48" s="97" t="s">
        <v>30</v>
      </c>
      <c r="E48" s="84"/>
      <c r="F48" s="97" t="s">
        <v>1528</v>
      </c>
      <c r="G48" s="97" t="s">
        <v>185</v>
      </c>
      <c r="H48" s="94">
        <v>94261</v>
      </c>
      <c r="I48" s="96">
        <v>5338</v>
      </c>
      <c r="J48" s="84"/>
      <c r="K48" s="94">
        <v>20894.438839999999</v>
      </c>
      <c r="L48" s="95">
        <v>3.9275416666666667E-2</v>
      </c>
      <c r="M48" s="95">
        <f t="shared" si="1"/>
        <v>6.4172641006411584E-3</v>
      </c>
      <c r="N48" s="95">
        <f>K48/'סכום נכסי הקרן'!$C$42</f>
        <v>4.025249837614644E-4</v>
      </c>
    </row>
    <row r="49" spans="2:14" s="136" customFormat="1">
      <c r="B49" s="87" t="s">
        <v>1593</v>
      </c>
      <c r="C49" s="84" t="s">
        <v>1594</v>
      </c>
      <c r="D49" s="97" t="s">
        <v>30</v>
      </c>
      <c r="E49" s="84"/>
      <c r="F49" s="97" t="s">
        <v>1528</v>
      </c>
      <c r="G49" s="97" t="s">
        <v>185</v>
      </c>
      <c r="H49" s="94">
        <v>168669</v>
      </c>
      <c r="I49" s="96">
        <v>2236</v>
      </c>
      <c r="J49" s="84"/>
      <c r="K49" s="94">
        <v>15661.276930000002</v>
      </c>
      <c r="L49" s="95">
        <v>4.5361231862055852E-3</v>
      </c>
      <c r="M49" s="95">
        <f t="shared" si="1"/>
        <v>4.8100143288216969E-3</v>
      </c>
      <c r="N49" s="95">
        <f>K49/'סכום נכסי הקרן'!$C$42</f>
        <v>3.0170971760503371E-4</v>
      </c>
    </row>
    <row r="50" spans="2:14" s="136" customFormat="1">
      <c r="B50" s="87" t="s">
        <v>1595</v>
      </c>
      <c r="C50" s="84" t="s">
        <v>1596</v>
      </c>
      <c r="D50" s="97" t="s">
        <v>30</v>
      </c>
      <c r="E50" s="84"/>
      <c r="F50" s="97" t="s">
        <v>1528</v>
      </c>
      <c r="G50" s="97" t="s">
        <v>185</v>
      </c>
      <c r="H50" s="94">
        <v>196091</v>
      </c>
      <c r="I50" s="96">
        <v>4094</v>
      </c>
      <c r="J50" s="84"/>
      <c r="K50" s="94">
        <v>33336.929700000001</v>
      </c>
      <c r="L50" s="95">
        <v>2.5576738890466404E-2</v>
      </c>
      <c r="M50" s="95">
        <f t="shared" si="1"/>
        <v>1.023869958066833E-2</v>
      </c>
      <c r="N50" s="95">
        <f>K50/'סכום נכסי הקרן'!$C$42</f>
        <v>6.4222577064192556E-4</v>
      </c>
    </row>
    <row r="51" spans="2:14" s="136" customFormat="1">
      <c r="B51" s="87" t="s">
        <v>1597</v>
      </c>
      <c r="C51" s="84" t="s">
        <v>1598</v>
      </c>
      <c r="D51" s="97" t="s">
        <v>30</v>
      </c>
      <c r="E51" s="84"/>
      <c r="F51" s="97" t="s">
        <v>1528</v>
      </c>
      <c r="G51" s="97" t="s">
        <v>185</v>
      </c>
      <c r="H51" s="94">
        <v>163729.00000000003</v>
      </c>
      <c r="I51" s="96">
        <v>5575</v>
      </c>
      <c r="J51" s="84"/>
      <c r="K51" s="94">
        <v>37904.48328</v>
      </c>
      <c r="L51" s="95">
        <v>3.4312401306448526E-2</v>
      </c>
      <c r="M51" s="95">
        <f t="shared" si="1"/>
        <v>1.1641522496427909E-2</v>
      </c>
      <c r="N51" s="95">
        <f>K51/'סכום נכסי הקרן'!$C$42</f>
        <v>7.3021829557633146E-4</v>
      </c>
    </row>
    <row r="52" spans="2:14" s="136" customFormat="1">
      <c r="B52" s="87" t="s">
        <v>1599</v>
      </c>
      <c r="C52" s="84" t="s">
        <v>1600</v>
      </c>
      <c r="D52" s="97" t="s">
        <v>30</v>
      </c>
      <c r="E52" s="84"/>
      <c r="F52" s="97" t="s">
        <v>1528</v>
      </c>
      <c r="G52" s="97" t="s">
        <v>185</v>
      </c>
      <c r="H52" s="94">
        <v>16371</v>
      </c>
      <c r="I52" s="96">
        <v>11139</v>
      </c>
      <c r="J52" s="84"/>
      <c r="K52" s="94">
        <v>7572.5388899999998</v>
      </c>
      <c r="L52" s="95">
        <v>1.9324886147134024E-3</v>
      </c>
      <c r="M52" s="95">
        <f t="shared" si="1"/>
        <v>2.3257375965740961E-3</v>
      </c>
      <c r="N52" s="95">
        <f>K52/'סכום נכסי הקרן'!$C$42</f>
        <v>1.4588264930546983E-4</v>
      </c>
    </row>
    <row r="53" spans="2:14" s="136" customFormat="1">
      <c r="B53" s="87" t="s">
        <v>1601</v>
      </c>
      <c r="C53" s="84" t="s">
        <v>1602</v>
      </c>
      <c r="D53" s="97" t="s">
        <v>1314</v>
      </c>
      <c r="E53" s="84"/>
      <c r="F53" s="97" t="s">
        <v>1528</v>
      </c>
      <c r="G53" s="97" t="s">
        <v>183</v>
      </c>
      <c r="H53" s="94">
        <v>198262</v>
      </c>
      <c r="I53" s="96">
        <v>2605</v>
      </c>
      <c r="J53" s="84"/>
      <c r="K53" s="94">
        <v>17906.101920000001</v>
      </c>
      <c r="L53" s="95">
        <v>3.1767226163817025E-3</v>
      </c>
      <c r="M53" s="95">
        <f t="shared" si="1"/>
        <v>5.4994626040714353E-3</v>
      </c>
      <c r="N53" s="95">
        <f>K53/'סכום נכסי הקרן'!$C$42</f>
        <v>3.4495558553986641E-4</v>
      </c>
    </row>
    <row r="54" spans="2:14" s="136" customFormat="1">
      <c r="B54" s="87" t="s">
        <v>1603</v>
      </c>
      <c r="C54" s="84" t="s">
        <v>1604</v>
      </c>
      <c r="D54" s="97" t="s">
        <v>1314</v>
      </c>
      <c r="E54" s="84"/>
      <c r="F54" s="97" t="s">
        <v>1528</v>
      </c>
      <c r="G54" s="97" t="s">
        <v>183</v>
      </c>
      <c r="H54" s="94">
        <v>84484</v>
      </c>
      <c r="I54" s="96">
        <v>9781</v>
      </c>
      <c r="J54" s="84"/>
      <c r="K54" s="94">
        <v>28649.138600000002</v>
      </c>
      <c r="L54" s="95">
        <v>8.4307485417780791E-3</v>
      </c>
      <c r="M54" s="95">
        <f t="shared" si="1"/>
        <v>8.798948373770871E-3</v>
      </c>
      <c r="N54" s="95">
        <f>K54/'סכום נכסי הקרן'!$C$42</f>
        <v>5.5191690660140002E-4</v>
      </c>
    </row>
    <row r="55" spans="2:14" s="136" customFormat="1">
      <c r="B55" s="87" t="s">
        <v>1605</v>
      </c>
      <c r="C55" s="84" t="s">
        <v>1606</v>
      </c>
      <c r="D55" s="97" t="s">
        <v>143</v>
      </c>
      <c r="E55" s="84"/>
      <c r="F55" s="97" t="s">
        <v>1528</v>
      </c>
      <c r="G55" s="97" t="s">
        <v>183</v>
      </c>
      <c r="H55" s="94">
        <v>38354.000000000022</v>
      </c>
      <c r="I55" s="96">
        <v>7966</v>
      </c>
      <c r="J55" s="84"/>
      <c r="K55" s="94">
        <v>10592.654510000002</v>
      </c>
      <c r="L55" s="95">
        <v>2.9744164818998314E-2</v>
      </c>
      <c r="M55" s="95">
        <f t="shared" si="1"/>
        <v>3.2532992169852252E-3</v>
      </c>
      <c r="N55" s="95">
        <f>K55/'סכום נכסי הקרן'!$C$42</f>
        <v>2.0406425447837265E-4</v>
      </c>
    </row>
    <row r="56" spans="2:14" s="136" customFormat="1">
      <c r="B56" s="87" t="s">
        <v>1607</v>
      </c>
      <c r="C56" s="84" t="s">
        <v>1608</v>
      </c>
      <c r="D56" s="97" t="s">
        <v>143</v>
      </c>
      <c r="E56" s="84"/>
      <c r="F56" s="97" t="s">
        <v>1528</v>
      </c>
      <c r="G56" s="97" t="s">
        <v>183</v>
      </c>
      <c r="H56" s="94">
        <v>16895</v>
      </c>
      <c r="I56" s="96">
        <v>47471.5</v>
      </c>
      <c r="J56" s="84"/>
      <c r="K56" s="94">
        <v>27806.414530000002</v>
      </c>
      <c r="L56" s="95">
        <v>3.3289702378829522E-3</v>
      </c>
      <c r="M56" s="95">
        <f t="shared" si="1"/>
        <v>8.5401243410907369E-3</v>
      </c>
      <c r="N56" s="95">
        <f>K56/'סכום נכסי הקרן'!$C$42</f>
        <v>5.3568208473373858E-4</v>
      </c>
    </row>
    <row r="57" spans="2:14" s="136" customFormat="1">
      <c r="B57" s="87" t="s">
        <v>1609</v>
      </c>
      <c r="C57" s="84" t="s">
        <v>1610</v>
      </c>
      <c r="D57" s="97" t="s">
        <v>30</v>
      </c>
      <c r="E57" s="84"/>
      <c r="F57" s="97" t="s">
        <v>1528</v>
      </c>
      <c r="G57" s="97" t="s">
        <v>185</v>
      </c>
      <c r="H57" s="94">
        <v>219721</v>
      </c>
      <c r="I57" s="96">
        <v>2963</v>
      </c>
      <c r="J57" s="84"/>
      <c r="K57" s="94">
        <v>27034.80977</v>
      </c>
      <c r="L57" s="95">
        <v>6.1651184728802801E-2</v>
      </c>
      <c r="M57" s="95">
        <f t="shared" si="1"/>
        <v>8.3031430292618402E-3</v>
      </c>
      <c r="N57" s="95">
        <f>K57/'סכום נכסי הקרן'!$C$42</f>
        <v>5.2081735465567204E-4</v>
      </c>
    </row>
    <row r="58" spans="2:14" s="136" customFormat="1">
      <c r="B58" s="87" t="s">
        <v>1611</v>
      </c>
      <c r="C58" s="84" t="s">
        <v>1612</v>
      </c>
      <c r="D58" s="97" t="s">
        <v>1314</v>
      </c>
      <c r="E58" s="84"/>
      <c r="F58" s="97" t="s">
        <v>1528</v>
      </c>
      <c r="G58" s="97" t="s">
        <v>183</v>
      </c>
      <c r="H58" s="94">
        <v>255444</v>
      </c>
      <c r="I58" s="96">
        <v>5885</v>
      </c>
      <c r="J58" s="84"/>
      <c r="K58" s="94">
        <v>52118.992880000005</v>
      </c>
      <c r="L58" s="95">
        <v>3.4991089699083944E-3</v>
      </c>
      <c r="M58" s="95">
        <f t="shared" si="1"/>
        <v>1.6007194284160836E-2</v>
      </c>
      <c r="N58" s="95">
        <f>K58/'סכום נכסי הקרן'!$C$42</f>
        <v>1.0040564823652321E-3</v>
      </c>
    </row>
    <row r="59" spans="2:14" s="136" customFormat="1">
      <c r="B59" s="87" t="s">
        <v>1613</v>
      </c>
      <c r="C59" s="84" t="s">
        <v>1614</v>
      </c>
      <c r="D59" s="97" t="s">
        <v>30</v>
      </c>
      <c r="E59" s="84"/>
      <c r="F59" s="97" t="s">
        <v>1528</v>
      </c>
      <c r="G59" s="97" t="s">
        <v>185</v>
      </c>
      <c r="H59" s="94">
        <v>23914.000000000004</v>
      </c>
      <c r="I59" s="96">
        <v>17706</v>
      </c>
      <c r="J59" s="84"/>
      <c r="K59" s="94">
        <v>17582.992240000003</v>
      </c>
      <c r="L59" s="95">
        <v>2.0794782608695654E-2</v>
      </c>
      <c r="M59" s="95">
        <f t="shared" si="1"/>
        <v>5.4002266223869598E-3</v>
      </c>
      <c r="N59" s="95">
        <f>K59/'סכום נכסי הקרן'!$C$42</f>
        <v>3.3873097622199439E-4</v>
      </c>
    </row>
    <row r="60" spans="2:14" s="136" customFormat="1">
      <c r="B60" s="87" t="s">
        <v>1615</v>
      </c>
      <c r="C60" s="84" t="s">
        <v>1616</v>
      </c>
      <c r="D60" s="97" t="s">
        <v>1314</v>
      </c>
      <c r="E60" s="84"/>
      <c r="F60" s="97" t="s">
        <v>1528</v>
      </c>
      <c r="G60" s="97" t="s">
        <v>183</v>
      </c>
      <c r="H60" s="94">
        <v>141618</v>
      </c>
      <c r="I60" s="96">
        <v>4426</v>
      </c>
      <c r="J60" s="84"/>
      <c r="K60" s="94">
        <v>21731.199960000002</v>
      </c>
      <c r="L60" s="95">
        <v>5.1403962886990701E-3</v>
      </c>
      <c r="M60" s="95">
        <f t="shared" si="1"/>
        <v>6.6742567453016415E-3</v>
      </c>
      <c r="N60" s="95">
        <f>K60/'סכום נכסי הקרן'!$C$42</f>
        <v>4.186449312182694E-4</v>
      </c>
    </row>
    <row r="61" spans="2:14" s="136" customFormat="1">
      <c r="B61" s="87" t="s">
        <v>1617</v>
      </c>
      <c r="C61" s="84" t="s">
        <v>1618</v>
      </c>
      <c r="D61" s="97" t="s">
        <v>155</v>
      </c>
      <c r="E61" s="84"/>
      <c r="F61" s="97" t="s">
        <v>1528</v>
      </c>
      <c r="G61" s="97" t="s">
        <v>187</v>
      </c>
      <c r="H61" s="94">
        <v>184119</v>
      </c>
      <c r="I61" s="96">
        <v>7788</v>
      </c>
      <c r="J61" s="84"/>
      <c r="K61" s="94">
        <v>38827.652499999997</v>
      </c>
      <c r="L61" s="95">
        <v>5.3628850917276207E-3</v>
      </c>
      <c r="M61" s="95">
        <f t="shared" si="1"/>
        <v>1.1925053475158078E-2</v>
      </c>
      <c r="N61" s="95">
        <f>K61/'סכום נכסי הקרן'!$C$42</f>
        <v>7.4800286869337537E-4</v>
      </c>
    </row>
    <row r="62" spans="2:14" s="136" customFormat="1">
      <c r="B62" s="87" t="s">
        <v>1619</v>
      </c>
      <c r="C62" s="84" t="s">
        <v>1620</v>
      </c>
      <c r="D62" s="97" t="s">
        <v>1314</v>
      </c>
      <c r="E62" s="84"/>
      <c r="F62" s="97" t="s">
        <v>1528</v>
      </c>
      <c r="G62" s="97" t="s">
        <v>183</v>
      </c>
      <c r="H62" s="94">
        <v>242937</v>
      </c>
      <c r="I62" s="96">
        <v>16473</v>
      </c>
      <c r="J62" s="84"/>
      <c r="K62" s="94">
        <v>138745.91462999998</v>
      </c>
      <c r="L62" s="95">
        <v>2.323825916792881E-3</v>
      </c>
      <c r="M62" s="95">
        <f t="shared" si="1"/>
        <v>4.2612734607699175E-2</v>
      </c>
      <c r="N62" s="95">
        <f>K62/'סכום נכסי הקרן'!$C$42</f>
        <v>2.6728976767968694E-3</v>
      </c>
    </row>
    <row r="63" spans="2:14" s="136" customFormat="1">
      <c r="B63" s="87" t="s">
        <v>1621</v>
      </c>
      <c r="C63" s="84" t="s">
        <v>1622</v>
      </c>
      <c r="D63" s="97" t="s">
        <v>1314</v>
      </c>
      <c r="E63" s="84"/>
      <c r="F63" s="97" t="s">
        <v>1528</v>
      </c>
      <c r="G63" s="97" t="s">
        <v>183</v>
      </c>
      <c r="H63" s="94">
        <v>133553</v>
      </c>
      <c r="I63" s="96">
        <v>8298</v>
      </c>
      <c r="J63" s="84"/>
      <c r="K63" s="94">
        <v>38422.084270000007</v>
      </c>
      <c r="L63" s="95">
        <v>3.1812801265135364E-4</v>
      </c>
      <c r="M63" s="95">
        <f t="shared" si="1"/>
        <v>1.1800492176208184E-2</v>
      </c>
      <c r="N63" s="95">
        <f>K63/'סכום נכסי הקרן'!$C$42</f>
        <v>7.4018972058994864E-4</v>
      </c>
    </row>
    <row r="64" spans="2:14" s="136" customFormat="1">
      <c r="B64" s="87" t="s">
        <v>1623</v>
      </c>
      <c r="C64" s="84" t="s">
        <v>1624</v>
      </c>
      <c r="D64" s="97" t="s">
        <v>1314</v>
      </c>
      <c r="E64" s="84"/>
      <c r="F64" s="97" t="s">
        <v>1528</v>
      </c>
      <c r="G64" s="97" t="s">
        <v>183</v>
      </c>
      <c r="H64" s="94">
        <v>86654</v>
      </c>
      <c r="I64" s="96">
        <v>24529</v>
      </c>
      <c r="J64" s="84"/>
      <c r="K64" s="94">
        <v>73692.331940000004</v>
      </c>
      <c r="L64" s="95">
        <v>2.5407283483619983E-4</v>
      </c>
      <c r="M64" s="95">
        <f t="shared" si="1"/>
        <v>2.2632967550474493E-2</v>
      </c>
      <c r="N64" s="95">
        <f>K64/'סכום נכסי הקרן'!$C$42</f>
        <v>1.4196602715506547E-3</v>
      </c>
    </row>
    <row r="65" spans="2:14" s="136" customFormat="1">
      <c r="B65" s="87" t="s">
        <v>1625</v>
      </c>
      <c r="C65" s="84" t="s">
        <v>1626</v>
      </c>
      <c r="D65" s="97" t="s">
        <v>143</v>
      </c>
      <c r="E65" s="84"/>
      <c r="F65" s="97" t="s">
        <v>1528</v>
      </c>
      <c r="G65" s="97" t="s">
        <v>183</v>
      </c>
      <c r="H65" s="94">
        <v>581371</v>
      </c>
      <c r="I65" s="96">
        <v>5122</v>
      </c>
      <c r="J65" s="94">
        <v>416.73609999999996</v>
      </c>
      <c r="K65" s="94">
        <v>103656.44713</v>
      </c>
      <c r="L65" s="95">
        <v>1.3676699411903877E-3</v>
      </c>
      <c r="M65" s="95">
        <f t="shared" si="1"/>
        <v>3.1835781858564491E-2</v>
      </c>
      <c r="N65" s="95">
        <f>K65/'סכום נכסי הקרן'!$C$42</f>
        <v>1.9969098006067504E-3</v>
      </c>
    </row>
    <row r="66" spans="2:14" s="136" customFormat="1">
      <c r="B66" s="87" t="s">
        <v>1627</v>
      </c>
      <c r="C66" s="84" t="s">
        <v>1628</v>
      </c>
      <c r="D66" s="97" t="s">
        <v>1314</v>
      </c>
      <c r="E66" s="84"/>
      <c r="F66" s="97" t="s">
        <v>1528</v>
      </c>
      <c r="G66" s="97" t="s">
        <v>183</v>
      </c>
      <c r="H66" s="94">
        <v>184647</v>
      </c>
      <c r="I66" s="96">
        <v>2784</v>
      </c>
      <c r="J66" s="84"/>
      <c r="K66" s="94">
        <v>17822.36479</v>
      </c>
      <c r="L66" s="95">
        <v>2.8851093750000001E-3</v>
      </c>
      <c r="M66" s="95">
        <f t="shared" si="1"/>
        <v>5.4737445992781688E-3</v>
      </c>
      <c r="N66" s="95">
        <f>K66/'סכום נכסי הקרן'!$C$42</f>
        <v>3.4334241530104882E-4</v>
      </c>
    </row>
    <row r="67" spans="2:14" s="136" customFormat="1">
      <c r="B67" s="87" t="s">
        <v>1629</v>
      </c>
      <c r="C67" s="84" t="s">
        <v>1630</v>
      </c>
      <c r="D67" s="97" t="s">
        <v>1314</v>
      </c>
      <c r="E67" s="84"/>
      <c r="F67" s="97" t="s">
        <v>1528</v>
      </c>
      <c r="G67" s="97" t="s">
        <v>183</v>
      </c>
      <c r="H67" s="94">
        <v>300404</v>
      </c>
      <c r="I67" s="96">
        <v>8043</v>
      </c>
      <c r="J67" s="84"/>
      <c r="K67" s="94">
        <v>83767.898730000001</v>
      </c>
      <c r="L67" s="95">
        <v>3.0497868020304568E-2</v>
      </c>
      <c r="M67" s="95">
        <f t="shared" si="1"/>
        <v>2.5727454727191571E-2</v>
      </c>
      <c r="N67" s="95">
        <f>K67/'סכום נכסי הקרן'!$C$42</f>
        <v>1.613762989005224E-3</v>
      </c>
    </row>
    <row r="68" spans="2:14" s="136" customFormat="1">
      <c r="B68" s="87" t="s">
        <v>1631</v>
      </c>
      <c r="C68" s="84" t="s">
        <v>1632</v>
      </c>
      <c r="D68" s="97" t="s">
        <v>1314</v>
      </c>
      <c r="E68" s="84"/>
      <c r="F68" s="97" t="s">
        <v>1528</v>
      </c>
      <c r="G68" s="97" t="s">
        <v>183</v>
      </c>
      <c r="H68" s="94">
        <v>700434</v>
      </c>
      <c r="I68" s="96">
        <v>2409</v>
      </c>
      <c r="J68" s="84"/>
      <c r="K68" s="94">
        <v>58500.268700000001</v>
      </c>
      <c r="L68" s="95">
        <v>7.654347160903964E-2</v>
      </c>
      <c r="M68" s="95">
        <f t="shared" si="1"/>
        <v>1.7967061813964066E-2</v>
      </c>
      <c r="N68" s="95">
        <f>K68/'סכום נכסי הקרן'!$C$42</f>
        <v>1.1269898124006668E-3</v>
      </c>
    </row>
    <row r="69" spans="2:14" s="136" customFormat="1">
      <c r="B69" s="83"/>
      <c r="C69" s="84"/>
      <c r="D69" s="84"/>
      <c r="E69" s="84"/>
      <c r="F69" s="84"/>
      <c r="G69" s="84"/>
      <c r="H69" s="94"/>
      <c r="I69" s="96"/>
      <c r="J69" s="84"/>
      <c r="K69" s="84"/>
      <c r="L69" s="84"/>
      <c r="M69" s="95"/>
      <c r="N69" s="84"/>
    </row>
    <row r="70" spans="2:14" s="136" customFormat="1">
      <c r="B70" s="102" t="s">
        <v>81</v>
      </c>
      <c r="C70" s="82"/>
      <c r="D70" s="82"/>
      <c r="E70" s="82"/>
      <c r="F70" s="82"/>
      <c r="G70" s="82"/>
      <c r="H70" s="91"/>
      <c r="I70" s="93"/>
      <c r="J70" s="91">
        <f>J71</f>
        <v>816.72</v>
      </c>
      <c r="K70" s="91">
        <v>46552.909229999997</v>
      </c>
      <c r="L70" s="82"/>
      <c r="M70" s="92">
        <f t="shared" ref="M70:M71" si="2">K70/$K$11</f>
        <v>1.4297694973754339E-2</v>
      </c>
      <c r="N70" s="92">
        <f>K70/'סכום נכסי הקרן'!$C$42</f>
        <v>8.9682758055131741E-4</v>
      </c>
    </row>
    <row r="71" spans="2:14" s="136" customFormat="1">
      <c r="B71" s="87" t="s">
        <v>1633</v>
      </c>
      <c r="C71" s="84" t="s">
        <v>1634</v>
      </c>
      <c r="D71" s="97" t="s">
        <v>143</v>
      </c>
      <c r="E71" s="84"/>
      <c r="F71" s="97" t="s">
        <v>1635</v>
      </c>
      <c r="G71" s="97" t="s">
        <v>186</v>
      </c>
      <c r="H71" s="94">
        <v>5814717</v>
      </c>
      <c r="I71" s="96">
        <v>168</v>
      </c>
      <c r="J71" s="94">
        <v>816.72</v>
      </c>
      <c r="K71" s="94">
        <v>46552.909229999997</v>
      </c>
      <c r="L71" s="95">
        <v>4.1717552839878935E-2</v>
      </c>
      <c r="M71" s="95">
        <f t="shared" si="2"/>
        <v>1.4297694973754339E-2</v>
      </c>
      <c r="N71" s="95">
        <f>K71/'סכום נכסי הקרן'!$C$42</f>
        <v>8.9682758055131741E-4</v>
      </c>
    </row>
    <row r="72" spans="2:14" s="136" customFormat="1">
      <c r="B72" s="142"/>
      <c r="C72" s="142"/>
    </row>
    <row r="73" spans="2:14" s="136" customFormat="1">
      <c r="B73" s="142"/>
      <c r="C73" s="142"/>
    </row>
    <row r="74" spans="2:14" s="136" customFormat="1">
      <c r="B74" s="142"/>
      <c r="C74" s="142"/>
    </row>
    <row r="75" spans="2:14" s="136" customFormat="1">
      <c r="B75" s="143" t="s">
        <v>279</v>
      </c>
      <c r="C75" s="142"/>
    </row>
    <row r="76" spans="2:14" s="136" customFormat="1">
      <c r="B76" s="143" t="s">
        <v>132</v>
      </c>
      <c r="C76" s="142"/>
    </row>
    <row r="77" spans="2:14" s="136" customFormat="1">
      <c r="B77" s="143" t="s">
        <v>261</v>
      </c>
      <c r="C77" s="142"/>
    </row>
    <row r="78" spans="2:14" s="136" customFormat="1">
      <c r="B78" s="143" t="s">
        <v>269</v>
      </c>
      <c r="C78" s="142"/>
    </row>
    <row r="79" spans="2:14" s="136" customFormat="1">
      <c r="B79" s="143" t="s">
        <v>277</v>
      </c>
      <c r="C79" s="142"/>
    </row>
    <row r="80" spans="2:14" s="136" customFormat="1">
      <c r="B80" s="142"/>
      <c r="C80" s="142"/>
    </row>
    <row r="81" spans="2:3" s="136" customFormat="1">
      <c r="B81" s="142"/>
      <c r="C81" s="142"/>
    </row>
    <row r="82" spans="2:3" s="136" customFormat="1">
      <c r="B82" s="142"/>
      <c r="C82" s="142"/>
    </row>
    <row r="83" spans="2:3" s="136" customFormat="1">
      <c r="B83" s="142"/>
      <c r="C83" s="142"/>
    </row>
    <row r="84" spans="2:3" s="136" customFormat="1">
      <c r="B84" s="142"/>
      <c r="C84" s="142"/>
    </row>
    <row r="85" spans="2:3" s="136" customFormat="1">
      <c r="B85" s="142"/>
      <c r="C85" s="142"/>
    </row>
    <row r="86" spans="2:3" s="136" customFormat="1">
      <c r="B86" s="142"/>
      <c r="C86" s="142"/>
    </row>
    <row r="87" spans="2:3" s="136" customFormat="1">
      <c r="B87" s="142"/>
      <c r="C87" s="142"/>
    </row>
    <row r="88" spans="2:3" s="136" customFormat="1">
      <c r="B88" s="142"/>
      <c r="C88" s="142"/>
    </row>
    <row r="89" spans="2:3" s="136" customFormat="1">
      <c r="B89" s="142"/>
      <c r="C89" s="142"/>
    </row>
    <row r="90" spans="2:3" s="136" customFormat="1">
      <c r="B90" s="142"/>
      <c r="C90" s="142"/>
    </row>
    <row r="91" spans="2:3" s="136" customFormat="1">
      <c r="B91" s="142"/>
      <c r="C91" s="142"/>
    </row>
    <row r="92" spans="2:3" s="136" customFormat="1">
      <c r="B92" s="142"/>
      <c r="C92" s="142"/>
    </row>
    <row r="93" spans="2:3" s="136" customFormat="1">
      <c r="B93" s="142"/>
      <c r="C93" s="142"/>
    </row>
    <row r="94" spans="2:3" s="136" customFormat="1">
      <c r="B94" s="142"/>
      <c r="C94" s="142"/>
    </row>
    <row r="95" spans="2:3" s="136" customFormat="1">
      <c r="B95" s="142"/>
      <c r="C95" s="142"/>
    </row>
    <row r="96" spans="2:3" s="136" customFormat="1">
      <c r="B96" s="142"/>
      <c r="C96" s="142"/>
    </row>
    <row r="97" spans="2:3" s="136" customFormat="1">
      <c r="B97" s="142"/>
      <c r="C97" s="142"/>
    </row>
    <row r="98" spans="2:3" s="136" customFormat="1">
      <c r="B98" s="142"/>
      <c r="C98" s="142"/>
    </row>
    <row r="99" spans="2:3" s="136" customFormat="1">
      <c r="B99" s="142"/>
      <c r="C99" s="142"/>
    </row>
    <row r="100" spans="2:3" s="136" customFormat="1">
      <c r="B100" s="142"/>
      <c r="C100" s="142"/>
    </row>
    <row r="101" spans="2:3" s="136" customFormat="1">
      <c r="B101" s="142"/>
      <c r="C101" s="142"/>
    </row>
    <row r="102" spans="2:3" s="136" customFormat="1">
      <c r="B102" s="142"/>
      <c r="C102" s="142"/>
    </row>
    <row r="103" spans="2:3" s="136" customFormat="1">
      <c r="B103" s="142"/>
      <c r="C103" s="142"/>
    </row>
    <row r="104" spans="2:3" s="136" customFormat="1">
      <c r="B104" s="142"/>
      <c r="C104" s="142"/>
    </row>
    <row r="105" spans="2:3" s="136" customFormat="1">
      <c r="B105" s="142"/>
      <c r="C105" s="142"/>
    </row>
    <row r="106" spans="2:3" s="136" customFormat="1">
      <c r="B106" s="142"/>
      <c r="C106" s="142"/>
    </row>
    <row r="107" spans="2:3" s="136" customFormat="1">
      <c r="B107" s="142"/>
      <c r="C107" s="142"/>
    </row>
    <row r="108" spans="2:3" s="136" customFormat="1">
      <c r="B108" s="142"/>
      <c r="C108" s="142"/>
    </row>
    <row r="109" spans="2:3" s="136" customFormat="1">
      <c r="B109" s="142"/>
      <c r="C109" s="142"/>
    </row>
    <row r="110" spans="2:3" s="136" customFormat="1">
      <c r="B110" s="142"/>
      <c r="C110" s="142"/>
    </row>
    <row r="111" spans="2:3" s="136" customFormat="1">
      <c r="B111" s="142"/>
      <c r="C111" s="142"/>
    </row>
    <row r="112" spans="2:3" s="136" customFormat="1">
      <c r="B112" s="142"/>
      <c r="C112" s="142"/>
    </row>
    <row r="113" spans="2:3" s="136" customFormat="1">
      <c r="B113" s="142"/>
      <c r="C113" s="142"/>
    </row>
    <row r="114" spans="2:3" s="136" customFormat="1">
      <c r="B114" s="142"/>
      <c r="C114" s="142"/>
    </row>
    <row r="115" spans="2:3" s="136" customFormat="1">
      <c r="B115" s="142"/>
      <c r="C115" s="142"/>
    </row>
    <row r="116" spans="2:3" s="136" customFormat="1">
      <c r="B116" s="142"/>
      <c r="C116" s="142"/>
    </row>
    <row r="117" spans="2:3" s="136" customFormat="1">
      <c r="B117" s="142"/>
      <c r="C117" s="142"/>
    </row>
    <row r="118" spans="2:3" s="136" customFormat="1">
      <c r="B118" s="142"/>
      <c r="C118" s="142"/>
    </row>
    <row r="119" spans="2:3" s="136" customFormat="1">
      <c r="B119" s="142"/>
      <c r="C119" s="142"/>
    </row>
    <row r="120" spans="2:3" s="136" customFormat="1">
      <c r="B120" s="142"/>
      <c r="C120" s="142"/>
    </row>
    <row r="121" spans="2:3" s="136" customFormat="1">
      <c r="B121" s="142"/>
      <c r="C121" s="142"/>
    </row>
    <row r="122" spans="2:3" s="136" customFormat="1">
      <c r="B122" s="142"/>
      <c r="C122" s="142"/>
    </row>
    <row r="123" spans="2:3" s="136" customFormat="1">
      <c r="B123" s="142"/>
      <c r="C123" s="142"/>
    </row>
    <row r="124" spans="2:3" s="136" customFormat="1">
      <c r="B124" s="142"/>
      <c r="C124" s="142"/>
    </row>
    <row r="125" spans="2:3" s="136" customFormat="1">
      <c r="B125" s="142"/>
      <c r="C125" s="142"/>
    </row>
    <row r="126" spans="2:3" s="136" customFormat="1">
      <c r="B126" s="142"/>
      <c r="C126" s="142"/>
    </row>
    <row r="127" spans="2:3" s="136" customFormat="1">
      <c r="B127" s="142"/>
      <c r="C127" s="142"/>
    </row>
    <row r="128" spans="2:3" s="136" customFormat="1">
      <c r="B128" s="142"/>
      <c r="C128" s="142"/>
    </row>
    <row r="129" spans="2:3" s="136" customFormat="1">
      <c r="B129" s="142"/>
      <c r="C129" s="142"/>
    </row>
    <row r="130" spans="2:3" s="136" customFormat="1">
      <c r="B130" s="142"/>
      <c r="C130" s="142"/>
    </row>
    <row r="131" spans="2:3" s="136" customFormat="1">
      <c r="B131" s="142"/>
      <c r="C131" s="142"/>
    </row>
    <row r="132" spans="2:3" s="136" customFormat="1">
      <c r="B132" s="142"/>
      <c r="C132" s="142"/>
    </row>
    <row r="133" spans="2:3" s="136" customFormat="1">
      <c r="B133" s="142"/>
      <c r="C133" s="142"/>
    </row>
    <row r="134" spans="2:3" s="136" customFormat="1">
      <c r="B134" s="142"/>
      <c r="C134" s="142"/>
    </row>
    <row r="135" spans="2:3" s="136" customFormat="1">
      <c r="B135" s="142"/>
      <c r="C135" s="142"/>
    </row>
    <row r="136" spans="2:3" s="136" customFormat="1">
      <c r="B136" s="142"/>
      <c r="C136" s="142"/>
    </row>
    <row r="137" spans="2:3" s="136" customFormat="1">
      <c r="B137" s="142"/>
      <c r="C137" s="142"/>
    </row>
    <row r="138" spans="2:3" s="136" customFormat="1">
      <c r="B138" s="142"/>
      <c r="C138" s="142"/>
    </row>
    <row r="139" spans="2:3" s="136" customFormat="1">
      <c r="B139" s="142"/>
      <c r="C139" s="142"/>
    </row>
    <row r="140" spans="2:3" s="136" customFormat="1">
      <c r="B140" s="142"/>
      <c r="C140" s="142"/>
    </row>
    <row r="141" spans="2:3" s="136" customFormat="1">
      <c r="B141" s="142"/>
      <c r="C141" s="142"/>
    </row>
    <row r="142" spans="2:3" s="136" customFormat="1">
      <c r="B142" s="142"/>
      <c r="C142" s="142"/>
    </row>
    <row r="143" spans="2:3" s="136" customFormat="1">
      <c r="B143" s="142"/>
      <c r="C143" s="142"/>
    </row>
    <row r="144" spans="2:3" s="136" customFormat="1">
      <c r="B144" s="142"/>
      <c r="C144" s="142"/>
    </row>
    <row r="145" spans="2:3" s="136" customFormat="1">
      <c r="B145" s="142"/>
      <c r="C145" s="142"/>
    </row>
    <row r="146" spans="2:3" s="136" customFormat="1">
      <c r="B146" s="142"/>
      <c r="C146" s="142"/>
    </row>
    <row r="147" spans="2:3" s="136" customFormat="1">
      <c r="B147" s="142"/>
      <c r="C147" s="142"/>
    </row>
    <row r="148" spans="2:3" s="136" customFormat="1">
      <c r="B148" s="142"/>
      <c r="C148" s="142"/>
    </row>
    <row r="149" spans="2:3" s="136" customFormat="1">
      <c r="B149" s="142"/>
      <c r="C149" s="142"/>
    </row>
    <row r="150" spans="2:3" s="136" customFormat="1">
      <c r="B150" s="142"/>
      <c r="C150" s="142"/>
    </row>
    <row r="151" spans="2:3" s="136" customFormat="1">
      <c r="B151" s="142"/>
      <c r="C151" s="142"/>
    </row>
    <row r="152" spans="2:3" s="136" customFormat="1">
      <c r="B152" s="142"/>
      <c r="C152" s="142"/>
    </row>
    <row r="153" spans="2:3" s="136" customFormat="1">
      <c r="B153" s="142"/>
      <c r="C153" s="142"/>
    </row>
    <row r="154" spans="2:3" s="136" customFormat="1">
      <c r="B154" s="142"/>
      <c r="C154" s="142"/>
    </row>
    <row r="155" spans="2:3" s="136" customFormat="1">
      <c r="B155" s="142"/>
      <c r="C155" s="142"/>
    </row>
    <row r="156" spans="2:3" s="136" customFormat="1">
      <c r="B156" s="142"/>
      <c r="C156" s="142"/>
    </row>
    <row r="157" spans="2:3" s="136" customFormat="1">
      <c r="B157" s="142"/>
      <c r="C157" s="142"/>
    </row>
    <row r="158" spans="2:3" s="136" customFormat="1">
      <c r="B158" s="142"/>
      <c r="C158" s="142"/>
    </row>
    <row r="159" spans="2:3" s="136" customFormat="1">
      <c r="B159" s="142"/>
      <c r="C159" s="142"/>
    </row>
    <row r="160" spans="2:3" s="136" customFormat="1">
      <c r="B160" s="142"/>
      <c r="C160" s="142"/>
    </row>
    <row r="161" spans="2:3" s="136" customFormat="1">
      <c r="B161" s="142"/>
      <c r="C161" s="142"/>
    </row>
    <row r="162" spans="2:3" s="136" customFormat="1">
      <c r="B162" s="142"/>
      <c r="C162" s="142"/>
    </row>
    <row r="163" spans="2:3" s="136" customFormat="1">
      <c r="B163" s="142"/>
      <c r="C163" s="142"/>
    </row>
    <row r="164" spans="2:3" s="136" customFormat="1">
      <c r="B164" s="142"/>
      <c r="C164" s="142"/>
    </row>
    <row r="165" spans="2:3" s="136" customFormat="1">
      <c r="B165" s="142"/>
      <c r="C165" s="142"/>
    </row>
    <row r="166" spans="2:3" s="136" customFormat="1">
      <c r="B166" s="142"/>
      <c r="C166" s="142"/>
    </row>
    <row r="167" spans="2:3" s="136" customFormat="1">
      <c r="B167" s="142"/>
      <c r="C167" s="142"/>
    </row>
    <row r="168" spans="2:3" s="136" customFormat="1">
      <c r="B168" s="142"/>
      <c r="C168" s="142"/>
    </row>
    <row r="169" spans="2:3" s="136" customFormat="1">
      <c r="B169" s="142"/>
      <c r="C169" s="142"/>
    </row>
    <row r="170" spans="2:3" s="136" customFormat="1">
      <c r="B170" s="142"/>
      <c r="C170" s="142"/>
    </row>
    <row r="171" spans="2:3" s="136" customFormat="1">
      <c r="B171" s="142"/>
      <c r="C171" s="142"/>
    </row>
    <row r="172" spans="2:3" s="136" customFormat="1">
      <c r="B172" s="142"/>
      <c r="C172" s="142"/>
    </row>
    <row r="173" spans="2:3" s="136" customFormat="1">
      <c r="B173" s="142"/>
      <c r="C173" s="142"/>
    </row>
    <row r="174" spans="2:3" s="136" customFormat="1">
      <c r="B174" s="142"/>
      <c r="C174" s="142"/>
    </row>
    <row r="175" spans="2:3" s="136" customFormat="1">
      <c r="B175" s="142"/>
      <c r="C175" s="142"/>
    </row>
    <row r="176" spans="2:3" s="136" customFormat="1">
      <c r="B176" s="142"/>
      <c r="C176" s="142"/>
    </row>
    <row r="177" spans="2:3" s="136" customFormat="1">
      <c r="B177" s="142"/>
      <c r="C177" s="142"/>
    </row>
    <row r="178" spans="2:3" s="136" customFormat="1">
      <c r="B178" s="142"/>
      <c r="C178" s="142"/>
    </row>
    <row r="179" spans="2:3" s="136" customFormat="1">
      <c r="B179" s="142"/>
      <c r="C179" s="142"/>
    </row>
    <row r="180" spans="2:3" s="136" customFormat="1">
      <c r="B180" s="142"/>
      <c r="C180" s="142"/>
    </row>
    <row r="181" spans="2:3" s="136" customFormat="1">
      <c r="B181" s="142"/>
      <c r="C181" s="142"/>
    </row>
    <row r="182" spans="2:3" s="136" customFormat="1">
      <c r="B182" s="142"/>
      <c r="C182" s="142"/>
    </row>
    <row r="183" spans="2:3" s="136" customFormat="1">
      <c r="B183" s="142"/>
      <c r="C183" s="142"/>
    </row>
    <row r="184" spans="2:3" s="136" customFormat="1">
      <c r="B184" s="142"/>
      <c r="C184" s="142"/>
    </row>
    <row r="185" spans="2:3" s="136" customFormat="1">
      <c r="B185" s="142"/>
      <c r="C185" s="142"/>
    </row>
    <row r="186" spans="2:3" s="136" customFormat="1">
      <c r="B186" s="142"/>
      <c r="C186" s="142"/>
    </row>
    <row r="187" spans="2:3" s="136" customFormat="1">
      <c r="B187" s="142"/>
      <c r="C187" s="142"/>
    </row>
    <row r="188" spans="2:3" s="136" customFormat="1">
      <c r="B188" s="142"/>
      <c r="C188" s="142"/>
    </row>
    <row r="189" spans="2:3" s="136" customFormat="1">
      <c r="B189" s="142"/>
      <c r="C189" s="142"/>
    </row>
    <row r="190" spans="2:3" s="136" customFormat="1">
      <c r="B190" s="142"/>
      <c r="C190" s="142"/>
    </row>
    <row r="191" spans="2:3" s="136" customFormat="1">
      <c r="B191" s="142"/>
      <c r="C191" s="142"/>
    </row>
    <row r="192" spans="2:3" s="136" customFormat="1">
      <c r="B192" s="142"/>
      <c r="C192" s="142"/>
    </row>
    <row r="193" spans="2:3" s="136" customFormat="1">
      <c r="B193" s="142"/>
      <c r="C193" s="142"/>
    </row>
    <row r="194" spans="2:3" s="136" customFormat="1">
      <c r="B194" s="142"/>
      <c r="C194" s="142"/>
    </row>
    <row r="195" spans="2:3" s="136" customFormat="1">
      <c r="B195" s="142"/>
      <c r="C195" s="142"/>
    </row>
    <row r="196" spans="2:3" s="136" customFormat="1">
      <c r="B196" s="142"/>
      <c r="C196" s="142"/>
    </row>
    <row r="197" spans="2:3" s="136" customFormat="1">
      <c r="B197" s="142"/>
      <c r="C197" s="142"/>
    </row>
    <row r="198" spans="2:3" s="136" customFormat="1">
      <c r="B198" s="142"/>
      <c r="C198" s="142"/>
    </row>
    <row r="199" spans="2:3" s="136" customFormat="1">
      <c r="B199" s="142"/>
      <c r="C199" s="142"/>
    </row>
    <row r="200" spans="2:3" s="136" customFormat="1">
      <c r="B200" s="142"/>
      <c r="C200" s="142"/>
    </row>
    <row r="201" spans="2:3" s="136" customFormat="1">
      <c r="B201" s="142"/>
      <c r="C201" s="142"/>
    </row>
    <row r="202" spans="2:3" s="136" customFormat="1">
      <c r="B202" s="142"/>
      <c r="C202" s="142"/>
    </row>
    <row r="203" spans="2:3" s="136" customFormat="1">
      <c r="B203" s="142"/>
      <c r="C203" s="142"/>
    </row>
    <row r="204" spans="2:3" s="136" customFormat="1">
      <c r="B204" s="142"/>
      <c r="C204" s="142"/>
    </row>
    <row r="205" spans="2:3" s="136" customFormat="1">
      <c r="B205" s="142"/>
      <c r="C205" s="142"/>
    </row>
    <row r="206" spans="2:3" s="136" customFormat="1">
      <c r="B206" s="142"/>
      <c r="C206" s="142"/>
    </row>
    <row r="207" spans="2:3" s="136" customFormat="1">
      <c r="B207" s="142"/>
      <c r="C207" s="142"/>
    </row>
    <row r="208" spans="2:3" s="136" customFormat="1">
      <c r="B208" s="142"/>
      <c r="C208" s="142"/>
    </row>
    <row r="209" spans="2:3" s="136" customFormat="1">
      <c r="B209" s="142"/>
      <c r="C209" s="142"/>
    </row>
    <row r="210" spans="2:3" s="136" customFormat="1">
      <c r="B210" s="142"/>
      <c r="C210" s="142"/>
    </row>
    <row r="211" spans="2:3" s="136" customFormat="1">
      <c r="B211" s="142"/>
      <c r="C211" s="142"/>
    </row>
    <row r="212" spans="2:3" s="136" customFormat="1">
      <c r="B212" s="142"/>
      <c r="C212" s="142"/>
    </row>
    <row r="213" spans="2:3" s="136" customFormat="1">
      <c r="B213" s="142"/>
      <c r="C213" s="142"/>
    </row>
    <row r="214" spans="2:3" s="136" customFormat="1">
      <c r="B214" s="142"/>
      <c r="C214" s="142"/>
    </row>
    <row r="215" spans="2:3" s="136" customFormat="1">
      <c r="B215" s="142"/>
      <c r="C215" s="142"/>
    </row>
    <row r="216" spans="2:3" s="136" customFormat="1">
      <c r="B216" s="142"/>
      <c r="C216" s="142"/>
    </row>
    <row r="217" spans="2:3" s="136" customFormat="1">
      <c r="B217" s="142"/>
      <c r="C217" s="142"/>
    </row>
    <row r="218" spans="2:3" s="136" customFormat="1">
      <c r="B218" s="142"/>
      <c r="C218" s="142"/>
    </row>
    <row r="219" spans="2:3" s="136" customFormat="1">
      <c r="B219" s="142"/>
      <c r="C219" s="142"/>
    </row>
    <row r="220" spans="2:3" s="136" customFormat="1">
      <c r="B220" s="142"/>
      <c r="C220" s="142"/>
    </row>
    <row r="221" spans="2:3" s="136" customFormat="1">
      <c r="B221" s="142"/>
      <c r="C221" s="142"/>
    </row>
    <row r="222" spans="2:3" s="136" customFormat="1">
      <c r="B222" s="142"/>
      <c r="C222" s="142"/>
    </row>
    <row r="223" spans="2:3" s="136" customFormat="1">
      <c r="B223" s="142"/>
      <c r="C223" s="142"/>
    </row>
    <row r="224" spans="2:3" s="136" customFormat="1">
      <c r="B224" s="142"/>
      <c r="C224" s="142"/>
    </row>
    <row r="225" spans="2:3" s="136" customFormat="1">
      <c r="B225" s="142"/>
      <c r="C225" s="142"/>
    </row>
    <row r="226" spans="2:3" s="136" customFormat="1">
      <c r="B226" s="142"/>
      <c r="C226" s="142"/>
    </row>
    <row r="227" spans="2:3" s="136" customFormat="1">
      <c r="B227" s="142"/>
      <c r="C227" s="142"/>
    </row>
    <row r="228" spans="2:3" s="136" customFormat="1">
      <c r="B228" s="142"/>
      <c r="C228" s="142"/>
    </row>
    <row r="229" spans="2:3" s="136" customFormat="1">
      <c r="B229" s="142"/>
      <c r="C229" s="142"/>
    </row>
    <row r="230" spans="2:3" s="136" customFormat="1">
      <c r="B230" s="142"/>
      <c r="C230" s="142"/>
    </row>
    <row r="231" spans="2:3" s="136" customFormat="1">
      <c r="B231" s="142"/>
      <c r="C231" s="142"/>
    </row>
    <row r="232" spans="2:3" s="136" customFormat="1">
      <c r="B232" s="142"/>
      <c r="C232" s="142"/>
    </row>
    <row r="233" spans="2:3" s="136" customFormat="1">
      <c r="B233" s="142"/>
      <c r="C233" s="142"/>
    </row>
    <row r="234" spans="2:3" s="136" customFormat="1">
      <c r="B234" s="142"/>
      <c r="C234" s="142"/>
    </row>
    <row r="235" spans="2:3" s="136" customFormat="1">
      <c r="B235" s="142"/>
      <c r="C235" s="142"/>
    </row>
    <row r="236" spans="2:3" s="136" customFormat="1">
      <c r="B236" s="142"/>
      <c r="C236" s="142"/>
    </row>
    <row r="237" spans="2:3" s="136" customFormat="1">
      <c r="B237" s="142"/>
      <c r="C237" s="142"/>
    </row>
    <row r="238" spans="2:3" s="136" customFormat="1">
      <c r="B238" s="142"/>
      <c r="C238" s="142"/>
    </row>
    <row r="239" spans="2:3" s="136" customFormat="1">
      <c r="B239" s="142"/>
      <c r="C239" s="142"/>
    </row>
    <row r="240" spans="2:3" s="136" customFormat="1">
      <c r="B240" s="142"/>
      <c r="C240" s="142"/>
    </row>
    <row r="241" spans="2:7" s="136" customFormat="1">
      <c r="B241" s="142"/>
      <c r="C241" s="142"/>
    </row>
    <row r="242" spans="2:7" s="136" customFormat="1">
      <c r="B242" s="142"/>
      <c r="C242" s="142"/>
    </row>
    <row r="243" spans="2:7" s="136" customFormat="1">
      <c r="B243" s="142"/>
      <c r="C243" s="142"/>
    </row>
    <row r="244" spans="2:7" s="136" customFormat="1">
      <c r="B244" s="142"/>
      <c r="C244" s="142"/>
    </row>
    <row r="245" spans="2:7" s="136" customFormat="1">
      <c r="B245" s="142"/>
      <c r="C245" s="142"/>
    </row>
    <row r="246" spans="2:7" s="136" customFormat="1">
      <c r="B246" s="142"/>
      <c r="C246" s="142"/>
    </row>
    <row r="247" spans="2:7" s="136" customFormat="1">
      <c r="B247" s="142"/>
      <c r="C247" s="142"/>
    </row>
    <row r="248" spans="2:7" s="136" customFormat="1">
      <c r="B248" s="142"/>
      <c r="C248" s="142"/>
    </row>
    <row r="249" spans="2:7" s="136" customFormat="1">
      <c r="B249" s="142"/>
      <c r="C249" s="142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D1:I1048576 B45:B74 B76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E327"/>
  <sheetViews>
    <sheetView rightToLeft="1" topLeftCell="B1" workbookViewId="0">
      <pane ySplit="10" topLeftCell="A11" activePane="bottomLeft" state="frozen"/>
      <selection activeCell="B1" sqref="B1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199</v>
      </c>
      <c r="C1" s="78" t="s" vm="1">
        <v>280</v>
      </c>
    </row>
    <row r="2" spans="2:57">
      <c r="B2" s="57" t="s">
        <v>198</v>
      </c>
      <c r="C2" s="78" t="s">
        <v>281</v>
      </c>
    </row>
    <row r="3" spans="2:57">
      <c r="B3" s="57" t="s">
        <v>200</v>
      </c>
      <c r="C3" s="78" t="s">
        <v>282</v>
      </c>
    </row>
    <row r="4" spans="2:57">
      <c r="B4" s="57" t="s">
        <v>201</v>
      </c>
      <c r="C4" s="78">
        <v>2102</v>
      </c>
    </row>
    <row r="6" spans="2:57" ht="26.25" customHeight="1">
      <c r="B6" s="176" t="s">
        <v>229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8"/>
    </row>
    <row r="7" spans="2:57" ht="26.25" customHeight="1">
      <c r="B7" s="176" t="s">
        <v>111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8"/>
      <c r="BE7" s="3"/>
    </row>
    <row r="8" spans="2:57" s="3" customFormat="1" ht="78.75">
      <c r="B8" s="23" t="s">
        <v>135</v>
      </c>
      <c r="C8" s="31" t="s">
        <v>52</v>
      </c>
      <c r="D8" s="31" t="s">
        <v>139</v>
      </c>
      <c r="E8" s="31" t="s">
        <v>137</v>
      </c>
      <c r="F8" s="31" t="s">
        <v>77</v>
      </c>
      <c r="G8" s="31" t="s">
        <v>15</v>
      </c>
      <c r="H8" s="31" t="s">
        <v>78</v>
      </c>
      <c r="I8" s="31" t="s">
        <v>121</v>
      </c>
      <c r="J8" s="31" t="s">
        <v>263</v>
      </c>
      <c r="K8" s="31" t="s">
        <v>262</v>
      </c>
      <c r="L8" s="31" t="s">
        <v>74</v>
      </c>
      <c r="M8" s="31" t="s">
        <v>68</v>
      </c>
      <c r="N8" s="31" t="s">
        <v>202</v>
      </c>
      <c r="O8" s="21" t="s">
        <v>204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270</v>
      </c>
      <c r="K9" s="33"/>
      <c r="L9" s="33" t="s">
        <v>266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Y10" s="1"/>
      <c r="AZ10" s="3"/>
      <c r="BA10" s="1"/>
    </row>
    <row r="11" spans="2:57" s="139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4685809.8654899998</v>
      </c>
      <c r="M11" s="80"/>
      <c r="N11" s="89">
        <f>L11/$L$11</f>
        <v>1</v>
      </c>
      <c r="O11" s="89">
        <f>L11/'סכום נכסי הקרן'!$C$42</f>
        <v>9.0270696162695882E-2</v>
      </c>
      <c r="AY11" s="136"/>
      <c r="AZ11" s="141"/>
      <c r="BA11" s="136"/>
      <c r="BE11" s="136"/>
    </row>
    <row r="12" spans="2:57" s="139" customFormat="1" ht="18" customHeight="1">
      <c r="B12" s="81" t="s">
        <v>255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4685809.8654899998</v>
      </c>
      <c r="M12" s="82"/>
      <c r="N12" s="92">
        <f t="shared" ref="N12:N33" si="0">L12/$L$11</f>
        <v>1</v>
      </c>
      <c r="O12" s="92">
        <f>L12/'סכום נכסי הקרן'!$C$42</f>
        <v>9.0270696162695882E-2</v>
      </c>
      <c r="AY12" s="136"/>
      <c r="AZ12" s="141"/>
      <c r="BA12" s="136"/>
      <c r="BE12" s="136"/>
    </row>
    <row r="13" spans="2:57" s="136" customFormat="1">
      <c r="B13" s="102" t="s">
        <v>60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2998580.6469299998</v>
      </c>
      <c r="M13" s="82"/>
      <c r="N13" s="92">
        <f t="shared" si="0"/>
        <v>0.63992793839415318</v>
      </c>
      <c r="O13" s="92">
        <f>L13/'סכום נכסי הקרן'!$C$42</f>
        <v>5.7766740492798972E-2</v>
      </c>
      <c r="AZ13" s="141"/>
    </row>
    <row r="14" spans="2:57" s="136" customFormat="1" ht="20.25">
      <c r="B14" s="87" t="s">
        <v>1636</v>
      </c>
      <c r="C14" s="84" t="s">
        <v>1637</v>
      </c>
      <c r="D14" s="97" t="s">
        <v>30</v>
      </c>
      <c r="E14" s="84"/>
      <c r="F14" s="97" t="s">
        <v>1635</v>
      </c>
      <c r="G14" s="84" t="s">
        <v>1638</v>
      </c>
      <c r="H14" s="84" t="s">
        <v>861</v>
      </c>
      <c r="I14" s="97" t="s">
        <v>186</v>
      </c>
      <c r="J14" s="94">
        <v>29089.360000000001</v>
      </c>
      <c r="K14" s="96">
        <v>110308</v>
      </c>
      <c r="L14" s="94">
        <v>150232.29794999998</v>
      </c>
      <c r="M14" s="95">
        <v>0.10035026483026586</v>
      </c>
      <c r="N14" s="95">
        <f t="shared" si="0"/>
        <v>3.2061116917361313E-2</v>
      </c>
      <c r="O14" s="95">
        <f>L14/'סכום נכסי הקרן'!$C$42</f>
        <v>2.8941793438837923E-3</v>
      </c>
      <c r="AZ14" s="139"/>
    </row>
    <row r="15" spans="2:57" s="136" customFormat="1">
      <c r="B15" s="87" t="s">
        <v>1639</v>
      </c>
      <c r="C15" s="84" t="s">
        <v>1640</v>
      </c>
      <c r="D15" s="97" t="s">
        <v>30</v>
      </c>
      <c r="E15" s="84"/>
      <c r="F15" s="97" t="s">
        <v>1635</v>
      </c>
      <c r="G15" s="84" t="s">
        <v>875</v>
      </c>
      <c r="H15" s="84" t="s">
        <v>861</v>
      </c>
      <c r="I15" s="97" t="s">
        <v>185</v>
      </c>
      <c r="J15" s="94">
        <v>18524.580000000002</v>
      </c>
      <c r="K15" s="96">
        <v>96794</v>
      </c>
      <c r="L15" s="94">
        <v>74458.949950000009</v>
      </c>
      <c r="M15" s="95">
        <v>8.1121186481412047E-2</v>
      </c>
      <c r="N15" s="95">
        <f t="shared" si="0"/>
        <v>1.5890305430097465E-2</v>
      </c>
      <c r="O15" s="95">
        <f>L15/'סכום נכסי הקרן'!$C$42</f>
        <v>1.4344289334127648E-3</v>
      </c>
    </row>
    <row r="16" spans="2:57" s="136" customFormat="1">
      <c r="B16" s="87" t="s">
        <v>1641</v>
      </c>
      <c r="C16" s="84" t="s">
        <v>1642</v>
      </c>
      <c r="D16" s="97" t="s">
        <v>30</v>
      </c>
      <c r="E16" s="84"/>
      <c r="F16" s="97" t="s">
        <v>1635</v>
      </c>
      <c r="G16" s="84" t="s">
        <v>875</v>
      </c>
      <c r="H16" s="84" t="s">
        <v>861</v>
      </c>
      <c r="I16" s="97" t="s">
        <v>183</v>
      </c>
      <c r="J16" s="94">
        <v>315936.99</v>
      </c>
      <c r="K16" s="96">
        <v>11212</v>
      </c>
      <c r="L16" s="94">
        <v>122811.03977</v>
      </c>
      <c r="M16" s="95">
        <v>3.9564017146663785E-2</v>
      </c>
      <c r="N16" s="95">
        <f t="shared" si="0"/>
        <v>2.6209138504418923E-2</v>
      </c>
      <c r="O16" s="95">
        <f>L16/'סכום נכסי הקרן'!$C$42</f>
        <v>2.3659171786184143E-3</v>
      </c>
    </row>
    <row r="17" spans="2:15" s="136" customFormat="1">
      <c r="B17" s="87" t="s">
        <v>1643</v>
      </c>
      <c r="C17" s="84" t="s">
        <v>1644</v>
      </c>
      <c r="D17" s="97" t="s">
        <v>30</v>
      </c>
      <c r="E17" s="84"/>
      <c r="F17" s="97" t="s">
        <v>1635</v>
      </c>
      <c r="G17" s="84" t="s">
        <v>964</v>
      </c>
      <c r="H17" s="84" t="s">
        <v>861</v>
      </c>
      <c r="I17" s="97" t="s">
        <v>183</v>
      </c>
      <c r="J17" s="94">
        <v>1156793.3500000001</v>
      </c>
      <c r="K17" s="96">
        <v>2904</v>
      </c>
      <c r="L17" s="94">
        <v>116467.89798000001</v>
      </c>
      <c r="M17" s="95">
        <v>3.012766363421306E-2</v>
      </c>
      <c r="N17" s="95">
        <f t="shared" si="0"/>
        <v>2.4855446832736744E-2</v>
      </c>
      <c r="O17" s="95">
        <f>L17/'סכום נכסי הקרן'!$C$42</f>
        <v>2.2437184890260206E-3</v>
      </c>
    </row>
    <row r="18" spans="2:15" s="136" customFormat="1">
      <c r="B18" s="87" t="s">
        <v>1645</v>
      </c>
      <c r="C18" s="84" t="s">
        <v>1646</v>
      </c>
      <c r="D18" s="97" t="s">
        <v>30</v>
      </c>
      <c r="E18" s="84"/>
      <c r="F18" s="97" t="s">
        <v>1635</v>
      </c>
      <c r="G18" s="84" t="s">
        <v>964</v>
      </c>
      <c r="H18" s="84" t="s">
        <v>867</v>
      </c>
      <c r="I18" s="97" t="s">
        <v>183</v>
      </c>
      <c r="J18" s="94">
        <v>2660709.35</v>
      </c>
      <c r="K18" s="96">
        <v>1253</v>
      </c>
      <c r="L18" s="94">
        <v>115585.23199</v>
      </c>
      <c r="M18" s="95">
        <v>4.6210491109290944E-3</v>
      </c>
      <c r="N18" s="95">
        <f t="shared" si="0"/>
        <v>2.4667076835801816E-2</v>
      </c>
      <c r="O18" s="95">
        <f>L18/'סכום נכסי הקרן'!$C$42</f>
        <v>2.2267141982665398E-3</v>
      </c>
    </row>
    <row r="19" spans="2:15" s="136" customFormat="1">
      <c r="B19" s="87" t="s">
        <v>1647</v>
      </c>
      <c r="C19" s="84" t="s">
        <v>1648</v>
      </c>
      <c r="D19" s="97" t="s">
        <v>30</v>
      </c>
      <c r="E19" s="84"/>
      <c r="F19" s="97" t="s">
        <v>1635</v>
      </c>
      <c r="G19" s="84" t="s">
        <v>964</v>
      </c>
      <c r="H19" s="84" t="s">
        <v>861</v>
      </c>
      <c r="I19" s="97" t="s">
        <v>183</v>
      </c>
      <c r="J19" s="94">
        <v>9513.73</v>
      </c>
      <c r="K19" s="96">
        <v>187194.7</v>
      </c>
      <c r="L19" s="94">
        <v>61744.490610000001</v>
      </c>
      <c r="M19" s="95">
        <v>1.930907724690718E-2</v>
      </c>
      <c r="N19" s="95">
        <f t="shared" si="0"/>
        <v>1.3176909089874759E-2</v>
      </c>
      <c r="O19" s="95">
        <f>L19/'סכום נכסי הקרן'!$C$42</f>
        <v>1.1894887568155499E-3</v>
      </c>
    </row>
    <row r="20" spans="2:15" s="136" customFormat="1">
      <c r="B20" s="87" t="s">
        <v>1649</v>
      </c>
      <c r="C20" s="84" t="s">
        <v>1650</v>
      </c>
      <c r="D20" s="97" t="s">
        <v>30</v>
      </c>
      <c r="E20" s="84"/>
      <c r="F20" s="97" t="s">
        <v>1635</v>
      </c>
      <c r="G20" s="84" t="s">
        <v>969</v>
      </c>
      <c r="H20" s="84" t="s">
        <v>861</v>
      </c>
      <c r="I20" s="97" t="s">
        <v>185</v>
      </c>
      <c r="J20" s="94">
        <v>106764.34</v>
      </c>
      <c r="K20" s="96">
        <v>25441</v>
      </c>
      <c r="L20" s="94">
        <v>112792.56603</v>
      </c>
      <c r="M20" s="95">
        <v>6.2062203766865111E-3</v>
      </c>
      <c r="N20" s="95">
        <f t="shared" si="0"/>
        <v>2.4071093208602731E-2</v>
      </c>
      <c r="O20" s="95">
        <f>L20/'סכום נכסי הקרן'!$C$42</f>
        <v>2.1729143413377096E-3</v>
      </c>
    </row>
    <row r="21" spans="2:15" s="136" customFormat="1">
      <c r="B21" s="87" t="s">
        <v>1651</v>
      </c>
      <c r="C21" s="84" t="s">
        <v>1652</v>
      </c>
      <c r="D21" s="97" t="s">
        <v>30</v>
      </c>
      <c r="E21" s="84"/>
      <c r="F21" s="97" t="s">
        <v>1635</v>
      </c>
      <c r="G21" s="84" t="s">
        <v>969</v>
      </c>
      <c r="H21" s="84" t="s">
        <v>904</v>
      </c>
      <c r="I21" s="97" t="s">
        <v>185</v>
      </c>
      <c r="J21" s="94">
        <v>3042.32</v>
      </c>
      <c r="K21" s="96">
        <v>202646</v>
      </c>
      <c r="L21" s="94">
        <v>25601.359489999999</v>
      </c>
      <c r="M21" s="95">
        <v>4.0937074466797238E-3</v>
      </c>
      <c r="N21" s="95">
        <f t="shared" si="0"/>
        <v>5.4635933221594424E-3</v>
      </c>
      <c r="O21" s="95">
        <f>L21/'סכום נכסי הקרן'!$C$42</f>
        <v>4.9320237274118924E-4</v>
      </c>
    </row>
    <row r="22" spans="2:15" s="136" customFormat="1">
      <c r="B22" s="87" t="s">
        <v>1653</v>
      </c>
      <c r="C22" s="84" t="s">
        <v>1654</v>
      </c>
      <c r="D22" s="97" t="s">
        <v>30</v>
      </c>
      <c r="E22" s="84"/>
      <c r="F22" s="97" t="s">
        <v>1635</v>
      </c>
      <c r="G22" s="84" t="s">
        <v>985</v>
      </c>
      <c r="H22" s="84" t="s">
        <v>904</v>
      </c>
      <c r="I22" s="97" t="s">
        <v>185</v>
      </c>
      <c r="J22" s="94">
        <v>169637.82</v>
      </c>
      <c r="K22" s="96">
        <v>18479</v>
      </c>
      <c r="L22" s="94">
        <v>130173.0978</v>
      </c>
      <c r="M22" s="95">
        <v>2.0334863949685353E-2</v>
      </c>
      <c r="N22" s="95">
        <f t="shared" si="0"/>
        <v>2.7780277377171741E-2</v>
      </c>
      <c r="O22" s="95">
        <f>L22/'סכום נכסי הקרן'!$C$42</f>
        <v>2.5077449784300845E-3</v>
      </c>
    </row>
    <row r="23" spans="2:15" s="136" customFormat="1">
      <c r="B23" s="87" t="s">
        <v>1655</v>
      </c>
      <c r="C23" s="84" t="s">
        <v>1656</v>
      </c>
      <c r="D23" s="97" t="s">
        <v>30</v>
      </c>
      <c r="E23" s="84"/>
      <c r="F23" s="97" t="s">
        <v>1635</v>
      </c>
      <c r="G23" s="84" t="s">
        <v>985</v>
      </c>
      <c r="H23" s="84" t="s">
        <v>867</v>
      </c>
      <c r="I23" s="97" t="s">
        <v>183</v>
      </c>
      <c r="J23" s="94">
        <v>74169.919999999998</v>
      </c>
      <c r="K23" s="96">
        <v>124862</v>
      </c>
      <c r="L23" s="94">
        <v>321079.02344999998</v>
      </c>
      <c r="M23" s="95">
        <v>1.2086951913918819E-2</v>
      </c>
      <c r="N23" s="95">
        <f t="shared" si="0"/>
        <v>6.8521564610352456E-2</v>
      </c>
      <c r="O23" s="95">
        <f>L23/'סכום נכסי הקרן'!$C$42</f>
        <v>6.1854893395336622E-3</v>
      </c>
    </row>
    <row r="24" spans="2:15" s="136" customFormat="1">
      <c r="B24" s="87" t="s">
        <v>1657</v>
      </c>
      <c r="C24" s="84" t="s">
        <v>1658</v>
      </c>
      <c r="D24" s="97" t="s">
        <v>30</v>
      </c>
      <c r="E24" s="84"/>
      <c r="F24" s="97" t="s">
        <v>1635</v>
      </c>
      <c r="G24" s="84" t="s">
        <v>985</v>
      </c>
      <c r="H24" s="84" t="s">
        <v>861</v>
      </c>
      <c r="I24" s="97" t="s">
        <v>183</v>
      </c>
      <c r="J24" s="94">
        <v>429602.64</v>
      </c>
      <c r="K24" s="96">
        <v>11661.1</v>
      </c>
      <c r="L24" s="94">
        <v>173684.19428999998</v>
      </c>
      <c r="M24" s="95">
        <v>7.3386577244549375E-2</v>
      </c>
      <c r="N24" s="95">
        <f t="shared" si="0"/>
        <v>3.70659927047291E-2</v>
      </c>
      <c r="O24" s="95">
        <f>L24/'סכום נכסי הקרן'!$C$42</f>
        <v>3.345972965417303E-3</v>
      </c>
    </row>
    <row r="25" spans="2:15" s="136" customFormat="1">
      <c r="B25" s="87" t="s">
        <v>1659</v>
      </c>
      <c r="C25" s="84" t="s">
        <v>1660</v>
      </c>
      <c r="D25" s="97" t="s">
        <v>30</v>
      </c>
      <c r="E25" s="84"/>
      <c r="F25" s="97" t="s">
        <v>1635</v>
      </c>
      <c r="G25" s="84" t="s">
        <v>985</v>
      </c>
      <c r="H25" s="84" t="s">
        <v>861</v>
      </c>
      <c r="I25" s="97" t="s">
        <v>183</v>
      </c>
      <c r="J25" s="94">
        <v>375904.64</v>
      </c>
      <c r="K25" s="96">
        <v>12088</v>
      </c>
      <c r="L25" s="94">
        <v>157538.23643000002</v>
      </c>
      <c r="M25" s="95">
        <v>4.4781403124521973E-2</v>
      </c>
      <c r="N25" s="95">
        <f t="shared" si="0"/>
        <v>3.3620279301180327E-2</v>
      </c>
      <c r="O25" s="95">
        <f>L25/'סכום נכסי הקרן'!$C$42</f>
        <v>3.0349260177018229E-3</v>
      </c>
    </row>
    <row r="26" spans="2:15" s="136" customFormat="1">
      <c r="B26" s="87" t="s">
        <v>1661</v>
      </c>
      <c r="C26" s="84" t="s">
        <v>1662</v>
      </c>
      <c r="D26" s="97" t="s">
        <v>30</v>
      </c>
      <c r="E26" s="84"/>
      <c r="F26" s="97" t="s">
        <v>1635</v>
      </c>
      <c r="G26" s="84" t="s">
        <v>985</v>
      </c>
      <c r="H26" s="84" t="s">
        <v>861</v>
      </c>
      <c r="I26" s="97" t="s">
        <v>183</v>
      </c>
      <c r="J26" s="94">
        <v>6653.25</v>
      </c>
      <c r="K26" s="96">
        <v>1122530</v>
      </c>
      <c r="L26" s="94">
        <v>258932.02713999999</v>
      </c>
      <c r="M26" s="95">
        <v>1.3233994260879957E-2</v>
      </c>
      <c r="N26" s="95">
        <f t="shared" si="0"/>
        <v>5.525875666594577E-2</v>
      </c>
      <c r="O26" s="95">
        <f>L26/'סכום נכסי הקרן'!$C$42</f>
        <v>4.9882464333199372E-3</v>
      </c>
    </row>
    <row r="27" spans="2:15" s="136" customFormat="1">
      <c r="B27" s="87" t="s">
        <v>1663</v>
      </c>
      <c r="C27" s="84" t="s">
        <v>1664</v>
      </c>
      <c r="D27" s="97" t="s">
        <v>30</v>
      </c>
      <c r="E27" s="84"/>
      <c r="F27" s="97" t="s">
        <v>1635</v>
      </c>
      <c r="G27" s="84" t="s">
        <v>985</v>
      </c>
      <c r="H27" s="84" t="s">
        <v>861</v>
      </c>
      <c r="I27" s="97" t="s">
        <v>185</v>
      </c>
      <c r="J27" s="94">
        <v>20418.919999999998</v>
      </c>
      <c r="K27" s="96">
        <v>188087</v>
      </c>
      <c r="L27" s="94">
        <v>159481.99022000001</v>
      </c>
      <c r="M27" s="95">
        <v>4.7356238577329034E-2</v>
      </c>
      <c r="N27" s="95">
        <f t="shared" si="0"/>
        <v>3.4035096343654744E-2</v>
      </c>
      <c r="O27" s="95">
        <f>L27/'סכום נכסי הקרן'!$C$42</f>
        <v>3.0723718409061389E-3</v>
      </c>
    </row>
    <row r="28" spans="2:15" s="136" customFormat="1">
      <c r="B28" s="87" t="s">
        <v>1665</v>
      </c>
      <c r="C28" s="84" t="s">
        <v>1666</v>
      </c>
      <c r="D28" s="97" t="s">
        <v>30</v>
      </c>
      <c r="E28" s="84"/>
      <c r="F28" s="97" t="s">
        <v>1635</v>
      </c>
      <c r="G28" s="84" t="s">
        <v>985</v>
      </c>
      <c r="H28" s="84" t="s">
        <v>861</v>
      </c>
      <c r="I28" s="97" t="s">
        <v>183</v>
      </c>
      <c r="J28" s="94">
        <v>4226328.22</v>
      </c>
      <c r="K28" s="96">
        <v>1602</v>
      </c>
      <c r="L28" s="94">
        <v>234735.93268</v>
      </c>
      <c r="M28" s="95">
        <v>2.0037929155275244E-2</v>
      </c>
      <c r="N28" s="95">
        <f t="shared" si="0"/>
        <v>5.0095061348686076E-2</v>
      </c>
      <c r="O28" s="95">
        <f>L28/'סכום נכסי הקרן'!$C$42</f>
        <v>4.5221160622588514E-3</v>
      </c>
    </row>
    <row r="29" spans="2:15" s="136" customFormat="1">
      <c r="B29" s="87" t="s">
        <v>1667</v>
      </c>
      <c r="C29" s="84" t="s">
        <v>1668</v>
      </c>
      <c r="D29" s="97" t="s">
        <v>30</v>
      </c>
      <c r="E29" s="84"/>
      <c r="F29" s="97" t="s">
        <v>1635</v>
      </c>
      <c r="G29" s="84" t="s">
        <v>985</v>
      </c>
      <c r="H29" s="84" t="s">
        <v>861</v>
      </c>
      <c r="I29" s="97" t="s">
        <v>185</v>
      </c>
      <c r="J29" s="94">
        <v>454652.78</v>
      </c>
      <c r="K29" s="96">
        <v>10045</v>
      </c>
      <c r="L29" s="94">
        <v>189648.70734999998</v>
      </c>
      <c r="M29" s="95">
        <v>9.8752073106012847E-3</v>
      </c>
      <c r="N29" s="95">
        <f t="shared" si="0"/>
        <v>4.047298392252803E-2</v>
      </c>
      <c r="O29" s="95">
        <f>L29/'סכום נכסי הקרן'!$C$42</f>
        <v>3.6535244344682032E-3</v>
      </c>
    </row>
    <row r="30" spans="2:15" s="136" customFormat="1">
      <c r="B30" s="87" t="s">
        <v>1669</v>
      </c>
      <c r="C30" s="84" t="s">
        <v>1670</v>
      </c>
      <c r="D30" s="97" t="s">
        <v>30</v>
      </c>
      <c r="E30" s="84"/>
      <c r="F30" s="97" t="s">
        <v>1635</v>
      </c>
      <c r="G30" s="84" t="s">
        <v>1671</v>
      </c>
      <c r="H30" s="84" t="s">
        <v>861</v>
      </c>
      <c r="I30" s="97" t="s">
        <v>185</v>
      </c>
      <c r="J30" s="94">
        <v>348046.12</v>
      </c>
      <c r="K30" s="96">
        <v>14581</v>
      </c>
      <c r="L30" s="94">
        <v>210738.65733000002</v>
      </c>
      <c r="M30" s="95">
        <v>7.0082581023695458E-3</v>
      </c>
      <c r="N30" s="95">
        <f t="shared" si="0"/>
        <v>4.4973796073555124E-2</v>
      </c>
      <c r="O30" s="95">
        <f>L30/'סכום נכסי הקרן'!$C$42</f>
        <v>4.0598158806389398E-3</v>
      </c>
    </row>
    <row r="31" spans="2:15" s="136" customFormat="1">
      <c r="B31" s="87" t="s">
        <v>1672</v>
      </c>
      <c r="C31" s="84" t="s">
        <v>1673</v>
      </c>
      <c r="D31" s="97" t="s">
        <v>30</v>
      </c>
      <c r="E31" s="84"/>
      <c r="F31" s="97" t="s">
        <v>1635</v>
      </c>
      <c r="G31" s="84" t="s">
        <v>1671</v>
      </c>
      <c r="H31" s="84" t="s">
        <v>861</v>
      </c>
      <c r="I31" s="97" t="s">
        <v>183</v>
      </c>
      <c r="J31" s="94">
        <v>17005.53</v>
      </c>
      <c r="K31" s="96">
        <v>195655.5</v>
      </c>
      <c r="L31" s="94">
        <v>115354.87331</v>
      </c>
      <c r="M31" s="95">
        <v>0.11411393258614198</v>
      </c>
      <c r="N31" s="95">
        <f t="shared" si="0"/>
        <v>2.4617915925177477E-2</v>
      </c>
      <c r="O31" s="95">
        <f>L31/'סכום נכסי הקרן'!$C$42</f>
        <v>2.2222764086404887E-3</v>
      </c>
    </row>
    <row r="32" spans="2:15" s="136" customFormat="1">
      <c r="B32" s="87" t="s">
        <v>1674</v>
      </c>
      <c r="C32" s="84" t="s">
        <v>1675</v>
      </c>
      <c r="D32" s="97" t="s">
        <v>30</v>
      </c>
      <c r="E32" s="84"/>
      <c r="F32" s="97" t="s">
        <v>1635</v>
      </c>
      <c r="G32" s="84" t="s">
        <v>1676</v>
      </c>
      <c r="H32" s="84" t="s">
        <v>861</v>
      </c>
      <c r="I32" s="97" t="s">
        <v>186</v>
      </c>
      <c r="J32" s="94">
        <v>281712.14</v>
      </c>
      <c r="K32" s="96">
        <v>14856.52</v>
      </c>
      <c r="L32" s="94">
        <v>195949.78486000001</v>
      </c>
      <c r="M32" s="95">
        <v>9.019961357973591E-2</v>
      </c>
      <c r="N32" s="95">
        <f t="shared" si="0"/>
        <v>4.1817698644396308E-2</v>
      </c>
      <c r="O32" s="95">
        <f>L32/'סכום נכסי הקרן'!$C$42</f>
        <v>3.774912768551479E-3</v>
      </c>
    </row>
    <row r="33" spans="2:51" s="136" customFormat="1">
      <c r="B33" s="87" t="s">
        <v>1677</v>
      </c>
      <c r="C33" s="84" t="s">
        <v>1678</v>
      </c>
      <c r="D33" s="97" t="s">
        <v>30</v>
      </c>
      <c r="E33" s="84"/>
      <c r="F33" s="97" t="s">
        <v>1635</v>
      </c>
      <c r="G33" s="84" t="s">
        <v>1679</v>
      </c>
      <c r="H33" s="84"/>
      <c r="I33" s="97" t="s">
        <v>183</v>
      </c>
      <c r="J33" s="94">
        <v>70770</v>
      </c>
      <c r="K33" s="96">
        <v>29169.55</v>
      </c>
      <c r="L33" s="94">
        <v>71570.2883</v>
      </c>
      <c r="M33" s="95">
        <v>4.8644602580795639E-3</v>
      </c>
      <c r="N33" s="95">
        <f t="shared" si="0"/>
        <v>1.5273835335722873E-2</v>
      </c>
      <c r="O33" s="95">
        <f>L33/'סכום נכסי הקרן'!$C$42</f>
        <v>1.3787797488300877E-3</v>
      </c>
    </row>
    <row r="34" spans="2:51" s="136" customFormat="1">
      <c r="B34" s="83"/>
      <c r="C34" s="84"/>
      <c r="D34" s="84"/>
      <c r="E34" s="84"/>
      <c r="F34" s="84"/>
      <c r="G34" s="84"/>
      <c r="H34" s="84"/>
      <c r="I34" s="84"/>
      <c r="J34" s="94"/>
      <c r="K34" s="96"/>
      <c r="L34" s="84"/>
      <c r="M34" s="84"/>
      <c r="N34" s="95"/>
      <c r="O34" s="84"/>
    </row>
    <row r="35" spans="2:51" s="136" customFormat="1">
      <c r="B35" s="102" t="s">
        <v>274</v>
      </c>
      <c r="C35" s="82"/>
      <c r="D35" s="82"/>
      <c r="E35" s="82"/>
      <c r="F35" s="82"/>
      <c r="G35" s="82"/>
      <c r="H35" s="82"/>
      <c r="I35" s="82"/>
      <c r="J35" s="91"/>
      <c r="K35" s="93"/>
      <c r="L35" s="91">
        <v>459050.72401000001</v>
      </c>
      <c r="M35" s="82"/>
      <c r="N35" s="92">
        <f t="shared" ref="N35:N37" si="1">L35/$L$11</f>
        <v>9.796614399376545E-2</v>
      </c>
      <c r="O35" s="92">
        <f>L35/'סכום נכסי הקרן'!$C$42</f>
        <v>8.8434720186921154E-3</v>
      </c>
    </row>
    <row r="36" spans="2:51" s="136" customFormat="1">
      <c r="B36" s="87" t="s">
        <v>1680</v>
      </c>
      <c r="C36" s="84" t="s">
        <v>1681</v>
      </c>
      <c r="D36" s="97" t="s">
        <v>30</v>
      </c>
      <c r="E36" s="84"/>
      <c r="F36" s="97" t="s">
        <v>1635</v>
      </c>
      <c r="G36" s="84" t="s">
        <v>889</v>
      </c>
      <c r="H36" s="84" t="s">
        <v>867</v>
      </c>
      <c r="I36" s="97" t="s">
        <v>183</v>
      </c>
      <c r="J36" s="94">
        <v>6872731.5000000028</v>
      </c>
      <c r="K36" s="96">
        <v>963</v>
      </c>
      <c r="L36" s="94">
        <v>229461.32988000003</v>
      </c>
      <c r="M36" s="95">
        <v>3.1111562337481004E-2</v>
      </c>
      <c r="N36" s="95">
        <f t="shared" si="1"/>
        <v>4.896940688309491E-2</v>
      </c>
      <c r="O36" s="95">
        <f>L36/'סכום נכסי הקרן'!$C$42</f>
        <v>4.4205024500112893E-3</v>
      </c>
    </row>
    <row r="37" spans="2:51" s="136" customFormat="1" ht="20.25">
      <c r="B37" s="87" t="s">
        <v>1682</v>
      </c>
      <c r="C37" s="84" t="s">
        <v>1683</v>
      </c>
      <c r="D37" s="97" t="s">
        <v>30</v>
      </c>
      <c r="E37" s="84"/>
      <c r="F37" s="97" t="s">
        <v>1635</v>
      </c>
      <c r="G37" s="84" t="s">
        <v>1679</v>
      </c>
      <c r="H37" s="84"/>
      <c r="I37" s="97" t="s">
        <v>183</v>
      </c>
      <c r="J37" s="94">
        <v>2467263.1300000004</v>
      </c>
      <c r="K37" s="96">
        <v>2684</v>
      </c>
      <c r="L37" s="94">
        <v>229589.39412999994</v>
      </c>
      <c r="M37" s="95">
        <v>1.3062398100452233E-2</v>
      </c>
      <c r="N37" s="95">
        <f t="shared" si="1"/>
        <v>4.8996737110670527E-2</v>
      </c>
      <c r="O37" s="95">
        <f>L37/'סכום נכסי הקרן'!$C$42</f>
        <v>4.4229695686808252E-3</v>
      </c>
      <c r="AY37" s="139"/>
    </row>
    <row r="38" spans="2:51" s="136" customFormat="1">
      <c r="B38" s="83"/>
      <c r="C38" s="84"/>
      <c r="D38" s="84"/>
      <c r="E38" s="84"/>
      <c r="F38" s="84"/>
      <c r="G38" s="84"/>
      <c r="H38" s="84"/>
      <c r="I38" s="84"/>
      <c r="J38" s="94"/>
      <c r="K38" s="96"/>
      <c r="L38" s="84"/>
      <c r="M38" s="84"/>
      <c r="N38" s="95"/>
      <c r="O38" s="84"/>
      <c r="AY38" s="141"/>
    </row>
    <row r="39" spans="2:51" s="136" customFormat="1">
      <c r="B39" s="102" t="s">
        <v>32</v>
      </c>
      <c r="C39" s="82"/>
      <c r="D39" s="82"/>
      <c r="E39" s="82"/>
      <c r="F39" s="82"/>
      <c r="G39" s="82"/>
      <c r="H39" s="82"/>
      <c r="I39" s="82"/>
      <c r="J39" s="91"/>
      <c r="K39" s="93"/>
      <c r="L39" s="91">
        <v>1226326.6260100002</v>
      </c>
      <c r="M39" s="82"/>
      <c r="N39" s="92">
        <f t="shared" ref="N39:N53" si="2">L39/$L$11</f>
        <v>0.2617107098266272</v>
      </c>
      <c r="O39" s="92">
        <f>L39/'סכום נכסי הקרן'!$C$42</f>
        <v>2.3624807969282929E-2</v>
      </c>
    </row>
    <row r="40" spans="2:51" s="136" customFormat="1">
      <c r="B40" s="87" t="s">
        <v>1684</v>
      </c>
      <c r="C40" s="84" t="s">
        <v>1685</v>
      </c>
      <c r="D40" s="97" t="s">
        <v>30</v>
      </c>
      <c r="E40" s="84"/>
      <c r="F40" s="97" t="s">
        <v>1528</v>
      </c>
      <c r="G40" s="84" t="s">
        <v>1679</v>
      </c>
      <c r="H40" s="84"/>
      <c r="I40" s="97" t="s">
        <v>183</v>
      </c>
      <c r="J40" s="94">
        <v>2505</v>
      </c>
      <c r="K40" s="96">
        <v>487766.52</v>
      </c>
      <c r="L40" s="94">
        <v>42361.71746</v>
      </c>
      <c r="M40" s="95">
        <v>5.7365437356181317E-3</v>
      </c>
      <c r="N40" s="95">
        <f t="shared" si="2"/>
        <v>9.0404260258157513E-3</v>
      </c>
      <c r="O40" s="95">
        <f>L40/'סכום נכסי הקרן'!$C$42</f>
        <v>8.1608555095774203E-4</v>
      </c>
    </row>
    <row r="41" spans="2:51" s="136" customFormat="1">
      <c r="B41" s="87" t="s">
        <v>1686</v>
      </c>
      <c r="C41" s="84" t="s">
        <v>1687</v>
      </c>
      <c r="D41" s="97" t="s">
        <v>30</v>
      </c>
      <c r="E41" s="84"/>
      <c r="F41" s="97" t="s">
        <v>1528</v>
      </c>
      <c r="G41" s="84" t="s">
        <v>1679</v>
      </c>
      <c r="H41" s="84"/>
      <c r="I41" s="97" t="s">
        <v>183</v>
      </c>
      <c r="J41" s="94">
        <v>273588</v>
      </c>
      <c r="K41" s="96">
        <v>2332.69</v>
      </c>
      <c r="L41" s="94">
        <v>22126.25504</v>
      </c>
      <c r="M41" s="95">
        <v>1.3157456738019897E-2</v>
      </c>
      <c r="N41" s="95">
        <f t="shared" si="2"/>
        <v>4.7219703050597923E-3</v>
      </c>
      <c r="O41" s="95">
        <f>L41/'סכום נכסי הקרן'!$C$42</f>
        <v>4.2625554669732495E-4</v>
      </c>
    </row>
    <row r="42" spans="2:51" s="136" customFormat="1">
      <c r="B42" s="87" t="s">
        <v>1688</v>
      </c>
      <c r="C42" s="84" t="s">
        <v>1689</v>
      </c>
      <c r="D42" s="97" t="s">
        <v>30</v>
      </c>
      <c r="E42" s="84"/>
      <c r="F42" s="97" t="s">
        <v>1528</v>
      </c>
      <c r="G42" s="84" t="s">
        <v>1679</v>
      </c>
      <c r="H42" s="84"/>
      <c r="I42" s="97" t="s">
        <v>185</v>
      </c>
      <c r="J42" s="94">
        <v>12839</v>
      </c>
      <c r="K42" s="96">
        <v>170716</v>
      </c>
      <c r="L42" s="94">
        <v>91017.630439999994</v>
      </c>
      <c r="M42" s="95">
        <v>5.0786377215195765E-2</v>
      </c>
      <c r="N42" s="95">
        <f t="shared" si="2"/>
        <v>1.9424098086080192E-2</v>
      </c>
      <c r="O42" s="95">
        <f>L42/'סכום נכסי הקרן'!$C$42</f>
        <v>1.7534268565629479E-3</v>
      </c>
    </row>
    <row r="43" spans="2:51" s="136" customFormat="1">
      <c r="B43" s="87" t="s">
        <v>1690</v>
      </c>
      <c r="C43" s="84" t="s">
        <v>1691</v>
      </c>
      <c r="D43" s="97" t="s">
        <v>157</v>
      </c>
      <c r="E43" s="84"/>
      <c r="F43" s="97" t="s">
        <v>1528</v>
      </c>
      <c r="G43" s="84" t="s">
        <v>1679</v>
      </c>
      <c r="H43" s="84"/>
      <c r="I43" s="97" t="s">
        <v>185</v>
      </c>
      <c r="J43" s="94">
        <v>166018</v>
      </c>
      <c r="K43" s="96">
        <v>3768</v>
      </c>
      <c r="L43" s="94">
        <v>25976.831149999998</v>
      </c>
      <c r="M43" s="95">
        <v>7.9697990561954264E-3</v>
      </c>
      <c r="N43" s="95">
        <f t="shared" si="2"/>
        <v>5.5437228346190215E-3</v>
      </c>
      <c r="O43" s="95">
        <f>L43/'סכום נכסי הקרן'!$C$42</f>
        <v>5.0043571961409284E-4</v>
      </c>
    </row>
    <row r="44" spans="2:51" s="136" customFormat="1">
      <c r="B44" s="87" t="s">
        <v>1692</v>
      </c>
      <c r="C44" s="84" t="s">
        <v>1693</v>
      </c>
      <c r="D44" s="97" t="s">
        <v>157</v>
      </c>
      <c r="E44" s="84"/>
      <c r="F44" s="97" t="s">
        <v>1528</v>
      </c>
      <c r="G44" s="84" t="s">
        <v>1679</v>
      </c>
      <c r="H44" s="84"/>
      <c r="I44" s="97" t="s">
        <v>185</v>
      </c>
      <c r="J44" s="94">
        <v>276170.99999999994</v>
      </c>
      <c r="K44" s="96">
        <v>2378</v>
      </c>
      <c r="L44" s="94">
        <v>27271.562579999998</v>
      </c>
      <c r="M44" s="95">
        <v>2.3634175008837932E-3</v>
      </c>
      <c r="N44" s="95">
        <f t="shared" si="2"/>
        <v>5.8200318328853456E-3</v>
      </c>
      <c r="O44" s="95">
        <f>L44/'סכום נכסי הקרן'!$C$42</f>
        <v>5.2537832524361108E-4</v>
      </c>
    </row>
    <row r="45" spans="2:51" s="136" customFormat="1">
      <c r="B45" s="87" t="s">
        <v>1694</v>
      </c>
      <c r="C45" s="84" t="s">
        <v>1695</v>
      </c>
      <c r="D45" s="97" t="s">
        <v>30</v>
      </c>
      <c r="E45" s="84"/>
      <c r="F45" s="97" t="s">
        <v>1528</v>
      </c>
      <c r="G45" s="84" t="s">
        <v>1679</v>
      </c>
      <c r="H45" s="84"/>
      <c r="I45" s="97" t="s">
        <v>183</v>
      </c>
      <c r="J45" s="94">
        <v>86167.87</v>
      </c>
      <c r="K45" s="96">
        <v>13882</v>
      </c>
      <c r="L45" s="94">
        <v>41471.64357</v>
      </c>
      <c r="M45" s="95">
        <v>1.6238780983487883E-2</v>
      </c>
      <c r="N45" s="95">
        <f t="shared" si="2"/>
        <v>8.8504751068603747E-3</v>
      </c>
      <c r="O45" s="95">
        <f>L45/'סכום נכסי הקרן'!$C$42</f>
        <v>7.9893854926689619E-4</v>
      </c>
    </row>
    <row r="46" spans="2:51" s="136" customFormat="1">
      <c r="B46" s="87" t="s">
        <v>1696</v>
      </c>
      <c r="C46" s="84" t="s">
        <v>1697</v>
      </c>
      <c r="D46" s="97" t="s">
        <v>30</v>
      </c>
      <c r="E46" s="84"/>
      <c r="F46" s="97" t="s">
        <v>1528</v>
      </c>
      <c r="G46" s="84" t="s">
        <v>1679</v>
      </c>
      <c r="H46" s="84"/>
      <c r="I46" s="97" t="s">
        <v>185</v>
      </c>
      <c r="J46" s="94">
        <v>38201</v>
      </c>
      <c r="K46" s="96">
        <v>124753</v>
      </c>
      <c r="L46" s="94">
        <v>197900.01606999998</v>
      </c>
      <c r="M46" s="95">
        <v>2.7001623562494817E-2</v>
      </c>
      <c r="N46" s="95">
        <f t="shared" si="2"/>
        <v>4.2233898034892928E-2</v>
      </c>
      <c r="O46" s="95">
        <f>L46/'סכום נכסי הקרן'!$C$42</f>
        <v>3.812483377274098E-3</v>
      </c>
    </row>
    <row r="47" spans="2:51" s="136" customFormat="1">
      <c r="B47" s="87" t="s">
        <v>1698</v>
      </c>
      <c r="C47" s="84" t="s">
        <v>1699</v>
      </c>
      <c r="D47" s="97" t="s">
        <v>30</v>
      </c>
      <c r="E47" s="84"/>
      <c r="F47" s="97" t="s">
        <v>1528</v>
      </c>
      <c r="G47" s="84" t="s">
        <v>1679</v>
      </c>
      <c r="H47" s="84"/>
      <c r="I47" s="97" t="s">
        <v>183</v>
      </c>
      <c r="J47" s="94">
        <v>227075.53</v>
      </c>
      <c r="K47" s="96">
        <v>1905.64</v>
      </c>
      <c r="L47" s="94">
        <v>15002.5486</v>
      </c>
      <c r="M47" s="95">
        <v>2.5438907822612549E-3</v>
      </c>
      <c r="N47" s="95">
        <f t="shared" si="2"/>
        <v>3.2016981121002373E-3</v>
      </c>
      <c r="O47" s="95">
        <f>L47/'סכום נכסי הקרן'!$C$42</f>
        <v>2.8901951748207759E-4</v>
      </c>
    </row>
    <row r="48" spans="2:51" s="136" customFormat="1">
      <c r="B48" s="87" t="s">
        <v>1700</v>
      </c>
      <c r="C48" s="84" t="s">
        <v>1701</v>
      </c>
      <c r="D48" s="97" t="s">
        <v>30</v>
      </c>
      <c r="E48" s="84"/>
      <c r="F48" s="97" t="s">
        <v>1528</v>
      </c>
      <c r="G48" s="84" t="s">
        <v>1679</v>
      </c>
      <c r="H48" s="84"/>
      <c r="I48" s="97" t="s">
        <v>183</v>
      </c>
      <c r="J48" s="94">
        <v>818029.99000000011</v>
      </c>
      <c r="K48" s="96">
        <v>1933</v>
      </c>
      <c r="L48" s="94">
        <v>54822.005830000016</v>
      </c>
      <c r="M48" s="95">
        <v>2.9479124254716209E-2</v>
      </c>
      <c r="N48" s="95">
        <f t="shared" si="2"/>
        <v>1.1699579667914508E-2</v>
      </c>
      <c r="O48" s="95">
        <f>L48/'סכום נכסי הקרן'!$C$42</f>
        <v>1.056129201433565E-3</v>
      </c>
    </row>
    <row r="49" spans="2:15" s="136" customFormat="1">
      <c r="B49" s="87" t="s">
        <v>1702</v>
      </c>
      <c r="C49" s="84" t="s">
        <v>1703</v>
      </c>
      <c r="D49" s="97" t="s">
        <v>30</v>
      </c>
      <c r="E49" s="84"/>
      <c r="F49" s="97" t="s">
        <v>1528</v>
      </c>
      <c r="G49" s="84" t="s">
        <v>1679</v>
      </c>
      <c r="H49" s="84"/>
      <c r="I49" s="97" t="s">
        <v>183</v>
      </c>
      <c r="J49" s="94">
        <v>14713</v>
      </c>
      <c r="K49" s="96">
        <v>51907.07</v>
      </c>
      <c r="L49" s="94">
        <v>26477.781350000001</v>
      </c>
      <c r="M49" s="95">
        <v>5.072656460778706E-3</v>
      </c>
      <c r="N49" s="95">
        <f t="shared" si="2"/>
        <v>5.6506307575566114E-3</v>
      </c>
      <c r="O49" s="95">
        <f>L49/'סכום נכסי הקרן'!$C$42</f>
        <v>5.1008637224297698E-4</v>
      </c>
    </row>
    <row r="50" spans="2:15" s="136" customFormat="1">
      <c r="B50" s="87" t="s">
        <v>1704</v>
      </c>
      <c r="C50" s="84" t="s">
        <v>1705</v>
      </c>
      <c r="D50" s="97" t="s">
        <v>30</v>
      </c>
      <c r="E50" s="84"/>
      <c r="F50" s="97" t="s">
        <v>1528</v>
      </c>
      <c r="G50" s="84" t="s">
        <v>1679</v>
      </c>
      <c r="H50" s="84"/>
      <c r="I50" s="97" t="s">
        <v>183</v>
      </c>
      <c r="J50" s="94">
        <v>652281.42999999993</v>
      </c>
      <c r="K50" s="96">
        <v>2504.02</v>
      </c>
      <c r="L50" s="94">
        <v>56627.403610000008</v>
      </c>
      <c r="M50" s="95">
        <v>2.5561613360905863E-3</v>
      </c>
      <c r="N50" s="95">
        <f t="shared" si="2"/>
        <v>1.2084870115419937E-2</v>
      </c>
      <c r="O50" s="95">
        <f>L50/'סכום נכסי הקרן'!$C$42</f>
        <v>1.0909096383547167E-3</v>
      </c>
    </row>
    <row r="51" spans="2:15" s="136" customFormat="1">
      <c r="B51" s="87" t="s">
        <v>1706</v>
      </c>
      <c r="C51" s="84" t="s">
        <v>1707</v>
      </c>
      <c r="D51" s="97" t="s">
        <v>30</v>
      </c>
      <c r="E51" s="84"/>
      <c r="F51" s="97" t="s">
        <v>1528</v>
      </c>
      <c r="G51" s="84" t="s">
        <v>1679</v>
      </c>
      <c r="H51" s="84"/>
      <c r="I51" s="97" t="s">
        <v>185</v>
      </c>
      <c r="J51" s="94">
        <v>1018333.5900000002</v>
      </c>
      <c r="K51" s="96">
        <v>1287.4000000000001</v>
      </c>
      <c r="L51" s="94">
        <v>54440.696630000006</v>
      </c>
      <c r="M51" s="95">
        <v>6.0710954119285399E-2</v>
      </c>
      <c r="N51" s="95">
        <f t="shared" si="2"/>
        <v>1.1618204364403311E-2</v>
      </c>
      <c r="O51" s="95">
        <f>L51/'סכום נכסי הקרן'!$C$42</f>
        <v>1.0487833961351585E-3</v>
      </c>
    </row>
    <row r="52" spans="2:15" s="136" customFormat="1">
      <c r="B52" s="87" t="s">
        <v>1708</v>
      </c>
      <c r="C52" s="84" t="s">
        <v>1709</v>
      </c>
      <c r="D52" s="97" t="s">
        <v>30</v>
      </c>
      <c r="E52" s="84"/>
      <c r="F52" s="97" t="s">
        <v>1528</v>
      </c>
      <c r="G52" s="84" t="s">
        <v>1679</v>
      </c>
      <c r="H52" s="84"/>
      <c r="I52" s="97" t="s">
        <v>193</v>
      </c>
      <c r="J52" s="94">
        <v>340332.46</v>
      </c>
      <c r="K52" s="96">
        <v>11131.3</v>
      </c>
      <c r="L52" s="94">
        <v>116692.11227</v>
      </c>
      <c r="M52" s="95">
        <v>3.8388692898537163E-2</v>
      </c>
      <c r="N52" s="95">
        <f t="shared" si="2"/>
        <v>2.4903296467364749E-2</v>
      </c>
      <c r="O52" s="95">
        <f>L52/'סכום נכסי הקרן'!$C$42</f>
        <v>2.2480379088550212E-3</v>
      </c>
    </row>
    <row r="53" spans="2:15" s="136" customFormat="1">
      <c r="B53" s="87" t="s">
        <v>1710</v>
      </c>
      <c r="C53" s="84" t="s">
        <v>1711</v>
      </c>
      <c r="D53" s="97" t="s">
        <v>157</v>
      </c>
      <c r="E53" s="84"/>
      <c r="F53" s="97" t="s">
        <v>1528</v>
      </c>
      <c r="G53" s="84" t="s">
        <v>1679</v>
      </c>
      <c r="H53" s="84"/>
      <c r="I53" s="97" t="s">
        <v>183</v>
      </c>
      <c r="J53" s="94">
        <v>647373.01000000013</v>
      </c>
      <c r="K53" s="96">
        <v>20233.91</v>
      </c>
      <c r="L53" s="94">
        <v>454138.42141000001</v>
      </c>
      <c r="M53" s="95">
        <v>1.2294772272137051E-2</v>
      </c>
      <c r="N53" s="95">
        <f t="shared" si="2"/>
        <v>9.6917808115654369E-2</v>
      </c>
      <c r="O53" s="95">
        <f>L53/'סכום נכסי הקרן'!$C$42</f>
        <v>8.7488380091626967E-3</v>
      </c>
    </row>
    <row r="54" spans="2:15" s="136" customFormat="1">
      <c r="B54" s="83"/>
      <c r="C54" s="84"/>
      <c r="D54" s="84"/>
      <c r="E54" s="84"/>
      <c r="F54" s="84"/>
      <c r="G54" s="84"/>
      <c r="H54" s="84"/>
      <c r="I54" s="84"/>
      <c r="J54" s="94"/>
      <c r="K54" s="96"/>
      <c r="L54" s="84"/>
      <c r="M54" s="84"/>
      <c r="N54" s="95"/>
      <c r="O54" s="84"/>
    </row>
    <row r="55" spans="2:15" s="136" customFormat="1">
      <c r="B55" s="102" t="s">
        <v>71</v>
      </c>
      <c r="C55" s="82"/>
      <c r="D55" s="82"/>
      <c r="E55" s="82"/>
      <c r="F55" s="82"/>
      <c r="G55" s="82"/>
      <c r="H55" s="82"/>
      <c r="I55" s="82"/>
      <c r="J55" s="91"/>
      <c r="K55" s="93"/>
      <c r="L55" s="91">
        <v>1851.8685399999999</v>
      </c>
      <c r="M55" s="82"/>
      <c r="N55" s="92">
        <f t="shared" ref="N55:N56" si="3">L55/$L$11</f>
        <v>3.9520778545425428E-4</v>
      </c>
      <c r="O55" s="92">
        <f>L55/'סכום נכסי הקרן'!$C$42</f>
        <v>3.5675681921872892E-5</v>
      </c>
    </row>
    <row r="56" spans="2:15" s="136" customFormat="1">
      <c r="B56" s="87" t="s">
        <v>1712</v>
      </c>
      <c r="C56" s="84" t="s">
        <v>1713</v>
      </c>
      <c r="D56" s="97" t="s">
        <v>30</v>
      </c>
      <c r="E56" s="84"/>
      <c r="F56" s="97" t="s">
        <v>30</v>
      </c>
      <c r="G56" s="84" t="s">
        <v>1679</v>
      </c>
      <c r="H56" s="84"/>
      <c r="I56" s="97" t="s">
        <v>183</v>
      </c>
      <c r="J56" s="94">
        <v>6681.78</v>
      </c>
      <c r="K56" s="96">
        <v>7994</v>
      </c>
      <c r="L56" s="94">
        <v>1851.8685399999999</v>
      </c>
      <c r="M56" s="95">
        <v>3.0117471474549354E-3</v>
      </c>
      <c r="N56" s="95">
        <f t="shared" si="3"/>
        <v>3.9520778545425428E-4</v>
      </c>
      <c r="O56" s="95">
        <f>L56/'סכום נכסי הקרן'!$C$42</f>
        <v>3.5675681921872892E-5</v>
      </c>
    </row>
    <row r="57" spans="2:15" s="136" customFormat="1">
      <c r="B57" s="142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B60" s="99" t="s">
        <v>279</v>
      </c>
      <c r="C60" s="1"/>
      <c r="D60" s="1"/>
      <c r="E60" s="1"/>
    </row>
    <row r="61" spans="2:15">
      <c r="B61" s="99" t="s">
        <v>132</v>
      </c>
      <c r="C61" s="1"/>
      <c r="D61" s="1"/>
      <c r="E61" s="1"/>
    </row>
    <row r="62" spans="2:15">
      <c r="B62" s="99" t="s">
        <v>261</v>
      </c>
      <c r="C62" s="1"/>
      <c r="D62" s="1"/>
      <c r="E62" s="1"/>
    </row>
    <row r="63" spans="2:15">
      <c r="B63" s="99" t="s">
        <v>269</v>
      </c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Y42:Y1048576 Z1:XFD1048576 Y1:Y37 B39:B59 B61:B1048576 D1:X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0F584A3-4426-4178-A2F5-B54CB1E7CF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