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'!$B$6:$K$15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0" i="88" l="1"/>
  <c r="C37" i="88"/>
  <c r="I10" i="81"/>
  <c r="I11" i="81"/>
  <c r="J16" i="58" l="1"/>
  <c r="O20" i="78" l="1"/>
  <c r="C11" i="84" l="1"/>
  <c r="C10" i="84" s="1"/>
  <c r="C43" i="88" s="1"/>
  <c r="O27" i="78"/>
  <c r="O13" i="78"/>
  <c r="O12" i="78" s="1"/>
  <c r="O11" i="78" l="1"/>
  <c r="O10" i="78" s="1"/>
  <c r="P22" i="78"/>
  <c r="P24" i="78"/>
  <c r="P21" i="78"/>
  <c r="P23" i="78"/>
  <c r="P25" i="78"/>
  <c r="P51" i="78"/>
  <c r="P47" i="78"/>
  <c r="P43" i="78"/>
  <c r="P39" i="78"/>
  <c r="P35" i="78"/>
  <c r="P31" i="78"/>
  <c r="P27" i="78"/>
  <c r="P17" i="78"/>
  <c r="P13" i="78"/>
  <c r="P20" i="78"/>
  <c r="P12" i="78"/>
  <c r="P53" i="78"/>
  <c r="P49" i="78"/>
  <c r="P41" i="78"/>
  <c r="P33" i="78"/>
  <c r="P29" i="78"/>
  <c r="P15" i="78"/>
  <c r="P32" i="78"/>
  <c r="P14" i="78"/>
  <c r="P54" i="78"/>
  <c r="P50" i="78"/>
  <c r="P46" i="78"/>
  <c r="P42" i="78"/>
  <c r="P38" i="78"/>
  <c r="P34" i="78"/>
  <c r="P30" i="78"/>
  <c r="P16" i="78"/>
  <c r="P45" i="78"/>
  <c r="P37" i="78"/>
  <c r="P19" i="78"/>
  <c r="P11" i="78"/>
  <c r="P48" i="78"/>
  <c r="P36" i="78"/>
  <c r="P18" i="78"/>
  <c r="P10" i="78"/>
  <c r="P52" i="78"/>
  <c r="P44" i="78"/>
  <c r="P40" i="78"/>
  <c r="P28" i="78"/>
  <c r="S162" i="61"/>
  <c r="O162" i="61"/>
  <c r="S147" i="61"/>
  <c r="O147" i="61"/>
  <c r="S91" i="61"/>
  <c r="O91" i="61"/>
  <c r="S71" i="61"/>
  <c r="O71" i="61"/>
  <c r="J12" i="58" l="1"/>
  <c r="C33" i="88"/>
  <c r="C31" i="88"/>
  <c r="C27" i="88"/>
  <c r="C26" i="88"/>
  <c r="C24" i="88"/>
  <c r="C18" i="88"/>
  <c r="C17" i="88"/>
  <c r="C16" i="88"/>
  <c r="C15" i="88"/>
  <c r="C13" i="88"/>
  <c r="J11" i="58" l="1"/>
  <c r="J10" i="58" s="1"/>
  <c r="K16" i="58" s="1"/>
  <c r="C12" i="88"/>
  <c r="C23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K12" i="58" l="1"/>
  <c r="K10" i="58"/>
  <c r="K17" i="58"/>
  <c r="K14" i="58"/>
  <c r="K13" i="58"/>
  <c r="C11" i="88"/>
  <c r="K19" i="58"/>
  <c r="K18" i="58"/>
  <c r="K11" i="58"/>
  <c r="C42" i="88" l="1"/>
  <c r="D33" i="88" l="1"/>
  <c r="D24" i="88"/>
  <c r="K11" i="81"/>
  <c r="D42" i="88"/>
  <c r="D31" i="88"/>
  <c r="D23" i="88"/>
  <c r="D15" i="88"/>
  <c r="K10" i="81"/>
  <c r="D38" i="88"/>
  <c r="D27" i="88"/>
  <c r="D18" i="88"/>
  <c r="D13" i="88"/>
  <c r="D37" i="88"/>
  <c r="D26" i="88"/>
  <c r="D17" i="88"/>
  <c r="D12" i="88"/>
  <c r="K12" i="81"/>
  <c r="D16" i="88"/>
  <c r="D11" i="88"/>
  <c r="D10" i="88"/>
  <c r="K20" i="76"/>
  <c r="K15" i="76"/>
  <c r="K11" i="76"/>
  <c r="K19" i="76"/>
  <c r="K14" i="76"/>
  <c r="K22" i="76"/>
  <c r="K17" i="76"/>
  <c r="K12" i="76"/>
  <c r="K23" i="76"/>
  <c r="K13" i="76"/>
  <c r="K18" i="76"/>
  <c r="K21" i="76"/>
  <c r="Q21" i="78"/>
  <c r="Q23" i="78"/>
  <c r="Q25" i="78"/>
  <c r="Q22" i="78"/>
  <c r="Q24" i="78"/>
  <c r="Q53" i="78"/>
  <c r="Q49" i="78"/>
  <c r="Q45" i="78"/>
  <c r="Q41" i="78"/>
  <c r="Q37" i="78"/>
  <c r="Q33" i="78"/>
  <c r="Q29" i="78"/>
  <c r="Q19" i="78"/>
  <c r="Q15" i="78"/>
  <c r="Q11" i="78"/>
  <c r="Q52" i="78"/>
  <c r="Q44" i="78"/>
  <c r="Q40" i="78"/>
  <c r="Q36" i="78"/>
  <c r="Q32" i="78"/>
  <c r="Q28" i="78"/>
  <c r="Q14" i="78"/>
  <c r="Q43" i="78"/>
  <c r="Q27" i="78"/>
  <c r="Q48" i="78"/>
  <c r="Q51" i="78"/>
  <c r="Q35" i="78"/>
  <c r="Q17" i="78"/>
  <c r="Q54" i="78"/>
  <c r="Q50" i="78"/>
  <c r="Q46" i="78"/>
  <c r="Q42" i="78"/>
  <c r="Q38" i="78"/>
  <c r="Q34" i="78"/>
  <c r="Q30" i="78"/>
  <c r="Q20" i="78"/>
  <c r="Q16" i="78"/>
  <c r="Q12" i="78"/>
  <c r="Q18" i="78"/>
  <c r="Q10" i="78"/>
  <c r="Q47" i="78"/>
  <c r="Q39" i="78"/>
  <c r="Q31" i="78"/>
  <c r="Q13" i="78"/>
  <c r="S29" i="71"/>
  <c r="S24" i="71"/>
  <c r="S19" i="71"/>
  <c r="S15" i="71"/>
  <c r="S11" i="71"/>
  <c r="P75" i="69"/>
  <c r="P71" i="69"/>
  <c r="P67" i="69"/>
  <c r="P63" i="69"/>
  <c r="P59" i="69"/>
  <c r="P55" i="69"/>
  <c r="P51" i="69"/>
  <c r="P47" i="69"/>
  <c r="P43" i="69"/>
  <c r="P39" i="69"/>
  <c r="P35" i="69"/>
  <c r="P31" i="69"/>
  <c r="P27" i="69"/>
  <c r="P23" i="69"/>
  <c r="P19" i="69"/>
  <c r="P15" i="69"/>
  <c r="P11" i="69"/>
  <c r="O13" i="64"/>
  <c r="N29" i="63"/>
  <c r="N26" i="63"/>
  <c r="N22" i="63"/>
  <c r="N20" i="63"/>
  <c r="N13" i="63"/>
  <c r="O13" i="62"/>
  <c r="O12" i="64"/>
  <c r="N31" i="63"/>
  <c r="N17" i="63"/>
  <c r="O12" i="62"/>
  <c r="S13" i="71"/>
  <c r="P65" i="69"/>
  <c r="P53" i="69"/>
  <c r="P41" i="69"/>
  <c r="P29" i="69"/>
  <c r="P17" i="69"/>
  <c r="N25" i="63"/>
  <c r="N15" i="63"/>
  <c r="S28" i="71"/>
  <c r="S23" i="71"/>
  <c r="S18" i="71"/>
  <c r="S14" i="71"/>
  <c r="P78" i="69"/>
  <c r="P74" i="69"/>
  <c r="P70" i="69"/>
  <c r="P66" i="69"/>
  <c r="P62" i="69"/>
  <c r="P58" i="69"/>
  <c r="P54" i="69"/>
  <c r="P50" i="69"/>
  <c r="P46" i="69"/>
  <c r="P42" i="69"/>
  <c r="P38" i="69"/>
  <c r="P34" i="69"/>
  <c r="P30" i="69"/>
  <c r="P26" i="69"/>
  <c r="P22" i="69"/>
  <c r="P18" i="69"/>
  <c r="P14" i="69"/>
  <c r="O16" i="64"/>
  <c r="N27" i="63"/>
  <c r="N19" i="63"/>
  <c r="N12" i="63"/>
  <c r="S17" i="71"/>
  <c r="P69" i="69"/>
  <c r="P49" i="69"/>
  <c r="P37" i="69"/>
  <c r="P25" i="69"/>
  <c r="P13" i="69"/>
  <c r="N28" i="63"/>
  <c r="O11" i="62"/>
  <c r="S27" i="71"/>
  <c r="P73" i="69"/>
  <c r="P33" i="69"/>
  <c r="O15" i="64"/>
  <c r="S25" i="71"/>
  <c r="S21" i="71"/>
  <c r="S16" i="71"/>
  <c r="S12" i="71"/>
  <c r="P76" i="69"/>
  <c r="P72" i="69"/>
  <c r="P68" i="69"/>
  <c r="P64" i="69"/>
  <c r="P60" i="69"/>
  <c r="P56" i="69"/>
  <c r="P52" i="69"/>
  <c r="P48" i="69"/>
  <c r="P44" i="69"/>
  <c r="P40" i="69"/>
  <c r="P36" i="69"/>
  <c r="P32" i="69"/>
  <c r="P28" i="69"/>
  <c r="P24" i="69"/>
  <c r="P20" i="69"/>
  <c r="P16" i="69"/>
  <c r="P12" i="69"/>
  <c r="O14" i="64"/>
  <c r="N24" i="63"/>
  <c r="N30" i="63"/>
  <c r="N23" i="63"/>
  <c r="N16" i="63"/>
  <c r="N14" i="63"/>
  <c r="O14" i="62"/>
  <c r="S22" i="71"/>
  <c r="P77" i="69"/>
  <c r="P61" i="69"/>
  <c r="P57" i="69"/>
  <c r="P45" i="69"/>
  <c r="P21" i="69"/>
  <c r="O11" i="64"/>
  <c r="N18" i="63"/>
  <c r="N11" i="63"/>
  <c r="U189" i="61"/>
  <c r="U184" i="61"/>
  <c r="U180" i="61"/>
  <c r="U176" i="61"/>
  <c r="U172" i="61"/>
  <c r="U168" i="61"/>
  <c r="U164" i="61"/>
  <c r="U160" i="61"/>
  <c r="U156" i="61"/>
  <c r="U152" i="61"/>
  <c r="U148" i="61"/>
  <c r="U144" i="61"/>
  <c r="U140" i="61"/>
  <c r="U136" i="61"/>
  <c r="U132" i="61"/>
  <c r="U127" i="61"/>
  <c r="U123" i="61"/>
  <c r="U119" i="61"/>
  <c r="U115" i="61"/>
  <c r="U111" i="61"/>
  <c r="U107" i="61"/>
  <c r="U103" i="61"/>
  <c r="U99" i="61"/>
  <c r="U95" i="61"/>
  <c r="U91" i="61"/>
  <c r="U87" i="61"/>
  <c r="U83" i="61"/>
  <c r="U79" i="61"/>
  <c r="U75" i="61"/>
  <c r="U71" i="61"/>
  <c r="U67" i="61"/>
  <c r="U63" i="61"/>
  <c r="U59" i="61"/>
  <c r="U55" i="61"/>
  <c r="U51" i="61"/>
  <c r="U47" i="61"/>
  <c r="U43" i="61"/>
  <c r="U39" i="61"/>
  <c r="U35" i="61"/>
  <c r="U31" i="61"/>
  <c r="U27" i="61"/>
  <c r="U23" i="61"/>
  <c r="U19" i="61"/>
  <c r="U15" i="61"/>
  <c r="U11" i="61"/>
  <c r="R37" i="59"/>
  <c r="R33" i="59"/>
  <c r="R29" i="59"/>
  <c r="R24" i="59"/>
  <c r="R20" i="59"/>
  <c r="R12" i="59"/>
  <c r="U188" i="61"/>
  <c r="U183" i="61"/>
  <c r="U179" i="61"/>
  <c r="U175" i="61"/>
  <c r="U171" i="61"/>
  <c r="U167" i="61"/>
  <c r="U163" i="61"/>
  <c r="U159" i="61"/>
  <c r="U155" i="61"/>
  <c r="U151" i="61"/>
  <c r="U147" i="61"/>
  <c r="U143" i="61"/>
  <c r="U139" i="61"/>
  <c r="U135" i="61"/>
  <c r="U131" i="61"/>
  <c r="U126" i="61"/>
  <c r="U122" i="61"/>
  <c r="U118" i="61"/>
  <c r="U114" i="61"/>
  <c r="U110" i="61"/>
  <c r="U106" i="61"/>
  <c r="U102" i="61"/>
  <c r="U98" i="61"/>
  <c r="U94" i="61"/>
  <c r="U90" i="61"/>
  <c r="U86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R40" i="59"/>
  <c r="R36" i="59"/>
  <c r="R32" i="59"/>
  <c r="R28" i="59"/>
  <c r="R23" i="59"/>
  <c r="R19" i="59"/>
  <c r="R15" i="59"/>
  <c r="U186" i="61"/>
  <c r="U182" i="61"/>
  <c r="U178" i="61"/>
  <c r="U174" i="61"/>
  <c r="U170" i="61"/>
  <c r="U166" i="61"/>
  <c r="U162" i="61"/>
  <c r="U158" i="61"/>
  <c r="U154" i="61"/>
  <c r="U150" i="61"/>
  <c r="U146" i="61"/>
  <c r="U142" i="61"/>
  <c r="U138" i="61"/>
  <c r="U134" i="61"/>
  <c r="U129" i="61"/>
  <c r="U125" i="61"/>
  <c r="U121" i="61"/>
  <c r="U117" i="61"/>
  <c r="U113" i="61"/>
  <c r="U109" i="61"/>
  <c r="U105" i="61"/>
  <c r="U101" i="61"/>
  <c r="U97" i="61"/>
  <c r="U93" i="61"/>
  <c r="U89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R39" i="59"/>
  <c r="R35" i="59"/>
  <c r="R31" i="59"/>
  <c r="R27" i="59"/>
  <c r="R22" i="59"/>
  <c r="R18" i="59"/>
  <c r="R14" i="59"/>
  <c r="U190" i="61"/>
  <c r="U185" i="61"/>
  <c r="U181" i="61"/>
  <c r="U177" i="61"/>
  <c r="U173" i="61"/>
  <c r="U169" i="61"/>
  <c r="U165" i="61"/>
  <c r="U161" i="61"/>
  <c r="U157" i="61"/>
  <c r="U153" i="61"/>
  <c r="U149" i="61"/>
  <c r="U145" i="61"/>
  <c r="U141" i="61"/>
  <c r="U137" i="61"/>
  <c r="U133" i="61"/>
  <c r="U128" i="61"/>
  <c r="U124" i="61"/>
  <c r="U120" i="61"/>
  <c r="U116" i="61"/>
  <c r="U112" i="61"/>
  <c r="U108" i="61"/>
  <c r="U104" i="61"/>
  <c r="U100" i="61"/>
  <c r="U96" i="61"/>
  <c r="U92" i="61"/>
  <c r="U88" i="61"/>
  <c r="U84" i="61"/>
  <c r="U80" i="61"/>
  <c r="U76" i="61"/>
  <c r="U72" i="61"/>
  <c r="U68" i="61"/>
  <c r="U64" i="61"/>
  <c r="U60" i="61"/>
  <c r="U56" i="61"/>
  <c r="U52" i="61"/>
  <c r="U48" i="61"/>
  <c r="U44" i="61"/>
  <c r="U40" i="61"/>
  <c r="U36" i="61"/>
  <c r="U32" i="61"/>
  <c r="U28" i="61"/>
  <c r="U24" i="61"/>
  <c r="U20" i="61"/>
  <c r="U16" i="61"/>
  <c r="U12" i="61"/>
  <c r="R38" i="59"/>
  <c r="R34" i="59"/>
  <c r="R30" i="59"/>
  <c r="R26" i="59"/>
  <c r="R21" i="59"/>
  <c r="R17" i="59"/>
  <c r="R13" i="59"/>
  <c r="R16" i="59"/>
  <c r="R11" i="59"/>
  <c r="L12" i="58"/>
  <c r="L19" i="58"/>
  <c r="L16" i="58"/>
  <c r="L18" i="58"/>
  <c r="L11" i="58"/>
  <c r="L13" i="58"/>
  <c r="L14" i="58"/>
  <c r="L10" i="58"/>
  <c r="L17" i="5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8">
    <s v="Migdal Hashkaot Neches Boded"/>
    <s v="{[Time].[Hie Time].[Yom].&amp;[20171231]}"/>
    <s v="{[Medida].[Medida].&amp;[2]}"/>
    <s v="{[Keren].[Keren].[All]}"/>
    <s v="{[Cheshbon KM].[Hie Peilut].[Peilut 7].&amp;[Kod_Peilut_L7_625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4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4" si="27">
        <n x="1" s="1"/>
        <n x="2" s="1"/>
        <n x="25"/>
        <n x="26"/>
      </t>
    </mdx>
    <mdx n="0" f="v">
      <t c="4" si="27">
        <n x="1" s="1"/>
        <n x="2" s="1"/>
        <n x="28"/>
        <n x="26"/>
      </t>
    </mdx>
    <mdx n="0" f="v">
      <t c="4" si="27">
        <n x="1" s="1"/>
        <n x="2" s="1"/>
        <n x="29"/>
        <n x="26"/>
      </t>
    </mdx>
    <mdx n="0" f="v">
      <t c="4" si="27">
        <n x="1" s="1"/>
        <n x="2" s="1"/>
        <n x="30"/>
        <n x="26"/>
      </t>
    </mdx>
    <mdx n="0" f="v">
      <t c="4" si="27">
        <n x="1" s="1"/>
        <n x="2" s="1"/>
        <n x="31"/>
        <n x="26"/>
      </t>
    </mdx>
    <mdx n="0" f="v">
      <t c="4" si="27">
        <n x="1" s="1"/>
        <n x="2" s="1"/>
        <n x="32"/>
        <n x="26"/>
      </t>
    </mdx>
    <mdx n="0" f="v">
      <t c="4" si="27">
        <n x="1" s="1"/>
        <n x="2" s="1"/>
        <n x="33"/>
        <n x="26"/>
      </t>
    </mdx>
    <mdx n="0" f="v">
      <t c="4" si="27">
        <n x="1" s="1"/>
        <n x="2" s="1"/>
        <n x="34"/>
        <n x="26"/>
      </t>
    </mdx>
    <mdx n="0" f="v">
      <t c="4" si="27">
        <n x="1" s="1"/>
        <n x="2" s="1"/>
        <n x="35"/>
        <n x="26"/>
      </t>
    </mdx>
    <mdx n="0" f="v">
      <t c="4" si="27">
        <n x="1" s="1"/>
        <n x="2" s="1"/>
        <n x="36"/>
        <n x="26"/>
      </t>
    </mdx>
    <mdx n="0" f="v">
      <t c="4" si="27">
        <n x="1" s="1"/>
        <n x="2" s="1"/>
        <n x="37"/>
        <n x="26"/>
      </t>
    </mdx>
  </mdxMetadata>
  <valueMetadata count="4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</valueMetadata>
</metadata>
</file>

<file path=xl/sharedStrings.xml><?xml version="1.0" encoding="utf-8"?>
<sst xmlns="http://schemas.openxmlformats.org/spreadsheetml/2006/main" count="4201" uniqueCount="1020">
  <si>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</si>
  <si>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</si>
  <si>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</si>
  <si>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</si>
  <si>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</si>
  <si>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</si>
  <si>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</si>
  <si>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</si>
  <si>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</si>
  <si>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</si>
  <si>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</si>
  <si>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</si>
  <si>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</si>
  <si>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</si>
  <si>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</si>
  <si>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</si>
  <si>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</si>
  <si>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</si>
  <si>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</si>
  <si>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</si>
  <si>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</si>
  <si>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</si>
  <si>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</si>
  <si>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</si>
  <si>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</si>
  <si>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</si>
  <si>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</si>
  <si>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</si>
  <si>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</si>
  <si>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</si>
  <si>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</si>
  <si>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</si>
  <si>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</si>
  <si>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</si>
  <si>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</si>
  <si>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</si>
  <si>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</si>
  <si>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</si>
  <si>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</si>
  <si>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</si>
  <si>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</si>
  <si>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</si>
  <si>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</si>
  <si>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</si>
  <si>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</si>
  <si>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</si>
  <si>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</si>
  <si>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</si>
  <si>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</si>
  <si>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</si>
  <si>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</si>
  <si>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</si>
  <si>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</si>
  <si>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</si>
  <si>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</si>
  <si>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</si>
  <si>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</si>
  <si>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</si>
  <si>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</si>
  <si>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ענף מסחר</t>
  </si>
  <si>
    <t>שם מדרג</t>
  </si>
  <si>
    <t>סה"כ שמחקות מדדים אחרים בישראל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</si>
  <si>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</si>
  <si>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</si>
  <si>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</si>
  <si>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</si>
  <si>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</si>
  <si>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</si>
  <si>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</si>
  <si>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</si>
  <si>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</si>
  <si>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</si>
  <si>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</si>
  <si>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</si>
  <si>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</si>
  <si>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</si>
  <si>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</si>
  <si>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</si>
  <si>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</si>
  <si>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</si>
  <si>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</si>
  <si>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</si>
  <si>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</si>
  <si>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</si>
  <si>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</si>
  <si>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</si>
  <si>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</si>
  <si>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</si>
  <si>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</si>
  <si>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</si>
  <si>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</si>
  <si>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</si>
  <si>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</si>
  <si>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</si>
  <si>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</si>
  <si>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</si>
  <si>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</si>
  <si>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</si>
  <si>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</si>
  <si>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</si>
  <si>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</si>
  <si>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</si>
  <si>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</si>
  <si>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</si>
  <si>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</si>
  <si>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</si>
  <si>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</si>
  <si>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</si>
  <si>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</si>
  <si>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</si>
  <si>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</si>
  <si>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</si>
  <si>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</si>
  <si>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</si>
  <si>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</si>
  <si>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</si>
  <si>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</si>
  <si>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</si>
  <si>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</si>
  <si>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</si>
  <si>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</si>
  <si>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</si>
  <si>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</si>
  <si>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</si>
  <si>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</si>
  <si>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</si>
  <si>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</si>
  <si>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</si>
  <si>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</si>
  <si>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</si>
  <si>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</si>
  <si>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</si>
  <si>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</si>
  <si>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</si>
  <si>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</si>
  <si>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</si>
  <si>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</si>
  <si>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</si>
  <si>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</si>
  <si>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</si>
  <si>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</si>
  <si>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</si>
  <si>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</si>
  <si>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</si>
  <si>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</si>
  <si>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</si>
  <si>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</si>
  <si>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</si>
  <si>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</si>
  <si>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</si>
  <si>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</si>
  <si>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</si>
  <si>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</si>
  <si>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</si>
  <si>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</si>
  <si>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</si>
  <si>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</si>
  <si>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</si>
  <si>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</si>
  <si>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</si>
  <si>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</si>
  <si>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</si>
  <si>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</si>
  <si>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</si>
  <si>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</si>
  <si>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</si>
  <si>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</si>
  <si>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</si>
  <si>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</si>
  <si>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</si>
  <si>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</si>
  <si>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</si>
  <si>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</si>
  <si>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</si>
  <si>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</si>
  <si>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</si>
  <si>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</si>
  <si>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</si>
  <si>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</si>
  <si>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</si>
  <si>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</si>
  <si>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</si>
  <si>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</si>
  <si>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</si>
  <si>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</si>
  <si>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</si>
  <si>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</si>
  <si>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</si>
  <si>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</si>
  <si>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</si>
  <si>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</si>
  <si>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</si>
  <si>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</si>
  <si>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</si>
  <si>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</si>
  <si>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</si>
  <si>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</si>
  <si>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</si>
  <si>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</si>
  <si>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</si>
  <si>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</si>
  <si>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</si>
  <si>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</si>
  <si>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</si>
  <si>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</si>
  <si>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</si>
  <si>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</si>
  <si>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</si>
  <si>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</si>
  <si>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</si>
  <si>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</si>
  <si>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</si>
  <si>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</si>
  <si>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</si>
  <si>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</si>
  <si>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</si>
  <si>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</si>
  <si>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</si>
  <si>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</si>
  <si>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</si>
  <si>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</si>
  <si>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</si>
  <si>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</si>
  <si>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</si>
  <si>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</si>
  <si>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</si>
  <si>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</si>
  <si>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</si>
  <si>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</si>
  <si>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</si>
  <si>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</si>
  <si>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</si>
  <si>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</si>
  <si>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</si>
  <si>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</si>
  <si>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</si>
  <si>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</si>
  <si>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</si>
  <si>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</si>
  <si>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</si>
  <si>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</si>
  <si>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</si>
  <si>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</si>
  <si>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</si>
  <si>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</si>
  <si>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31/12/2017</t>
  </si>
  <si>
    <t>מגדל מקפת קרנות פנסיה וקופות גמל בע"מ</t>
  </si>
  <si>
    <t>מקפת אישית - מסלול אג"ח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</si>
  <si>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</si>
  <si>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</si>
  <si>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</si>
  <si>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</si>
  <si>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</si>
  <si>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</si>
  <si>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</si>
  <si>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</si>
  <si>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</si>
  <si>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</si>
  <si>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</si>
  <si>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</si>
  <si>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</si>
  <si>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</si>
  <si>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</si>
  <si>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</si>
  <si>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</si>
  <si>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</si>
  <si>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</si>
  <si>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</si>
  <si>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</si>
  <si>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ממשלתי  שיקלית 219</t>
  </si>
  <si>
    <t>1110907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</si>
  <si>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</si>
  <si>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</si>
  <si>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</si>
  <si>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</si>
  <si>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</si>
  <si>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</si>
  <si>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</si>
  <si>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</si>
  <si>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118</t>
  </si>
  <si>
    <t>1126218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</si>
  <si>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</si>
  <si>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</si>
  <si>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</si>
  <si>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</si>
  <si>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</si>
  <si>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</si>
  <si>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</si>
  <si>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</si>
  <si>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</si>
  <si>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</si>
  <si>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ממשלתי שקלי 825</t>
  </si>
  <si>
    <t>1135557</t>
  </si>
  <si>
    <t>ממשק0120</t>
  </si>
  <si>
    <t>1115773</t>
  </si>
  <si>
    <t>אלה פקדונות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</si>
  <si>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</si>
  <si>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</si>
  <si>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</si>
  <si>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</si>
  <si>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</si>
  <si>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</si>
  <si>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</si>
  <si>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</si>
  <si>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</si>
  <si>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</si>
  <si>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הנפקות 44</t>
  </si>
  <si>
    <t>2310209</t>
  </si>
  <si>
    <t>520000522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</si>
  <si>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</si>
  <si>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</si>
  <si>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</si>
  <si>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</si>
  <si>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</si>
  <si>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</si>
  <si>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</si>
  <si>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</si>
  <si>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</si>
  <si>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</si>
  <si>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</si>
  <si>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</si>
  <si>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</si>
  <si>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</si>
  <si>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</si>
  <si>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</si>
  <si>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</si>
  <si>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</si>
  <si>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</si>
  <si>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</si>
  <si>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</si>
  <si>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</si>
  <si>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</si>
  <si>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</si>
  <si>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</si>
  <si>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</si>
  <si>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</si>
  <si>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</si>
  <si>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</si>
  <si>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</si>
  <si>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</si>
  <si>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</si>
  <si>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</si>
  <si>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</si>
  <si>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</si>
  <si>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</si>
  <si>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</si>
  <si>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</si>
  <si>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</si>
  <si>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</si>
  <si>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</si>
  <si>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</si>
  <si>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</si>
  <si>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</si>
  <si>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</si>
  <si>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</si>
  <si>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</si>
  <si>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</si>
  <si>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</si>
  <si>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</si>
  <si>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</si>
  <si>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</si>
  <si>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</si>
  <si>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</si>
  <si>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</si>
  <si>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</si>
  <si>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</si>
  <si>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</si>
  <si>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</si>
  <si>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</si>
  <si>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</si>
  <si>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</si>
  <si>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</si>
  <si>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</si>
  <si>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דסקמנ.ק4</t>
  </si>
  <si>
    <t>7480049</t>
  </si>
  <si>
    <t>520007030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</si>
  <si>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</si>
  <si>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</si>
  <si>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</si>
  <si>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</si>
  <si>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</si>
  <si>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</si>
  <si>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</si>
  <si>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חשמל אגח 27</t>
  </si>
  <si>
    <t>6000210</t>
  </si>
  <si>
    <t>520000472</t>
  </si>
  <si>
    <t>שרותים</t>
  </si>
  <si>
    <t>חשמל אגח 29</t>
  </si>
  <si>
    <t>6000236</t>
  </si>
  <si>
    <t>למן.ק300</t>
  </si>
  <si>
    <t>6040257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</si>
  <si>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</si>
  <si>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</si>
  <si>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</si>
  <si>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</si>
  <si>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</si>
  <si>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</si>
  <si>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</si>
  <si>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</si>
  <si>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</si>
  <si>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</si>
  <si>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</si>
  <si>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</si>
  <si>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</si>
  <si>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</si>
  <si>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</si>
  <si>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</si>
  <si>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</si>
  <si>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</si>
  <si>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</si>
  <si>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</si>
  <si>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</si>
  <si>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</si>
  <si>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</si>
  <si>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</si>
  <si>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</si>
  <si>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</si>
  <si>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</si>
  <si>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</si>
  <si>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גלוב אג10</t>
  </si>
  <si>
    <t>1260488</t>
  </si>
  <si>
    <t>520033234</t>
  </si>
  <si>
    <t>גזית גלוב ט</t>
  </si>
  <si>
    <t>1260462</t>
  </si>
  <si>
    <t>דקסיה ישראל אגח יג</t>
  </si>
  <si>
    <t>1125194</t>
  </si>
  <si>
    <t>הראל הנפקות 6</t>
  </si>
  <si>
    <t>1126069</t>
  </si>
  <si>
    <t>520033986</t>
  </si>
  <si>
    <t>ביטוח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</si>
  <si>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</si>
  <si>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</si>
  <si>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</si>
  <si>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</si>
  <si>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</si>
  <si>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</si>
  <si>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</si>
  <si>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</si>
  <si>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</si>
  <si>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</si>
  <si>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</si>
  <si>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מזרחי COCO 47</t>
  </si>
  <si>
    <t>2310233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</si>
  <si>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</si>
  <si>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</si>
  <si>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</si>
  <si>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</si>
  <si>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</si>
  <si>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</si>
  <si>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</si>
  <si>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</si>
  <si>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</si>
  <si>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טז*</t>
  </si>
  <si>
    <t>3230265</t>
  </si>
  <si>
    <t>מליסרון אגח י*</t>
  </si>
  <si>
    <t>3230190</t>
  </si>
  <si>
    <t>מליסרון אגח יא*</t>
  </si>
  <si>
    <t>3230208</t>
  </si>
  <si>
    <t>מליסרון אגח יג*</t>
  </si>
  <si>
    <t>3230224</t>
  </si>
  <si>
    <t>מליסרון אגח יד*</t>
  </si>
  <si>
    <t>3230232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</si>
  <si>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</si>
  <si>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</si>
  <si>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</si>
  <si>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</si>
  <si>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</si>
  <si>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</si>
  <si>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</si>
  <si>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</si>
  <si>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</si>
  <si>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</si>
  <si>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</si>
  <si>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520017450</t>
  </si>
  <si>
    <t>פניקס הון אגח ה</t>
  </si>
  <si>
    <t>1135417</t>
  </si>
  <si>
    <t>ביג 5</t>
  </si>
  <si>
    <t>1129279</t>
  </si>
  <si>
    <t>513623314</t>
  </si>
  <si>
    <t>A+.IL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</si>
  <si>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</si>
  <si>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</si>
  <si>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</si>
  <si>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</si>
  <si>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</si>
  <si>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</si>
  <si>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</si>
  <si>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</si>
  <si>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בינל הנפק התח כב (COCO)</t>
  </si>
  <si>
    <t>1138585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</si>
  <si>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</si>
  <si>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</si>
  <si>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</si>
  <si>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</si>
  <si>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</si>
  <si>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</si>
  <si>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</si>
  <si>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</si>
  <si>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</si>
  <si>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</si>
  <si>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</si>
  <si>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</si>
  <si>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</si>
  <si>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</si>
  <si>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</si>
  <si>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</si>
  <si>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</si>
  <si>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</si>
  <si>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</si>
  <si>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</si>
  <si>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</si>
  <si>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</si>
  <si>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</si>
  <si>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</si>
  <si>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</si>
  <si>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</si>
  <si>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</si>
  <si>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</si>
  <si>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אזורים סדרה 9*</t>
  </si>
  <si>
    <t>7150337</t>
  </si>
  <si>
    <t>520025990</t>
  </si>
  <si>
    <t>A.IL</t>
  </si>
  <si>
    <t>אשטרום נכ אג8</t>
  </si>
  <si>
    <t>2510162</t>
  </si>
  <si>
    <t>520036617</t>
  </si>
  <si>
    <t>אשטרום נכסים אגח 10</t>
  </si>
  <si>
    <t>2510204</t>
  </si>
  <si>
    <t>גירון אגח ד</t>
  </si>
  <si>
    <t>1130681</t>
  </si>
  <si>
    <t>520044520</t>
  </si>
  <si>
    <t>גירון אגח ז</t>
  </si>
  <si>
    <t>1142629</t>
  </si>
  <si>
    <t>דיסקונט שטר הון 1</t>
  </si>
  <si>
    <t>6910095</t>
  </si>
  <si>
    <t>דרבן.ק4</t>
  </si>
  <si>
    <t>4110094</t>
  </si>
  <si>
    <t>520038902</t>
  </si>
  <si>
    <t>ישפרו אגח סד ב</t>
  </si>
  <si>
    <t>7430069</t>
  </si>
  <si>
    <t>520029208</t>
  </si>
  <si>
    <t>מבנה תעשיה אגח ח</t>
  </si>
  <si>
    <t>2260131</t>
  </si>
  <si>
    <t>520024126</t>
  </si>
  <si>
    <t>מבני תעש אגח כ</t>
  </si>
  <si>
    <t>2260495</t>
  </si>
  <si>
    <t>מבני תעשיה אגח יז</t>
  </si>
  <si>
    <t>2260446</t>
  </si>
  <si>
    <t>מבני תעשיה אגח יח</t>
  </si>
  <si>
    <t>2260479</t>
  </si>
  <si>
    <t>מגה אור אגח ג</t>
  </si>
  <si>
    <t>1127323</t>
  </si>
  <si>
    <t>513257873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</si>
  <si>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</si>
  <si>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</si>
  <si>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</si>
  <si>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</si>
  <si>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</si>
  <si>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</si>
  <si>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</si>
  <si>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</si>
  <si>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</si>
  <si>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</si>
  <si>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</si>
  <si>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</si>
  <si>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</si>
  <si>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</si>
  <si>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</si>
  <si>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</si>
  <si>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</si>
  <si>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</si>
  <si>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</si>
  <si>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</si>
  <si>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</si>
  <si>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</si>
  <si>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</si>
  <si>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הכשר.ק13</t>
  </si>
  <si>
    <t>6120125</t>
  </si>
  <si>
    <t>514423474</t>
  </si>
  <si>
    <t>הכשרת היישוב 17</t>
  </si>
  <si>
    <t>6120182</t>
  </si>
  <si>
    <t>ירושלים הנפקות נדחה אגח י</t>
  </si>
  <si>
    <t>1127414</t>
  </si>
  <si>
    <t>כלכלית ירושלים אגח טו</t>
  </si>
  <si>
    <t>1980416</t>
  </si>
  <si>
    <t>520017070</t>
  </si>
  <si>
    <t>כלכלית ירושלים אגח יב</t>
  </si>
  <si>
    <t>1980358</t>
  </si>
  <si>
    <t>הכשרה ביטוח אגח 2</t>
  </si>
  <si>
    <t>1131218</t>
  </si>
  <si>
    <t>520042177</t>
  </si>
  <si>
    <t>BBB.IL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</si>
  <si>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</si>
  <si>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</si>
  <si>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</si>
  <si>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</si>
  <si>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</si>
  <si>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</si>
  <si>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פועלים הנפקות אגח 29</t>
  </si>
  <si>
    <t>1940485</t>
  </si>
  <si>
    <t>פועלים הנפקות אגח 30</t>
  </si>
  <si>
    <t>1940493</t>
  </si>
  <si>
    <t>בינלאומי סדרה ח</t>
  </si>
  <si>
    <t>1134212</t>
  </si>
  <si>
    <t>מרכנתיל אגח ב</t>
  </si>
  <si>
    <t>1138205</t>
  </si>
  <si>
    <t>513686154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</si>
  <si>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</si>
  <si>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</si>
  <si>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</si>
  <si>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</si>
  <si>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</si>
  <si>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</si>
  <si>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</si>
  <si>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</si>
  <si>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</si>
  <si>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</si>
  <si>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דקסיה ישראל הנפקות אגח יא</t>
  </si>
  <si>
    <t>1134154</t>
  </si>
  <si>
    <t>וילאר אג 5</t>
  </si>
  <si>
    <t>4160107</t>
  </si>
  <si>
    <t>520038910</t>
  </si>
  <si>
    <t>חשמל אגח 26</t>
  </si>
  <si>
    <t>6000202</t>
  </si>
  <si>
    <t>לאומי כ.התחייבות 400  COCO</t>
  </si>
  <si>
    <t>6040331</t>
  </si>
  <si>
    <t>לאומי מימון שטר הון סדרה 301</t>
  </si>
  <si>
    <t>6040265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</si>
  <si>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</si>
  <si>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</si>
  <si>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</si>
  <si>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</si>
  <si>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</si>
  <si>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</si>
  <si>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</si>
  <si>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</si>
  <si>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ג</t>
  </si>
  <si>
    <t>1137975</t>
  </si>
  <si>
    <t>1744984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</si>
  <si>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</si>
  <si>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</si>
  <si>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</si>
  <si>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</si>
  <si>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</si>
  <si>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</si>
  <si>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</si>
  <si>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</si>
  <si>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</si>
  <si>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</si>
  <si>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</si>
  <si>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</si>
  <si>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</si>
  <si>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</si>
  <si>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</si>
  <si>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</si>
  <si>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</si>
  <si>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</si>
  <si>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</si>
  <si>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</si>
  <si>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ביג אג"ח סדרה ו</t>
  </si>
  <si>
    <t>1132521</t>
  </si>
  <si>
    <t>דיסקונט התח יב  COCO</t>
  </si>
  <si>
    <t>6910160</t>
  </si>
  <si>
    <t>לייטסטון אגח א</t>
  </si>
  <si>
    <t>1133891</t>
  </si>
  <si>
    <t>1838682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</si>
  <si>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</si>
  <si>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</si>
  <si>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</si>
  <si>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</si>
  <si>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</si>
  <si>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</si>
  <si>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</si>
  <si>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נכסים ובנין 7</t>
  </si>
  <si>
    <t>6990196</t>
  </si>
  <si>
    <t>סלקום אגח ט</t>
  </si>
  <si>
    <t>1132836</t>
  </si>
  <si>
    <t>פרטנר     ד</t>
  </si>
  <si>
    <t>1118835</t>
  </si>
  <si>
    <t>קרסו אגח ב</t>
  </si>
  <si>
    <t>1139591</t>
  </si>
  <si>
    <t>רילייטד אגח א</t>
  </si>
  <si>
    <t>1134923</t>
  </si>
  <si>
    <t>1849766</t>
  </si>
  <si>
    <t>שפיר הנדסה אגח א</t>
  </si>
  <si>
    <t>1136134</t>
  </si>
  <si>
    <t>514892801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</si>
  <si>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</si>
  <si>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</si>
  <si>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</si>
  <si>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</si>
  <si>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</si>
  <si>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</si>
  <si>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</si>
  <si>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</si>
  <si>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מבני תעשייה אגח טו</t>
  </si>
  <si>
    <t>2260420</t>
  </si>
  <si>
    <t>מגה אור אגח ה</t>
  </si>
  <si>
    <t>1132687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</si>
  <si>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</si>
  <si>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</si>
  <si>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</si>
  <si>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</si>
  <si>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</si>
  <si>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</si>
  <si>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</si>
  <si>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</si>
  <si>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</si>
  <si>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</si>
  <si>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</si>
  <si>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</si>
  <si>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</si>
  <si>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</si>
  <si>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</si>
  <si>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כלכלית ירושלים אגח יא</t>
  </si>
  <si>
    <t>1980341</t>
  </si>
  <si>
    <t>אלדן סדרה א</t>
  </si>
  <si>
    <t>1134840</t>
  </si>
  <si>
    <t>510454333</t>
  </si>
  <si>
    <t>BBB+.IL</t>
  </si>
  <si>
    <t>אלדן סדרה ב</t>
  </si>
  <si>
    <t>1138254</t>
  </si>
  <si>
    <t>טן דלק ג</t>
  </si>
  <si>
    <t>1131457</t>
  </si>
  <si>
    <t>511540809</t>
  </si>
  <si>
    <t>ישראמקו א*</t>
  </si>
  <si>
    <t>2320174</t>
  </si>
  <si>
    <t>550010003</t>
  </si>
  <si>
    <t>חיפוש נפט וגז</t>
  </si>
  <si>
    <t>בזן אגח ו</t>
  </si>
  <si>
    <t>2590396</t>
  </si>
  <si>
    <t>פלאזה סנטרס</t>
  </si>
  <si>
    <t>1109917</t>
  </si>
  <si>
    <t>33248324</t>
  </si>
  <si>
    <t>הראל סל תל בונד 60</t>
  </si>
  <si>
    <t>1113257</t>
  </si>
  <si>
    <t>514103811</t>
  </si>
  <si>
    <t>אג"ח</t>
  </si>
  <si>
    <t>פסגות תל בונד 60 סדרה 2</t>
  </si>
  <si>
    <t>1109479</t>
  </si>
  <si>
    <t>513464289</t>
  </si>
  <si>
    <t>קסם תל בונד 20</t>
  </si>
  <si>
    <t>1101633</t>
  </si>
  <si>
    <t>520041989</t>
  </si>
  <si>
    <t>תכלית תל בונד 60</t>
  </si>
  <si>
    <t>1109362</t>
  </si>
  <si>
    <t>513540310</t>
  </si>
  <si>
    <t>פסגות סל בונד צ. יתר 133</t>
  </si>
  <si>
    <t>1127752</t>
  </si>
  <si>
    <t>תכלית תל בונד צמודות יתר</t>
  </si>
  <si>
    <t>1127802</t>
  </si>
  <si>
    <t>תכלית תל בונד שקלי</t>
  </si>
  <si>
    <t>1116250</t>
  </si>
  <si>
    <t>ISHARES USD CORP BND</t>
  </si>
  <si>
    <t>IE0032895942</t>
  </si>
  <si>
    <t>VANGUARD S.T CORP BOND</t>
  </si>
  <si>
    <t>US92206C4096</t>
  </si>
  <si>
    <t>NYSE</t>
  </si>
  <si>
    <t>ISHARES JP MORGAN USD EM CORP</t>
  </si>
  <si>
    <t>IE00B6TLBW47</t>
  </si>
  <si>
    <t>SPDR EMERGING MKTS LOCAL BD</t>
  </si>
  <si>
    <t>IE00B4613386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</si>
  <si>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</si>
  <si>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</si>
  <si>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</si>
  <si>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</si>
  <si>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</si>
  <si>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</si>
  <si>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</si>
  <si>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</si>
  <si>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UBS LUX BD USD</t>
  </si>
  <si>
    <t>LU0396367608</t>
  </si>
  <si>
    <t>BBB+</t>
  </si>
  <si>
    <t>S&amp;P</t>
  </si>
  <si>
    <t>NEUBER BERMAN H/Y BD I2A</t>
  </si>
  <si>
    <t>IE00B8QBJF01</t>
  </si>
  <si>
    <t>BB</t>
  </si>
  <si>
    <t>FITCH</t>
  </si>
  <si>
    <t>NOMURA US HIGH YLD BD I USD</t>
  </si>
  <si>
    <t>IE00B3RW8498</t>
  </si>
  <si>
    <t>NR</t>
  </si>
  <si>
    <t>ערד 2024 סדרה 8761</t>
  </si>
  <si>
    <t>8287617</t>
  </si>
  <si>
    <t>ערד 2025 סדרה 8771</t>
  </si>
  <si>
    <t>8287716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</si>
  <si>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</si>
  <si>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</si>
  <si>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</si>
  <si>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</si>
  <si>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</si>
  <si>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</si>
  <si>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</si>
  <si>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</si>
  <si>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</si>
  <si>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</si>
  <si>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</si>
  <si>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</si>
  <si>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</si>
  <si>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</si>
  <si>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</si>
  <si>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</si>
  <si>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8800</t>
  </si>
  <si>
    <t>98800000</t>
  </si>
  <si>
    <t>ערד 8802</t>
  </si>
  <si>
    <t>ערד 8803</t>
  </si>
  <si>
    <t>71121057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</si>
  <si>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</si>
  <si>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</si>
  <si>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</si>
  <si>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</si>
  <si>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</si>
  <si>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</si>
  <si>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</si>
  <si>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</si>
  <si>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</si>
  <si>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</si>
  <si>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</si>
  <si>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</si>
  <si>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</si>
  <si>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</si>
  <si>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</si>
  <si>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</si>
  <si>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</si>
  <si>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</si>
  <si>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</si>
  <si>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</si>
  <si>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</si>
  <si>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</si>
  <si>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</si>
  <si>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</si>
  <si>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</si>
  <si>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</si>
  <si>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</si>
  <si>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</si>
  <si>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</si>
  <si>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</si>
  <si>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</si>
  <si>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</si>
  <si>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</si>
  <si>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</si>
  <si>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</si>
  <si>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</si>
  <si>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</si>
  <si>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</si>
  <si>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</si>
  <si>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</si>
  <si>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</si>
  <si>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</si>
  <si>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</si>
  <si>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</si>
  <si>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</si>
  <si>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</si>
  <si>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</si>
  <si>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</si>
  <si>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</si>
  <si>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</si>
  <si>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</si>
  <si>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</si>
  <si>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</si>
  <si>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</si>
  <si>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</si>
  <si>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</si>
  <si>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</si>
  <si>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</si>
  <si>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</si>
  <si>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</si>
  <si>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</si>
  <si>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</si>
  <si>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</si>
  <si>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</si>
  <si>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</si>
  <si>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</si>
  <si>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</si>
  <si>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</si>
  <si>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</si>
  <si>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</si>
  <si>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</si>
  <si>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</si>
  <si>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</si>
  <si>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</si>
  <si>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</si>
  <si>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</si>
  <si>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</si>
  <si>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</si>
  <si>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</si>
  <si>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8855</t>
  </si>
  <si>
    <t>88550000</t>
  </si>
  <si>
    <t>ערד 8856</t>
  </si>
  <si>
    <t>88560000</t>
  </si>
  <si>
    <t>ערד 8857</t>
  </si>
  <si>
    <t>88570000</t>
  </si>
  <si>
    <t>ערד סדרה 2024  8758  4.8%</t>
  </si>
  <si>
    <t>8287583</t>
  </si>
  <si>
    <t>ערד סדרה 8756 2024 4.8%</t>
  </si>
  <si>
    <t>8287567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</si>
  <si>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</si>
  <si>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</si>
  <si>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</si>
  <si>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</si>
  <si>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</si>
  <si>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</si>
  <si>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</si>
  <si>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</si>
  <si>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</si>
  <si>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</si>
  <si>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</si>
  <si>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</si>
  <si>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</si>
  <si>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</si>
  <si>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</si>
  <si>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</si>
  <si>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</si>
  <si>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</si>
  <si>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</si>
  <si>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</si>
  <si>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</si>
  <si>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</si>
  <si>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</si>
  <si>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</si>
  <si>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</si>
  <si>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</si>
  <si>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</si>
  <si>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</si>
  <si>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</si>
  <si>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</si>
  <si>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</si>
  <si>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</si>
  <si>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</si>
  <si>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</si>
  <si>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אמקור א</t>
  </si>
  <si>
    <t>1133545</t>
  </si>
  <si>
    <t>510064603</t>
  </si>
  <si>
    <t>אורמת אגח 2*</t>
  </si>
  <si>
    <t>1139161</t>
  </si>
  <si>
    <t>520036716</t>
  </si>
  <si>
    <t>UTILITIES</t>
  </si>
  <si>
    <t>אורמת אגח 3*</t>
  </si>
  <si>
    <t>1139179</t>
  </si>
  <si>
    <t>ל.ר.</t>
  </si>
  <si>
    <t>₪ / מט"ח</t>
  </si>
  <si>
    <t>+ILS/-USD 3.4882 22-02-18 (10) --118</t>
  </si>
  <si>
    <t>10000111</t>
  </si>
  <si>
    <t>+ILS/-USD 3.4892 22-02-18 (10) --118</t>
  </si>
  <si>
    <t>10000109</t>
  </si>
  <si>
    <t>+EUR/-USD 1.1892 22-01-18 (10) +42</t>
  </si>
  <si>
    <t>10000114</t>
  </si>
  <si>
    <t>+GBP/-USD 1.3435 17-01-18 (10) +44.6</t>
  </si>
  <si>
    <t>10000093</t>
  </si>
  <si>
    <t>+USD/-EUR 1.1811 22-01-18 (10) +66</t>
  </si>
  <si>
    <t>10000096</t>
  </si>
  <si>
    <t>+USD/-EUR 1.1874 22-01-18 (10) +41.5</t>
  </si>
  <si>
    <t>10000112</t>
  </si>
  <si>
    <t>+USD/-EUR 1.1894 17-04-18 (10) +100.6</t>
  </si>
  <si>
    <t>10000115</t>
  </si>
  <si>
    <t>+USD/-EUR 1.1909 14-03-18 (10) +69</t>
  </si>
  <si>
    <t>10000117</t>
  </si>
  <si>
    <t/>
  </si>
  <si>
    <t>פרנק שווצרי</t>
  </si>
  <si>
    <t>דולר ניו-זילנד</t>
  </si>
  <si>
    <t>כתר נורבגי</t>
  </si>
  <si>
    <t>בנק לאומי לישראל בע"מ</t>
  </si>
  <si>
    <t>30110000</t>
  </si>
  <si>
    <t>יו בנק</t>
  </si>
  <si>
    <t>30026000</t>
  </si>
  <si>
    <t>32010000</t>
  </si>
  <si>
    <t>30210000</t>
  </si>
  <si>
    <t>34010000</t>
  </si>
  <si>
    <t>דירוג פנימי</t>
  </si>
  <si>
    <t>לא</t>
  </si>
  <si>
    <t>455531</t>
  </si>
  <si>
    <t>AA</t>
  </si>
  <si>
    <t>כן</t>
  </si>
  <si>
    <t>455954</t>
  </si>
  <si>
    <t>AA-</t>
  </si>
  <si>
    <t>90136004</t>
  </si>
  <si>
    <t>A+</t>
  </si>
  <si>
    <t>482154</t>
  </si>
  <si>
    <t>482153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</si>
  <si>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</si>
  <si>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</si>
  <si>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</si>
  <si>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</si>
  <si>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</si>
  <si>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</si>
  <si>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</si>
  <si>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</si>
  <si>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</si>
  <si>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</si>
  <si>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485289</t>
  </si>
  <si>
    <t>458870</t>
  </si>
  <si>
    <t>458869</t>
  </si>
  <si>
    <t>91102700</t>
  </si>
  <si>
    <t>A</t>
  </si>
  <si>
    <t>91040000</t>
  </si>
  <si>
    <t>91050010</t>
  </si>
  <si>
    <t>91050008</t>
  </si>
  <si>
    <t>91050009</t>
  </si>
  <si>
    <t>90145362</t>
  </si>
  <si>
    <t>90840003</t>
  </si>
  <si>
    <t>90840002</t>
  </si>
  <si>
    <t>90840000</t>
  </si>
  <si>
    <t>סה"כ יתרות התחייבות להשקעה</t>
  </si>
  <si>
    <t>סה"כ בישראל</t>
  </si>
  <si>
    <t>מובטחות משכנתא - גורם 01</t>
  </si>
  <si>
    <t>בבטחונות אחרים - גורם 94</t>
  </si>
  <si>
    <t>בבטחונות אחרים - גורם 89</t>
  </si>
  <si>
    <t>בבטחונות אחרים - גורם 40</t>
  </si>
  <si>
    <t>בבטחונות אחרים - גורם 103</t>
  </si>
  <si>
    <t>בבטחונות אחרים - גורם 96</t>
  </si>
  <si>
    <t>בבטחונות אחרים-גורם 104</t>
  </si>
  <si>
    <t>בבטחונות אחרים - גורם 41</t>
  </si>
  <si>
    <t>בבטחונות אחרים - גורם 38</t>
  </si>
  <si>
    <t>בבטחונות אחרים - גורם 98</t>
  </si>
  <si>
    <t>בבטחונות אחרים - גורם 90</t>
  </si>
  <si>
    <t>בבטחונות אחרים - גורם 105</t>
  </si>
  <si>
    <t>גורם 105</t>
  </si>
  <si>
    <t>גורם 38</t>
  </si>
  <si>
    <t>גורם 98</t>
  </si>
  <si>
    <t>גורם 104</t>
  </si>
  <si>
    <t>סה"כ השקעות אחרות</t>
  </si>
  <si>
    <t>יתרות מזומנים לקבל/לשלם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</si>
</sst>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_-* #,##0.00\ _D_M_-;\-* #,##0.00\ _D_M_-;_-* &quot;-&quot;??\ _D_M_-;_-@_-"/>
    <numFmt numFmtId="171" formatCode="_-&quot;€&quot;\ * #,##0.00_-;\-&quot;€&quot;\ * #,##0.00_-;_-&quot;€&quot;\ * &quot;-&quot;??_-;_-@_-"/>
  </numFmts>
  <fonts count="10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indexed="8"/>
      <name val="Calibri"/>
      <family val="2"/>
    </font>
    <font>
      <sz val="11"/>
      <color theme="1"/>
      <name val="Times New Roman"/>
      <family val="2"/>
      <charset val="177"/>
      <scheme val="maj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  <scheme val="minor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0"/>
      <color indexed="9"/>
      <name val="Arial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i/>
      <sz val="10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</fonts>
  <fills count="8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42"/>
      </patternFill>
    </fill>
  </fills>
  <borders count="5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804">
    <xf numFmtId="0" fontId="0" fillId="0" borderId="0"/>
    <xf numFmtId="164" fontId="2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0" borderId="0"/>
    <xf numFmtId="0" fontId="2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38" fillId="11" borderId="36" applyNumberFormat="0" applyAlignment="0" applyProtection="0"/>
    <xf numFmtId="0" fontId="39" fillId="12" borderId="37" applyNumberFormat="0" applyAlignment="0" applyProtection="0"/>
    <xf numFmtId="0" fontId="40" fillId="12" borderId="36" applyNumberFormat="0" applyAlignment="0" applyProtection="0"/>
    <xf numFmtId="0" fontId="41" fillId="0" borderId="38" applyNumberFormat="0" applyFill="0" applyAlignment="0" applyProtection="0"/>
    <xf numFmtId="0" fontId="42" fillId="13" borderId="39" applyNumberFormat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41" applyNumberFormat="0" applyFill="0" applyAlignment="0" applyProtection="0"/>
    <xf numFmtId="0" fontId="4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6" fillId="34" borderId="0" applyNumberFormat="0" applyBorder="0" applyAlignment="0" applyProtection="0"/>
    <xf numFmtId="0" fontId="4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6" fillId="38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7" fillId="39" borderId="0" applyNumberFormat="0" applyBorder="0" applyAlignment="0" applyProtection="0"/>
    <xf numFmtId="0" fontId="47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47" fillId="43" borderId="0" applyNumberFormat="0" applyBorder="0" applyAlignment="0" applyProtection="0"/>
    <xf numFmtId="0" fontId="47" fillId="44" borderId="0" applyNumberFormat="0" applyBorder="0" applyAlignment="0" applyProtection="0"/>
    <xf numFmtId="0" fontId="48" fillId="16" borderId="0" applyNumberFormat="0" applyBorder="0" applyAlignment="0" applyProtection="0"/>
    <xf numFmtId="0" fontId="48" fillId="20" borderId="0" applyNumberFormat="0" applyBorder="0" applyAlignment="0" applyProtection="0"/>
    <xf numFmtId="0" fontId="48" fillId="24" borderId="0" applyNumberFormat="0" applyBorder="0" applyAlignment="0" applyProtection="0"/>
    <xf numFmtId="0" fontId="48" fillId="28" borderId="0" applyNumberFormat="0" applyBorder="0" applyAlignment="0" applyProtection="0"/>
    <xf numFmtId="0" fontId="48" fillId="32" borderId="0" applyNumberFormat="0" applyBorder="0" applyAlignment="0" applyProtection="0"/>
    <xf numFmtId="0" fontId="48" fillId="36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47" fillId="47" borderId="0" applyNumberFormat="0" applyBorder="0" applyAlignment="0" applyProtection="0"/>
    <xf numFmtId="0" fontId="47" fillId="42" borderId="0" applyNumberFormat="0" applyBorder="0" applyAlignment="0" applyProtection="0"/>
    <xf numFmtId="0" fontId="47" fillId="45" borderId="0" applyNumberFormat="0" applyBorder="0" applyAlignment="0" applyProtection="0"/>
    <xf numFmtId="0" fontId="47" fillId="48" borderId="0" applyNumberFormat="0" applyBorder="0" applyAlignment="0" applyProtection="0"/>
    <xf numFmtId="0" fontId="48" fillId="17" borderId="0" applyNumberFormat="0" applyBorder="0" applyAlignment="0" applyProtection="0"/>
    <xf numFmtId="0" fontId="48" fillId="21" borderId="0" applyNumberFormat="0" applyBorder="0" applyAlignment="0" applyProtection="0"/>
    <xf numFmtId="0" fontId="48" fillId="25" borderId="0" applyNumberFormat="0" applyBorder="0" applyAlignment="0" applyProtection="0"/>
    <xf numFmtId="0" fontId="48" fillId="29" borderId="0" applyNumberFormat="0" applyBorder="0" applyAlignment="0" applyProtection="0"/>
    <xf numFmtId="0" fontId="48" fillId="33" borderId="0" applyNumberFormat="0" applyBorder="0" applyAlignment="0" applyProtection="0"/>
    <xf numFmtId="0" fontId="48" fillId="37" borderId="0" applyNumberFormat="0" applyBorder="0" applyAlignment="0" applyProtection="0"/>
    <xf numFmtId="0" fontId="49" fillId="49" borderId="0" applyNumberFormat="0" applyBorder="0" applyAlignment="0" applyProtection="0"/>
    <xf numFmtId="0" fontId="49" fillId="46" borderId="0" applyNumberFormat="0" applyBorder="0" applyAlignment="0" applyProtection="0"/>
    <xf numFmtId="0" fontId="49" fillId="47" borderId="0" applyNumberFormat="0" applyBorder="0" applyAlignment="0" applyProtection="0"/>
    <xf numFmtId="0" fontId="49" fillId="50" borderId="0" applyNumberFormat="0" applyBorder="0" applyAlignment="0" applyProtection="0"/>
    <xf numFmtId="0" fontId="49" fillId="51" borderId="0" applyNumberFormat="0" applyBorder="0" applyAlignment="0" applyProtection="0"/>
    <xf numFmtId="0" fontId="49" fillId="52" borderId="0" applyNumberFormat="0" applyBorder="0" applyAlignment="0" applyProtection="0"/>
    <xf numFmtId="0" fontId="49" fillId="53" borderId="0" applyNumberFormat="0" applyBorder="0" applyAlignment="0" applyProtection="0"/>
    <xf numFmtId="0" fontId="47" fillId="54" borderId="0" applyNumberFormat="0" applyBorder="0" applyAlignment="0" applyProtection="0"/>
    <xf numFmtId="0" fontId="47" fillId="55" borderId="0" applyNumberFormat="0" applyBorder="0" applyAlignment="0" applyProtection="0"/>
    <xf numFmtId="0" fontId="49" fillId="56" borderId="0" applyNumberFormat="0" applyBorder="0" applyAlignment="0" applyProtection="0"/>
    <xf numFmtId="0" fontId="49" fillId="57" borderId="0" applyNumberFormat="0" applyBorder="0" applyAlignment="0" applyProtection="0"/>
    <xf numFmtId="0" fontId="49" fillId="58" borderId="0" applyNumberFormat="0" applyBorder="0" applyAlignment="0" applyProtection="0"/>
    <xf numFmtId="0" fontId="47" fillId="59" borderId="0" applyNumberFormat="0" applyBorder="0" applyAlignment="0" applyProtection="0"/>
    <xf numFmtId="0" fontId="47" fillId="60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63" borderId="0" applyNumberFormat="0" applyBorder="0" applyAlignment="0" applyProtection="0"/>
    <xf numFmtId="0" fontId="47" fillId="64" borderId="0" applyNumberFormat="0" applyBorder="0" applyAlignment="0" applyProtection="0"/>
    <xf numFmtId="0" fontId="47" fillId="65" borderId="0" applyNumberFormat="0" applyBorder="0" applyAlignment="0" applyProtection="0"/>
    <xf numFmtId="0" fontId="49" fillId="66" borderId="0" applyNumberFormat="0" applyBorder="0" applyAlignment="0" applyProtection="0"/>
    <xf numFmtId="0" fontId="49" fillId="61" borderId="0" applyNumberFormat="0" applyBorder="0" applyAlignment="0" applyProtection="0"/>
    <xf numFmtId="0" fontId="49" fillId="50" borderId="0" applyNumberFormat="0" applyBorder="0" applyAlignment="0" applyProtection="0"/>
    <xf numFmtId="0" fontId="47" fillId="65" borderId="0" applyNumberFormat="0" applyBorder="0" applyAlignment="0" applyProtection="0"/>
    <xf numFmtId="0" fontId="47" fillId="66" borderId="0" applyNumberFormat="0" applyBorder="0" applyAlignment="0" applyProtection="0"/>
    <xf numFmtId="0" fontId="49" fillId="66" borderId="0" applyNumberFormat="0" applyBorder="0" applyAlignment="0" applyProtection="0"/>
    <xf numFmtId="0" fontId="49" fillId="67" borderId="0" applyNumberFormat="0" applyBorder="0" applyAlignment="0" applyProtection="0"/>
    <xf numFmtId="0" fontId="49" fillId="51" borderId="0" applyNumberFormat="0" applyBorder="0" applyAlignment="0" applyProtection="0"/>
    <xf numFmtId="0" fontId="47" fillId="54" borderId="0" applyNumberFormat="0" applyBorder="0" applyAlignment="0" applyProtection="0"/>
    <xf numFmtId="0" fontId="47" fillId="55" borderId="0" applyNumberFormat="0" applyBorder="0" applyAlignment="0" applyProtection="0"/>
    <xf numFmtId="0" fontId="49" fillId="55" borderId="0" applyNumberFormat="0" applyBorder="0" applyAlignment="0" applyProtection="0"/>
    <xf numFmtId="0" fontId="49" fillId="68" borderId="0" applyNumberFormat="0" applyBorder="0" applyAlignment="0" applyProtection="0"/>
    <xf numFmtId="0" fontId="49" fillId="69" borderId="0" applyNumberFormat="0" applyBorder="0" applyAlignment="0" applyProtection="0"/>
    <xf numFmtId="0" fontId="47" fillId="70" borderId="0" applyNumberFormat="0" applyBorder="0" applyAlignment="0" applyProtection="0"/>
    <xf numFmtId="0" fontId="47" fillId="60" borderId="0" applyNumberFormat="0" applyBorder="0" applyAlignment="0" applyProtection="0"/>
    <xf numFmtId="0" fontId="49" fillId="71" borderId="0" applyNumberFormat="0" applyBorder="0" applyAlignment="0" applyProtection="0"/>
    <xf numFmtId="0" fontId="49" fillId="72" borderId="0" applyNumberFormat="0" applyBorder="0" applyAlignment="0" applyProtection="0"/>
    <xf numFmtId="0" fontId="50" fillId="40" borderId="0" applyNumberFormat="0" applyBorder="0" applyAlignment="0" applyProtection="0"/>
    <xf numFmtId="0" fontId="51" fillId="73" borderId="42" applyNumberFormat="0" applyAlignment="0" applyProtection="0"/>
    <xf numFmtId="0" fontId="52" fillId="74" borderId="43" applyNumberFormat="0" applyAlignment="0" applyProtection="0"/>
    <xf numFmtId="164" fontId="1" fillId="0" borderId="0" applyFont="0" applyFill="0" applyBorder="0" applyAlignment="0" applyProtection="0"/>
    <xf numFmtId="0" fontId="53" fillId="75" borderId="0" applyNumberFormat="0" applyBorder="0" applyAlignment="0" applyProtection="0"/>
    <xf numFmtId="0" fontId="53" fillId="76" borderId="0" applyNumberFormat="0" applyBorder="0" applyAlignment="0" applyProtection="0"/>
    <xf numFmtId="0" fontId="53" fillId="77" borderId="0" applyNumberFormat="0" applyBorder="0" applyAlignment="0" applyProtection="0"/>
    <xf numFmtId="0" fontId="54" fillId="0" borderId="0" applyNumberFormat="0" applyFill="0" applyBorder="0" applyAlignment="0" applyProtection="0"/>
    <xf numFmtId="0" fontId="55" fillId="41" borderId="0" applyNumberFormat="0" applyBorder="0" applyAlignment="0" applyProtection="0"/>
    <xf numFmtId="0" fontId="56" fillId="0" borderId="44" applyNumberFormat="0" applyFill="0" applyAlignment="0" applyProtection="0"/>
    <xf numFmtId="0" fontId="57" fillId="0" borderId="45" applyNumberFormat="0" applyFill="0" applyAlignment="0" applyProtection="0"/>
    <xf numFmtId="0" fontId="58" fillId="0" borderId="46" applyNumberFormat="0" applyFill="0" applyAlignment="0" applyProtection="0"/>
    <xf numFmtId="0" fontId="58" fillId="0" borderId="0" applyNumberFormat="0" applyFill="0" applyBorder="0" applyAlignment="0" applyProtection="0"/>
    <xf numFmtId="0" fontId="59" fillId="44" borderId="42" applyNumberFormat="0" applyAlignment="0" applyProtection="0"/>
    <xf numFmtId="0" fontId="60" fillId="0" borderId="47" applyNumberFormat="0" applyFill="0" applyAlignment="0" applyProtection="0"/>
    <xf numFmtId="0" fontId="61" fillId="7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9" borderId="48" applyNumberFormat="0" applyFont="0" applyAlignment="0" applyProtection="0"/>
    <xf numFmtId="0" fontId="63" fillId="73" borderId="49" applyNumberFormat="0" applyAlignment="0" applyProtection="0"/>
    <xf numFmtId="4" fontId="64" fillId="78" borderId="50" applyNumberFormat="0" applyProtection="0">
      <alignment vertical="center"/>
    </xf>
    <xf numFmtId="4" fontId="65" fillId="78" borderId="50" applyNumberFormat="0" applyProtection="0">
      <alignment vertical="center"/>
    </xf>
    <xf numFmtId="4" fontId="64" fillId="78" borderId="50" applyNumberFormat="0" applyProtection="0">
      <alignment horizontal="left" vertical="center" indent="1"/>
    </xf>
    <xf numFmtId="0" fontId="64" fillId="78" borderId="50" applyNumberFormat="0" applyProtection="0">
      <alignment horizontal="left" vertical="top" indent="1"/>
    </xf>
    <xf numFmtId="4" fontId="64" fillId="80" borderId="0" applyNumberFormat="0" applyProtection="0">
      <alignment horizontal="left" vertical="center" indent="1"/>
    </xf>
    <xf numFmtId="4" fontId="66" fillId="40" borderId="50" applyNumberFormat="0" applyProtection="0">
      <alignment horizontal="right" vertical="center"/>
    </xf>
    <xf numFmtId="4" fontId="66" fillId="46" borderId="50" applyNumberFormat="0" applyProtection="0">
      <alignment horizontal="right" vertical="center"/>
    </xf>
    <xf numFmtId="4" fontId="66" fillId="58" borderId="50" applyNumberFormat="0" applyProtection="0">
      <alignment horizontal="right" vertical="center"/>
    </xf>
    <xf numFmtId="4" fontId="66" fillId="48" borderId="50" applyNumberFormat="0" applyProtection="0">
      <alignment horizontal="right" vertical="center"/>
    </xf>
    <xf numFmtId="4" fontId="66" fillId="52" borderId="50" applyNumberFormat="0" applyProtection="0">
      <alignment horizontal="right" vertical="center"/>
    </xf>
    <xf numFmtId="4" fontId="66" fillId="69" borderId="50" applyNumberFormat="0" applyProtection="0">
      <alignment horizontal="right" vertical="center"/>
    </xf>
    <xf numFmtId="4" fontId="66" fillId="63" borderId="50" applyNumberFormat="0" applyProtection="0">
      <alignment horizontal="right" vertical="center"/>
    </xf>
    <xf numFmtId="4" fontId="66" fillId="81" borderId="50" applyNumberFormat="0" applyProtection="0">
      <alignment horizontal="right" vertical="center"/>
    </xf>
    <xf numFmtId="4" fontId="66" fillId="47" borderId="50" applyNumberFormat="0" applyProtection="0">
      <alignment horizontal="right" vertical="center"/>
    </xf>
    <xf numFmtId="4" fontId="64" fillId="82" borderId="51" applyNumberFormat="0" applyProtection="0">
      <alignment horizontal="left" vertical="center" indent="1"/>
    </xf>
    <xf numFmtId="4" fontId="66" fillId="83" borderId="0" applyNumberFormat="0" applyProtection="0">
      <alignment horizontal="left" vertical="center" indent="1"/>
    </xf>
    <xf numFmtId="4" fontId="67" fillId="84" borderId="0" applyNumberFormat="0" applyProtection="0">
      <alignment horizontal="left" vertical="center" indent="1"/>
    </xf>
    <xf numFmtId="4" fontId="66" fillId="80" borderId="50" applyNumberFormat="0" applyProtection="0">
      <alignment horizontal="right" vertical="center"/>
    </xf>
    <xf numFmtId="4" fontId="66" fillId="83" borderId="0" applyNumberFormat="0" applyProtection="0">
      <alignment horizontal="left" vertical="center" indent="1"/>
    </xf>
    <xf numFmtId="4" fontId="66" fillId="80" borderId="0" applyNumberFormat="0" applyProtection="0">
      <alignment horizontal="left" vertical="center" indent="1"/>
    </xf>
    <xf numFmtId="0" fontId="2" fillId="84" borderId="50" applyNumberFormat="0" applyProtection="0">
      <alignment horizontal="left" vertical="center" indent="1"/>
    </xf>
    <xf numFmtId="0" fontId="2" fillId="84" borderId="50" applyNumberFormat="0" applyProtection="0">
      <alignment horizontal="left" vertical="top" indent="1"/>
    </xf>
    <xf numFmtId="0" fontId="2" fillId="80" borderId="50" applyNumberFormat="0" applyProtection="0">
      <alignment horizontal="left" vertical="center" indent="1"/>
    </xf>
    <xf numFmtId="0" fontId="2" fillId="80" borderId="50" applyNumberFormat="0" applyProtection="0">
      <alignment horizontal="left" vertical="top" indent="1"/>
    </xf>
    <xf numFmtId="0" fontId="2" fillId="45" borderId="50" applyNumberFormat="0" applyProtection="0">
      <alignment horizontal="left" vertical="center" indent="1"/>
    </xf>
    <xf numFmtId="0" fontId="2" fillId="45" borderId="50" applyNumberFormat="0" applyProtection="0">
      <alignment horizontal="left" vertical="top" indent="1"/>
    </xf>
    <xf numFmtId="0" fontId="2" fillId="83" borderId="50" applyNumberFormat="0" applyProtection="0">
      <alignment horizontal="left" vertical="center" indent="1"/>
    </xf>
    <xf numFmtId="0" fontId="2" fillId="83" borderId="50" applyNumberFormat="0" applyProtection="0">
      <alignment horizontal="left" vertical="top" indent="1"/>
    </xf>
    <xf numFmtId="0" fontId="2" fillId="85" borderId="32" applyNumberFormat="0">
      <protection locked="0"/>
    </xf>
    <xf numFmtId="4" fontId="66" fillId="79" borderId="50" applyNumberFormat="0" applyProtection="0">
      <alignment vertical="center"/>
    </xf>
    <xf numFmtId="4" fontId="68" fillId="79" borderId="50" applyNumberFormat="0" applyProtection="0">
      <alignment vertical="center"/>
    </xf>
    <xf numFmtId="4" fontId="66" fillId="79" borderId="50" applyNumberFormat="0" applyProtection="0">
      <alignment horizontal="left" vertical="center" indent="1"/>
    </xf>
    <xf numFmtId="0" fontId="66" fillId="79" borderId="50" applyNumberFormat="0" applyProtection="0">
      <alignment horizontal="left" vertical="top" indent="1"/>
    </xf>
    <xf numFmtId="4" fontId="66" fillId="83" borderId="50" applyNumberFormat="0" applyProtection="0">
      <alignment horizontal="right" vertical="center"/>
    </xf>
    <xf numFmtId="4" fontId="68" fillId="83" borderId="50" applyNumberFormat="0" applyProtection="0">
      <alignment horizontal="right" vertical="center"/>
    </xf>
    <xf numFmtId="4" fontId="66" fillId="80" borderId="50" applyNumberFormat="0" applyProtection="0">
      <alignment horizontal="left" vertical="center" indent="1"/>
    </xf>
    <xf numFmtId="0" fontId="66" fillId="80" borderId="50" applyNumberFormat="0" applyProtection="0">
      <alignment horizontal="left" vertical="top" indent="1"/>
    </xf>
    <xf numFmtId="4" fontId="69" fillId="86" borderId="0" applyNumberFormat="0" applyProtection="0">
      <alignment horizontal="left" vertical="center" indent="1"/>
    </xf>
    <xf numFmtId="4" fontId="70" fillId="83" borderId="50" applyNumberFormat="0" applyProtection="0">
      <alignment horizontal="right" vertical="center"/>
    </xf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8" fillId="14" borderId="40" applyNumberFormat="0" applyFont="0" applyAlignment="0" applyProtection="0"/>
    <xf numFmtId="0" fontId="48" fillId="14" borderId="40" applyNumberFormat="0" applyFont="0" applyAlignment="0" applyProtection="0"/>
    <xf numFmtId="0" fontId="62" fillId="0" borderId="0"/>
    <xf numFmtId="0" fontId="2" fillId="79" borderId="48" applyNumberFormat="0" applyFont="0" applyAlignment="0" applyProtection="0"/>
    <xf numFmtId="0" fontId="2" fillId="79" borderId="48" applyNumberFormat="0" applyFont="0" applyAlignment="0" applyProtection="0"/>
    <xf numFmtId="0" fontId="2" fillId="79" borderId="48" applyNumberFormat="0" applyFont="0" applyAlignment="0" applyProtection="0"/>
    <xf numFmtId="0" fontId="2" fillId="79" borderId="48" applyNumberFormat="0" applyFont="0" applyAlignment="0" applyProtection="0"/>
    <xf numFmtId="0" fontId="1" fillId="0" borderId="0"/>
    <xf numFmtId="164" fontId="2" fillId="0" borderId="0" applyFont="0" applyFill="0" applyBorder="0" applyAlignment="0" applyProtection="0"/>
    <xf numFmtId="0" fontId="74" fillId="39" borderId="0" applyNumberFormat="0" applyBorder="0" applyAlignment="0" applyProtection="0"/>
    <xf numFmtId="0" fontId="74" fillId="40" borderId="0" applyNumberFormat="0" applyBorder="0" applyAlignment="0" applyProtection="0"/>
    <xf numFmtId="0" fontId="74" fillId="41" borderId="0" applyNumberFormat="0" applyBorder="0" applyAlignment="0" applyProtection="0"/>
    <xf numFmtId="0" fontId="74" fillId="42" borderId="0" applyNumberFormat="0" applyBorder="0" applyAlignment="0" applyProtection="0"/>
    <xf numFmtId="0" fontId="74" fillId="43" borderId="0" applyNumberFormat="0" applyBorder="0" applyAlignment="0" applyProtection="0"/>
    <xf numFmtId="0" fontId="74" fillId="44" borderId="0" applyNumberFormat="0" applyBorder="0" applyAlignment="0" applyProtection="0"/>
    <xf numFmtId="0" fontId="74" fillId="45" borderId="0" applyNumberFormat="0" applyBorder="0" applyAlignment="0" applyProtection="0"/>
    <xf numFmtId="0" fontId="74" fillId="46" borderId="0" applyNumberFormat="0" applyBorder="0" applyAlignment="0" applyProtection="0"/>
    <xf numFmtId="0" fontId="74" fillId="47" borderId="0" applyNumberFormat="0" applyBorder="0" applyAlignment="0" applyProtection="0"/>
    <xf numFmtId="0" fontId="74" fillId="42" borderId="0" applyNumberFormat="0" applyBorder="0" applyAlignment="0" applyProtection="0"/>
    <xf numFmtId="0" fontId="74" fillId="45" borderId="0" applyNumberFormat="0" applyBorder="0" applyAlignment="0" applyProtection="0"/>
    <xf numFmtId="0" fontId="74" fillId="48" borderId="0" applyNumberFormat="0" applyBorder="0" applyAlignment="0" applyProtection="0"/>
    <xf numFmtId="0" fontId="75" fillId="49" borderId="0" applyNumberFormat="0" applyBorder="0" applyAlignment="0" applyProtection="0"/>
    <xf numFmtId="0" fontId="75" fillId="46" borderId="0" applyNumberFormat="0" applyBorder="0" applyAlignment="0" applyProtection="0"/>
    <xf numFmtId="0" fontId="75" fillId="47" borderId="0" applyNumberFormat="0" applyBorder="0" applyAlignment="0" applyProtection="0"/>
    <xf numFmtId="0" fontId="75" fillId="50" borderId="0" applyNumberFormat="0" applyBorder="0" applyAlignment="0" applyProtection="0"/>
    <xf numFmtId="0" fontId="75" fillId="51" borderId="0" applyNumberFormat="0" applyBorder="0" applyAlignment="0" applyProtection="0"/>
    <xf numFmtId="0" fontId="75" fillId="52" borderId="0" applyNumberFormat="0" applyBorder="0" applyAlignment="0" applyProtection="0"/>
    <xf numFmtId="0" fontId="75" fillId="53" borderId="0" applyNumberFormat="0" applyBorder="0" applyAlignment="0" applyProtection="0"/>
    <xf numFmtId="0" fontId="75" fillId="58" borderId="0" applyNumberFormat="0" applyBorder="0" applyAlignment="0" applyProtection="0"/>
    <xf numFmtId="0" fontId="75" fillId="63" borderId="0" applyNumberFormat="0" applyBorder="0" applyAlignment="0" applyProtection="0"/>
    <xf numFmtId="0" fontId="75" fillId="50" borderId="0" applyNumberFormat="0" applyBorder="0" applyAlignment="0" applyProtection="0"/>
    <xf numFmtId="0" fontId="75" fillId="51" borderId="0" applyNumberFormat="0" applyBorder="0" applyAlignment="0" applyProtection="0"/>
    <xf numFmtId="0" fontId="75" fillId="69" borderId="0" applyNumberFormat="0" applyBorder="0" applyAlignment="0" applyProtection="0"/>
    <xf numFmtId="0" fontId="76" fillId="40" borderId="0" applyNumberFormat="0" applyBorder="0" applyAlignment="0" applyProtection="0"/>
    <xf numFmtId="0" fontId="77" fillId="73" borderId="42" applyNumberFormat="0" applyAlignment="0" applyProtection="0"/>
    <xf numFmtId="0" fontId="78" fillId="74" borderId="43" applyNumberFormat="0" applyAlignment="0" applyProtection="0"/>
    <xf numFmtId="164" fontId="2" fillId="0" borderId="0" applyFont="0" applyFill="0" applyBorder="0" applyAlignment="0" applyProtection="0"/>
    <xf numFmtId="0" fontId="79" fillId="0" borderId="0" applyNumberFormat="0" applyFill="0" applyBorder="0" applyAlignment="0" applyProtection="0"/>
    <xf numFmtId="0" fontId="80" fillId="41" borderId="0" applyNumberFormat="0" applyBorder="0" applyAlignment="0" applyProtection="0"/>
    <xf numFmtId="0" fontId="81" fillId="0" borderId="44" applyNumberFormat="0" applyFill="0" applyAlignment="0" applyProtection="0"/>
    <xf numFmtId="0" fontId="82" fillId="0" borderId="45" applyNumberFormat="0" applyFill="0" applyAlignment="0" applyProtection="0"/>
    <xf numFmtId="0" fontId="83" fillId="0" borderId="46" applyNumberFormat="0" applyFill="0" applyAlignment="0" applyProtection="0"/>
    <xf numFmtId="0" fontId="83" fillId="0" borderId="0" applyNumberFormat="0" applyFill="0" applyBorder="0" applyAlignment="0" applyProtection="0"/>
    <xf numFmtId="0" fontId="84" fillId="44" borderId="42" applyNumberFormat="0" applyAlignment="0" applyProtection="0"/>
    <xf numFmtId="0" fontId="85" fillId="0" borderId="47" applyNumberFormat="0" applyFill="0" applyAlignment="0" applyProtection="0"/>
    <xf numFmtId="0" fontId="86" fillId="78" borderId="0" applyNumberFormat="0" applyBorder="0" applyAlignment="0" applyProtection="0"/>
    <xf numFmtId="0" fontId="87" fillId="73" borderId="49" applyNumberFormat="0" applyAlignment="0" applyProtection="0"/>
    <xf numFmtId="0" fontId="88" fillId="0" borderId="0" applyNumberFormat="0" applyFill="0" applyBorder="0" applyAlignment="0" applyProtection="0"/>
    <xf numFmtId="0" fontId="89" fillId="0" borderId="52" applyNumberFormat="0" applyFill="0" applyAlignment="0" applyProtection="0"/>
    <xf numFmtId="0" fontId="90" fillId="0" borderId="0" applyNumberFormat="0" applyFill="0" applyBorder="0" applyAlignment="0" applyProtection="0"/>
    <xf numFmtId="0" fontId="2" fillId="0" borderId="0"/>
    <xf numFmtId="0" fontId="66" fillId="80" borderId="0" applyNumberFormat="0" applyBorder="0" applyAlignment="0" applyProtection="0"/>
    <xf numFmtId="0" fontId="66" fillId="46" borderId="0" applyNumberFormat="0" applyBorder="0" applyAlignment="0" applyProtection="0"/>
    <xf numFmtId="0" fontId="66" fillId="79" borderId="0" applyNumberFormat="0" applyBorder="0" applyAlignment="0" applyProtection="0"/>
    <xf numFmtId="0" fontId="66" fillId="85" borderId="0" applyNumberFormat="0" applyBorder="0" applyAlignment="0" applyProtection="0"/>
    <xf numFmtId="0" fontId="66" fillId="45" borderId="0" applyNumberFormat="0" applyBorder="0" applyAlignment="0" applyProtection="0"/>
    <xf numFmtId="0" fontId="66" fillId="40" borderId="0" applyNumberFormat="0" applyBorder="0" applyAlignment="0" applyProtection="0"/>
    <xf numFmtId="0" fontId="66" fillId="84" borderId="0" applyNumberFormat="0" applyBorder="0" applyAlignment="0" applyProtection="0"/>
    <xf numFmtId="0" fontId="66" fillId="46" borderId="0" applyNumberFormat="0" applyBorder="0" applyAlignment="0" applyProtection="0"/>
    <xf numFmtId="0" fontId="66" fillId="63" borderId="0" applyNumberFormat="0" applyBorder="0" applyAlignment="0" applyProtection="0"/>
    <xf numFmtId="0" fontId="66" fillId="73" borderId="0" applyNumberFormat="0" applyBorder="0" applyAlignment="0" applyProtection="0"/>
    <xf numFmtId="0" fontId="66" fillId="84" borderId="0" applyNumberFormat="0" applyBorder="0" applyAlignment="0" applyProtection="0"/>
    <xf numFmtId="0" fontId="66" fillId="44" borderId="0" applyNumberFormat="0" applyBorder="0" applyAlignment="0" applyProtection="0"/>
    <xf numFmtId="0" fontId="91" fillId="84" borderId="0" applyNumberFormat="0" applyBorder="0" applyAlignment="0" applyProtection="0"/>
    <xf numFmtId="0" fontId="91" fillId="46" borderId="0" applyNumberFormat="0" applyBorder="0" applyAlignment="0" applyProtection="0"/>
    <xf numFmtId="0" fontId="91" fillId="63" borderId="0" applyNumberFormat="0" applyBorder="0" applyAlignment="0" applyProtection="0"/>
    <xf numFmtId="0" fontId="91" fillId="73" borderId="0" applyNumberFormat="0" applyBorder="0" applyAlignment="0" applyProtection="0"/>
    <xf numFmtId="0" fontId="91" fillId="84" borderId="0" applyNumberFormat="0" applyBorder="0" applyAlignment="0" applyProtection="0"/>
    <xf numFmtId="0" fontId="91" fillId="44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92" fillId="60" borderId="0" applyNumberFormat="0" applyBorder="0" applyAlignment="0" applyProtection="0"/>
    <xf numFmtId="0" fontId="93" fillId="87" borderId="42" applyNumberFormat="0" applyAlignment="0" applyProtection="0"/>
    <xf numFmtId="0" fontId="52" fillId="61" borderId="43" applyNumberFormat="0" applyAlignment="0" applyProtection="0"/>
    <xf numFmtId="170" fontId="2" fillId="0" borderId="0" applyFont="0" applyFill="0" applyBorder="0" applyAlignment="0" applyProtection="0"/>
    <xf numFmtId="0" fontId="94" fillId="0" borderId="0" applyNumberFormat="0" applyFill="0" applyBorder="0" applyAlignment="0" applyProtection="0"/>
    <xf numFmtId="0" fontId="55" fillId="88" borderId="0" applyNumberFormat="0" applyBorder="0" applyAlignment="0" applyProtection="0"/>
    <xf numFmtId="0" fontId="95" fillId="0" borderId="53" applyNumberFormat="0" applyFill="0" applyAlignment="0" applyProtection="0"/>
    <xf numFmtId="0" fontId="96" fillId="0" borderId="45" applyNumberFormat="0" applyFill="0" applyAlignment="0" applyProtection="0"/>
    <xf numFmtId="0" fontId="97" fillId="0" borderId="54" applyNumberFormat="0" applyFill="0" applyAlignment="0" applyProtection="0"/>
    <xf numFmtId="0" fontId="97" fillId="0" borderId="0" applyNumberFormat="0" applyFill="0" applyBorder="0" applyAlignment="0" applyProtection="0"/>
    <xf numFmtId="0" fontId="98" fillId="71" borderId="42" applyNumberFormat="0" applyAlignment="0" applyProtection="0"/>
    <xf numFmtId="0" fontId="99" fillId="0" borderId="55" applyNumberFormat="0" applyFill="0" applyAlignment="0" applyProtection="0"/>
    <xf numFmtId="0" fontId="61" fillId="71" borderId="0" applyNumberFormat="0" applyBorder="0" applyAlignment="0" applyProtection="0"/>
    <xf numFmtId="0" fontId="2" fillId="70" borderId="48" applyNumberFormat="0" applyFont="0" applyAlignment="0" applyProtection="0"/>
    <xf numFmtId="0" fontId="63" fillId="87" borderId="49" applyNumberFormat="0" applyAlignment="0" applyProtection="0"/>
    <xf numFmtId="0" fontId="71" fillId="0" borderId="0" applyNumberFormat="0" applyFill="0" applyBorder="0" applyAlignment="0" applyProtection="0"/>
    <xf numFmtId="0" fontId="53" fillId="0" borderId="56" applyNumberFormat="0" applyFill="0" applyAlignment="0" applyProtection="0"/>
    <xf numFmtId="0" fontId="73" fillId="0" borderId="0" applyNumberFormat="0" applyFill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4" fillId="0" borderId="0" applyFill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9" fillId="7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8" borderId="0" applyNumberFormat="0" applyBorder="0" applyAlignment="0" applyProtection="0"/>
    <xf numFmtId="0" fontId="1" fillId="0" borderId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72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9" fontId="2" fillId="0" borderId="0" applyFont="0" applyFill="0" applyBorder="0" applyAlignment="0" applyProtection="0"/>
    <xf numFmtId="0" fontId="49" fillId="61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2" fillId="0" borderId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2" fillId="0" borderId="0" applyFont="0" applyFill="0" applyBorder="0" applyAlignment="0" applyProtection="0"/>
    <xf numFmtId="0" fontId="46" fillId="18" borderId="0" applyNumberFormat="0" applyBorder="0" applyAlignment="0" applyProtection="0"/>
    <xf numFmtId="0" fontId="46" fillId="22" borderId="0" applyNumberFormat="0" applyBorder="0" applyAlignment="0" applyProtection="0"/>
    <xf numFmtId="0" fontId="46" fillId="26" borderId="0" applyNumberFormat="0" applyBorder="0" applyAlignment="0" applyProtection="0"/>
    <xf numFmtId="0" fontId="46" fillId="30" borderId="0" applyNumberFormat="0" applyBorder="0" applyAlignment="0" applyProtection="0"/>
    <xf numFmtId="0" fontId="46" fillId="34" borderId="0" applyNumberFormat="0" applyBorder="0" applyAlignment="0" applyProtection="0"/>
    <xf numFmtId="0" fontId="46" fillId="38" borderId="0" applyNumberFormat="0" applyBorder="0" applyAlignment="0" applyProtection="0"/>
    <xf numFmtId="0" fontId="77" fillId="73" borderId="42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4" fillId="44" borderId="42" applyNumberFormat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79" borderId="48" applyNumberFormat="0" applyFont="0" applyAlignment="0" applyProtection="0"/>
    <xf numFmtId="0" fontId="87" fillId="73" borderId="49" applyNumberFormat="0" applyAlignment="0" applyProtection="0"/>
    <xf numFmtId="0" fontId="89" fillId="0" borderId="52" applyNumberFormat="0" applyFill="0" applyAlignment="0" applyProtection="0"/>
    <xf numFmtId="0" fontId="46" fillId="15" borderId="0" applyNumberFormat="0" applyBorder="0" applyAlignment="0" applyProtection="0"/>
    <xf numFmtId="0" fontId="46" fillId="19" borderId="0" applyNumberFormat="0" applyBorder="0" applyAlignment="0" applyProtection="0"/>
    <xf numFmtId="0" fontId="46" fillId="23" borderId="0" applyNumberFormat="0" applyBorder="0" applyAlignment="0" applyProtection="0"/>
    <xf numFmtId="0" fontId="46" fillId="27" borderId="0" applyNumberFormat="0" applyBorder="0" applyAlignment="0" applyProtection="0"/>
    <xf numFmtId="0" fontId="46" fillId="31" borderId="0" applyNumberFormat="0" applyBorder="0" applyAlignment="0" applyProtection="0"/>
    <xf numFmtId="0" fontId="46" fillId="35" borderId="0" applyNumberFormat="0" applyBorder="0" applyAlignment="0" applyProtection="0"/>
    <xf numFmtId="0" fontId="1" fillId="14" borderId="40" applyNumberFormat="0" applyFont="0" applyAlignment="0" applyProtection="0"/>
    <xf numFmtId="0" fontId="1" fillId="14" borderId="40" applyNumberFormat="0" applyFont="0" applyAlignment="0" applyProtection="0"/>
    <xf numFmtId="0" fontId="1" fillId="14" borderId="40" applyNumberFormat="0" applyFont="0" applyAlignment="0" applyProtection="0"/>
    <xf numFmtId="0" fontId="1" fillId="14" borderId="40" applyNumberFormat="0" applyFont="0" applyAlignment="0" applyProtection="0"/>
    <xf numFmtId="0" fontId="74" fillId="79" borderId="48" applyNumberFormat="0" applyFont="0" applyAlignment="0" applyProtection="0"/>
    <xf numFmtId="0" fontId="1" fillId="14" borderId="40" applyNumberFormat="0" applyFont="0" applyAlignment="0" applyProtection="0"/>
    <xf numFmtId="0" fontId="40" fillId="12" borderId="36" applyNumberFormat="0" applyAlignment="0" applyProtection="0"/>
    <xf numFmtId="0" fontId="77" fillId="73" borderId="42" applyNumberFormat="0" applyAlignment="0" applyProtection="0"/>
    <xf numFmtId="0" fontId="35" fillId="8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7" fillId="10" borderId="0" applyNumberFormat="0" applyBorder="0" applyAlignment="0" applyProtection="0"/>
    <xf numFmtId="0" fontId="45" fillId="0" borderId="41" applyNumberFormat="0" applyFill="0" applyAlignment="0" applyProtection="0"/>
    <xf numFmtId="0" fontId="89" fillId="0" borderId="52" applyNumberFormat="0" applyFill="0" applyAlignment="0" applyProtection="0"/>
    <xf numFmtId="0" fontId="39" fillId="12" borderId="37" applyNumberFormat="0" applyAlignment="0" applyProtection="0"/>
    <xf numFmtId="0" fontId="87" fillId="73" borderId="49" applyNumberFormat="0" applyAlignment="0" applyProtection="0"/>
    <xf numFmtId="0" fontId="38" fillId="11" borderId="36" applyNumberFormat="0" applyAlignment="0" applyProtection="0"/>
    <xf numFmtId="0" fontId="84" fillId="44" borderId="42" applyNumberFormat="0" applyAlignment="0" applyProtection="0"/>
    <xf numFmtId="0" fontId="36" fillId="9" borderId="0" applyNumberFormat="0" applyBorder="0" applyAlignment="0" applyProtection="0"/>
    <xf numFmtId="0" fontId="42" fillId="13" borderId="39" applyNumberFormat="0" applyAlignment="0" applyProtection="0"/>
    <xf numFmtId="0" fontId="41" fillId="0" borderId="38" applyNumberFormat="0" applyFill="0" applyAlignment="0" applyProtection="0"/>
    <xf numFmtId="0" fontId="2" fillId="0" borderId="0"/>
    <xf numFmtId="0" fontId="2" fillId="14" borderId="40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89" fillId="0" borderId="52" applyNumberFormat="0" applyFill="0" applyAlignment="0" applyProtection="0"/>
    <xf numFmtId="164" fontId="2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76" fillId="40" borderId="0" applyNumberFormat="0" applyBorder="0" applyAlignment="0" applyProtection="0"/>
    <xf numFmtId="0" fontId="78" fillId="74" borderId="43" applyNumberFormat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7" borderId="0" applyNumberFormat="0" applyBorder="0" applyAlignment="0" applyProtection="0"/>
    <xf numFmtId="0" fontId="74" fillId="39" borderId="0" applyNumberFormat="0" applyBorder="0" applyAlignment="0" applyProtection="0"/>
    <xf numFmtId="0" fontId="74" fillId="41" borderId="0" applyNumberFormat="0" applyBorder="0" applyAlignment="0" applyProtection="0"/>
    <xf numFmtId="0" fontId="74" fillId="43" borderId="0" applyNumberFormat="0" applyBorder="0" applyAlignment="0" applyProtection="0"/>
    <xf numFmtId="0" fontId="74" fillId="47" borderId="0" applyNumberFormat="0" applyBorder="0" applyAlignment="0" applyProtection="0"/>
    <xf numFmtId="0" fontId="75" fillId="49" borderId="0" applyNumberFormat="0" applyBorder="0" applyAlignment="0" applyProtection="0"/>
    <xf numFmtId="0" fontId="75" fillId="51" borderId="0" applyNumberFormat="0" applyBorder="0" applyAlignment="0" applyProtection="0"/>
    <xf numFmtId="0" fontId="75" fillId="63" borderId="0" applyNumberFormat="0" applyBorder="0" applyAlignment="0" applyProtection="0"/>
    <xf numFmtId="0" fontId="83" fillId="0" borderId="0" applyNumberFormat="0" applyFill="0" applyBorder="0" applyAlignment="0" applyProtection="0"/>
    <xf numFmtId="0" fontId="2" fillId="79" borderId="48" applyNumberFormat="0" applyFont="0" applyAlignment="0" applyProtection="0"/>
    <xf numFmtId="0" fontId="87" fillId="73" borderId="49" applyNumberFormat="0" applyAlignment="0" applyProtection="0"/>
    <xf numFmtId="0" fontId="82" fillId="0" borderId="45" applyNumberFormat="0" applyFill="0" applyAlignment="0" applyProtection="0"/>
    <xf numFmtId="0" fontId="2" fillId="0" borderId="0"/>
    <xf numFmtId="0" fontId="49" fillId="61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74" fillId="40" borderId="0" applyNumberFormat="0" applyBorder="0" applyAlignment="0" applyProtection="0"/>
    <xf numFmtId="0" fontId="74" fillId="45" borderId="0" applyNumberFormat="0" applyBorder="0" applyAlignment="0" applyProtection="0"/>
    <xf numFmtId="0" fontId="74" fillId="45" borderId="0" applyNumberFormat="0" applyBorder="0" applyAlignment="0" applyProtection="0"/>
    <xf numFmtId="0" fontId="75" fillId="47" borderId="0" applyNumberFormat="0" applyBorder="0" applyAlignment="0" applyProtection="0"/>
    <xf numFmtId="0" fontId="75" fillId="53" borderId="0" applyNumberFormat="0" applyBorder="0" applyAlignment="0" applyProtection="0"/>
    <xf numFmtId="0" fontId="75" fillId="51" borderId="0" applyNumberFormat="0" applyBorder="0" applyAlignment="0" applyProtection="0"/>
    <xf numFmtId="0" fontId="80" fillId="41" borderId="0" applyNumberFormat="0" applyBorder="0" applyAlignment="0" applyProtection="0"/>
    <xf numFmtId="0" fontId="85" fillId="0" borderId="47" applyNumberFormat="0" applyFill="0" applyAlignment="0" applyProtection="0"/>
    <xf numFmtId="0" fontId="88" fillId="0" borderId="0" applyNumberFormat="0" applyFill="0" applyBorder="0" applyAlignment="0" applyProtection="0"/>
    <xf numFmtId="0" fontId="74" fillId="42" borderId="0" applyNumberFormat="0" applyBorder="0" applyAlignment="0" applyProtection="0"/>
    <xf numFmtId="0" fontId="74" fillId="44" borderId="0" applyNumberFormat="0" applyBorder="0" applyAlignment="0" applyProtection="0"/>
    <xf numFmtId="0" fontId="74" fillId="46" borderId="0" applyNumberFormat="0" applyBorder="0" applyAlignment="0" applyProtection="0"/>
    <xf numFmtId="0" fontId="74" fillId="42" borderId="0" applyNumberFormat="0" applyBorder="0" applyAlignment="0" applyProtection="0"/>
    <xf numFmtId="0" fontId="74" fillId="48" borderId="0" applyNumberFormat="0" applyBorder="0" applyAlignment="0" applyProtection="0"/>
    <xf numFmtId="0" fontId="75" fillId="46" borderId="0" applyNumberFormat="0" applyBorder="0" applyAlignment="0" applyProtection="0"/>
    <xf numFmtId="0" fontId="75" fillId="50" borderId="0" applyNumberFormat="0" applyBorder="0" applyAlignment="0" applyProtection="0"/>
    <xf numFmtId="0" fontId="75" fillId="52" borderId="0" applyNumberFormat="0" applyBorder="0" applyAlignment="0" applyProtection="0"/>
    <xf numFmtId="0" fontId="75" fillId="58" borderId="0" applyNumberFormat="0" applyBorder="0" applyAlignment="0" applyProtection="0"/>
    <xf numFmtId="0" fontId="75" fillId="50" borderId="0" applyNumberFormat="0" applyBorder="0" applyAlignment="0" applyProtection="0"/>
    <xf numFmtId="0" fontId="75" fillId="69" borderId="0" applyNumberFormat="0" applyBorder="0" applyAlignment="0" applyProtection="0"/>
    <xf numFmtId="0" fontId="77" fillId="73" borderId="42" applyNumberFormat="0" applyAlignment="0" applyProtection="0"/>
    <xf numFmtId="0" fontId="79" fillId="0" borderId="0" applyNumberFormat="0" applyFill="0" applyBorder="0" applyAlignment="0" applyProtection="0"/>
    <xf numFmtId="0" fontId="81" fillId="0" borderId="44" applyNumberFormat="0" applyFill="0" applyAlignment="0" applyProtection="0"/>
    <xf numFmtId="0" fontId="83" fillId="0" borderId="46" applyNumberFormat="0" applyFill="0" applyAlignment="0" applyProtection="0"/>
    <xf numFmtId="0" fontId="84" fillId="44" borderId="42" applyNumberFormat="0" applyAlignment="0" applyProtection="0"/>
    <xf numFmtId="0" fontId="86" fillId="78" borderId="0" applyNumberFormat="0" applyBorder="0" applyAlignment="0" applyProtection="0"/>
    <xf numFmtId="0" fontId="89" fillId="0" borderId="52" applyNumberFormat="0" applyFill="0" applyAlignment="0" applyProtection="0"/>
    <xf numFmtId="0" fontId="90" fillId="0" borderId="0" applyNumberFormat="0" applyFill="0" applyBorder="0" applyAlignment="0" applyProtection="0"/>
    <xf numFmtId="170" fontId="2" fillId="0" borderId="0" applyFont="0" applyFill="0" applyBorder="0" applyAlignment="0" applyProtection="0"/>
    <xf numFmtId="0" fontId="75" fillId="53" borderId="0" applyNumberFormat="0" applyBorder="0" applyAlignment="0" applyProtection="0"/>
    <xf numFmtId="0" fontId="75" fillId="58" borderId="0" applyNumberFormat="0" applyBorder="0" applyAlignment="0" applyProtection="0"/>
    <xf numFmtId="0" fontId="75" fillId="63" borderId="0" applyNumberFormat="0" applyBorder="0" applyAlignment="0" applyProtection="0"/>
    <xf numFmtId="0" fontId="75" fillId="50" borderId="0" applyNumberFormat="0" applyBorder="0" applyAlignment="0" applyProtection="0"/>
    <xf numFmtId="0" fontId="75" fillId="51" borderId="0" applyNumberFormat="0" applyBorder="0" applyAlignment="0" applyProtection="0"/>
    <xf numFmtId="0" fontId="75" fillId="69" borderId="0" applyNumberFormat="0" applyBorder="0" applyAlignment="0" applyProtection="0"/>
    <xf numFmtId="0" fontId="49" fillId="68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57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2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61" borderId="0" applyNumberFormat="0" applyBorder="0" applyAlignment="0" applyProtection="0"/>
    <xf numFmtId="0" fontId="49" fillId="72" borderId="0" applyNumberFormat="0" applyBorder="0" applyAlignment="0" applyProtection="0"/>
    <xf numFmtId="0" fontId="49" fillId="67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62" borderId="0" applyNumberFormat="0" applyBorder="0" applyAlignment="0" applyProtection="0"/>
    <xf numFmtId="0" fontId="49" fillId="68" borderId="0" applyNumberFormat="0" applyBorder="0" applyAlignment="0" applyProtection="0"/>
    <xf numFmtId="0" fontId="49" fillId="57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4" fillId="39" borderId="0" applyNumberFormat="0" applyBorder="0" applyAlignment="0" applyProtection="0"/>
    <xf numFmtId="0" fontId="74" fillId="40" borderId="0" applyNumberFormat="0" applyBorder="0" applyAlignment="0" applyProtection="0"/>
    <xf numFmtId="0" fontId="74" fillId="41" borderId="0" applyNumberFormat="0" applyBorder="0" applyAlignment="0" applyProtection="0"/>
    <xf numFmtId="0" fontId="74" fillId="42" borderId="0" applyNumberFormat="0" applyBorder="0" applyAlignment="0" applyProtection="0"/>
    <xf numFmtId="0" fontId="74" fillId="43" borderId="0" applyNumberFormat="0" applyBorder="0" applyAlignment="0" applyProtection="0"/>
    <xf numFmtId="0" fontId="74" fillId="44" borderId="0" applyNumberFormat="0" applyBorder="0" applyAlignment="0" applyProtection="0"/>
    <xf numFmtId="0" fontId="74" fillId="45" borderId="0" applyNumberFormat="0" applyBorder="0" applyAlignment="0" applyProtection="0"/>
    <xf numFmtId="0" fontId="74" fillId="46" borderId="0" applyNumberFormat="0" applyBorder="0" applyAlignment="0" applyProtection="0"/>
    <xf numFmtId="0" fontId="74" fillId="47" borderId="0" applyNumberFormat="0" applyBorder="0" applyAlignment="0" applyProtection="0"/>
    <xf numFmtId="0" fontId="74" fillId="42" borderId="0" applyNumberFormat="0" applyBorder="0" applyAlignment="0" applyProtection="0"/>
    <xf numFmtId="0" fontId="74" fillId="45" borderId="0" applyNumberFormat="0" applyBorder="0" applyAlignment="0" applyProtection="0"/>
    <xf numFmtId="0" fontId="74" fillId="48" borderId="0" applyNumberFormat="0" applyBorder="0" applyAlignment="0" applyProtection="0"/>
    <xf numFmtId="0" fontId="75" fillId="49" borderId="0" applyNumberFormat="0" applyBorder="0" applyAlignment="0" applyProtection="0"/>
    <xf numFmtId="0" fontId="75" fillId="46" borderId="0" applyNumberFormat="0" applyBorder="0" applyAlignment="0" applyProtection="0"/>
    <xf numFmtId="0" fontId="75" fillId="47" borderId="0" applyNumberFormat="0" applyBorder="0" applyAlignment="0" applyProtection="0"/>
    <xf numFmtId="0" fontId="75" fillId="50" borderId="0" applyNumberFormat="0" applyBorder="0" applyAlignment="0" applyProtection="0"/>
    <xf numFmtId="0" fontId="75" fillId="51" borderId="0" applyNumberFormat="0" applyBorder="0" applyAlignment="0" applyProtection="0"/>
    <xf numFmtId="0" fontId="75" fillId="5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171" fontId="2" fillId="0" borderId="0" applyFont="0" applyFill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75" fillId="53" borderId="0" applyNumberFormat="0" applyBorder="0" applyAlignment="0" applyProtection="0"/>
    <xf numFmtId="0" fontId="75" fillId="58" borderId="0" applyNumberFormat="0" applyBorder="0" applyAlignment="0" applyProtection="0"/>
    <xf numFmtId="0" fontId="75" fillId="63" borderId="0" applyNumberFormat="0" applyBorder="0" applyAlignment="0" applyProtection="0"/>
    <xf numFmtId="0" fontId="75" fillId="50" borderId="0" applyNumberFormat="0" applyBorder="0" applyAlignment="0" applyProtection="0"/>
    <xf numFmtId="0" fontId="75" fillId="51" borderId="0" applyNumberFormat="0" applyBorder="0" applyAlignment="0" applyProtection="0"/>
    <xf numFmtId="0" fontId="75" fillId="69" borderId="0" applyNumberFormat="0" applyBorder="0" applyAlignment="0" applyProtection="0"/>
    <xf numFmtId="0" fontId="49" fillId="57" borderId="0" applyNumberFormat="0" applyBorder="0" applyAlignment="0" applyProtection="0"/>
    <xf numFmtId="0" fontId="80" fillId="41" borderId="0" applyNumberFormat="0" applyBorder="0" applyAlignment="0" applyProtection="0"/>
    <xf numFmtId="0" fontId="9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1" fillId="0" borderId="44" applyNumberFormat="0" applyFill="0" applyAlignment="0" applyProtection="0"/>
    <xf numFmtId="0" fontId="82" fillId="0" borderId="45" applyNumberFormat="0" applyFill="0" applyAlignment="0" applyProtection="0"/>
    <xf numFmtId="0" fontId="83" fillId="0" borderId="46" applyNumberFormat="0" applyFill="0" applyAlignment="0" applyProtection="0"/>
    <xf numFmtId="0" fontId="83" fillId="0" borderId="0" applyNumberFormat="0" applyFill="0" applyBorder="0" applyAlignment="0" applyProtection="0"/>
    <xf numFmtId="0" fontId="86" fillId="78" borderId="0" applyNumberFormat="0" applyBorder="0" applyAlignment="0" applyProtection="0"/>
    <xf numFmtId="0" fontId="76" fillId="40" borderId="0" applyNumberFormat="0" applyBorder="0" applyAlignment="0" applyProtection="0"/>
    <xf numFmtId="0" fontId="78" fillId="74" borderId="43" applyNumberFormat="0" applyAlignment="0" applyProtection="0"/>
    <xf numFmtId="0" fontId="85" fillId="0" borderId="47" applyNumberFormat="0" applyFill="0" applyAlignment="0" applyProtection="0"/>
    <xf numFmtId="17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" fontId="66" fillId="83" borderId="0" applyNumberFormat="0" applyProtection="0">
      <alignment horizontal="left" vertical="center" indent="1"/>
    </xf>
    <xf numFmtId="4" fontId="66" fillId="80" borderId="0" applyNumberFormat="0" applyProtection="0">
      <alignment horizontal="left" vertical="center" indent="1"/>
    </xf>
    <xf numFmtId="0" fontId="2" fillId="84" borderId="50" applyNumberFormat="0" applyProtection="0">
      <alignment horizontal="left" vertical="center" indent="1"/>
    </xf>
    <xf numFmtId="0" fontId="2" fillId="84" borderId="50" applyNumberFormat="0" applyProtection="0">
      <alignment horizontal="left" vertical="top" indent="1"/>
    </xf>
    <xf numFmtId="0" fontId="2" fillId="80" borderId="50" applyNumberFormat="0" applyProtection="0">
      <alignment horizontal="left" vertical="center" indent="1"/>
    </xf>
    <xf numFmtId="0" fontId="2" fillId="80" borderId="50" applyNumberFormat="0" applyProtection="0">
      <alignment horizontal="left" vertical="top" indent="1"/>
    </xf>
    <xf numFmtId="0" fontId="2" fillId="45" borderId="50" applyNumberFormat="0" applyProtection="0">
      <alignment horizontal="left" vertical="center" indent="1"/>
    </xf>
    <xf numFmtId="0" fontId="2" fillId="45" borderId="50" applyNumberFormat="0" applyProtection="0">
      <alignment horizontal="left" vertical="top" indent="1"/>
    </xf>
    <xf numFmtId="0" fontId="2" fillId="83" borderId="50" applyNumberFormat="0" applyProtection="0">
      <alignment horizontal="left" vertical="center" indent="1"/>
    </xf>
    <xf numFmtId="0" fontId="2" fillId="83" borderId="50" applyNumberFormat="0" applyProtection="0">
      <alignment horizontal="left" vertical="top" indent="1"/>
    </xf>
    <xf numFmtId="0" fontId="2" fillId="85" borderId="32" applyNumberFormat="0">
      <protection locked="0"/>
    </xf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170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1" fillId="0" borderId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2" fillId="0" borderId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9" fontId="2" fillId="0" borderId="0" applyFont="0" applyFill="0" applyBorder="0" applyAlignment="0" applyProtection="0"/>
    <xf numFmtId="0" fontId="49" fillId="57" borderId="0" applyNumberFormat="0" applyBorder="0" applyAlignment="0" applyProtection="0"/>
    <xf numFmtId="164" fontId="2" fillId="0" borderId="0" applyFont="0" applyFill="0" applyBorder="0" applyAlignment="0" applyProtection="0"/>
    <xf numFmtId="0" fontId="89" fillId="0" borderId="52" applyNumberFormat="0" applyFill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89" fillId="0" borderId="52" applyNumberFormat="0" applyFill="0" applyAlignment="0" applyProtection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57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57" borderId="0" applyNumberFormat="0" applyBorder="0" applyAlignment="0" applyProtection="0"/>
    <xf numFmtId="0" fontId="49" fillId="57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7" borderId="0" applyNumberFormat="0" applyBorder="0" applyAlignment="0" applyProtection="0"/>
    <xf numFmtId="0" fontId="49" fillId="62" borderId="0" applyNumberFormat="0" applyBorder="0" applyAlignment="0" applyProtection="0"/>
    <xf numFmtId="0" fontId="49" fillId="72" borderId="0" applyNumberFormat="0" applyBorder="0" applyAlignment="0" applyProtection="0"/>
    <xf numFmtId="0" fontId="49" fillId="61" borderId="0" applyNumberFormat="0" applyBorder="0" applyAlignment="0" applyProtection="0"/>
    <xf numFmtId="0" fontId="49" fillId="7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2" fillId="0" borderId="0"/>
    <xf numFmtId="0" fontId="49" fillId="67" borderId="0" applyNumberFormat="0" applyBorder="0" applyAlignment="0" applyProtection="0"/>
    <xf numFmtId="9" fontId="2" fillId="0" borderId="0" applyFont="0" applyFill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164" fontId="2" fillId="0" borderId="0" applyFont="0" applyFill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164" fontId="2" fillId="0" borderId="0" applyFont="0" applyFill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1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7" fontId="28" fillId="0" borderId="28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168" fontId="29" fillId="0" borderId="0" xfId="0" applyNumberFormat="1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2"/>
    </xf>
    <xf numFmtId="0" fontId="29" fillId="0" borderId="29" xfId="0" applyFont="1" applyFill="1" applyBorder="1" applyAlignment="1">
      <alignment horizontal="right" indent="3"/>
    </xf>
    <xf numFmtId="0" fontId="29" fillId="0" borderId="29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2"/>
    </xf>
    <xf numFmtId="0" fontId="29" fillId="0" borderId="25" xfId="0" applyNumberFormat="1" applyFont="1" applyFill="1" applyBorder="1" applyAlignment="1">
      <alignment horizontal="right"/>
    </xf>
    <xf numFmtId="2" fontId="29" fillId="0" borderId="25" xfId="0" applyNumberFormat="1" applyFont="1" applyFill="1" applyBorder="1" applyAlignment="1">
      <alignment horizontal="right"/>
    </xf>
    <xf numFmtId="10" fontId="29" fillId="0" borderId="25" xfId="0" applyNumberFormat="1" applyFont="1" applyFill="1" applyBorder="1" applyAlignment="1">
      <alignment horizontal="right"/>
    </xf>
    <xf numFmtId="4" fontId="29" fillId="0" borderId="25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64" fontId="6" fillId="0" borderId="31" xfId="13" applyFont="1" applyBorder="1" applyAlignment="1">
      <alignment horizontal="right"/>
    </xf>
    <xf numFmtId="10" fontId="6" fillId="0" borderId="31" xfId="14" applyNumberFormat="1" applyFont="1" applyBorder="1" applyAlignment="1">
      <alignment horizontal="center"/>
    </xf>
    <xf numFmtId="2" fontId="6" fillId="0" borderId="31" xfId="7" applyNumberFormat="1" applyFont="1" applyBorder="1" applyAlignment="1">
      <alignment horizontal="right"/>
    </xf>
    <xf numFmtId="169" fontId="6" fillId="0" borderId="31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 indent="2"/>
    </xf>
    <xf numFmtId="2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/>
    <xf numFmtId="0" fontId="28" fillId="0" borderId="0" xfId="0" applyFont="1" applyFill="1" applyBorder="1" applyAlignment="1"/>
    <xf numFmtId="0" fontId="29" fillId="0" borderId="0" xfId="0" applyFont="1" applyFill="1" applyBorder="1" applyAlignment="1"/>
    <xf numFmtId="0" fontId="28" fillId="0" borderId="0" xfId="0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1"/>
    </xf>
    <xf numFmtId="164" fontId="30" fillId="0" borderId="0" xfId="0" applyNumberFormat="1" applyFont="1" applyFill="1" applyBorder="1" applyAlignment="1">
      <alignment horizontal="right"/>
    </xf>
    <xf numFmtId="164" fontId="6" fillId="0" borderId="31" xfId="13" applyFont="1" applyFill="1" applyBorder="1" applyAlignment="1">
      <alignment horizontal="right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29" fillId="0" borderId="0" xfId="15" applyFont="1" applyFill="1" applyBorder="1" applyAlignment="1">
      <alignment horizontal="right" indent="3"/>
    </xf>
    <xf numFmtId="0" fontId="29" fillId="0" borderId="0" xfId="16" applyFont="1" applyFill="1" applyBorder="1" applyAlignment="1">
      <alignment horizontal="right" indent="3"/>
    </xf>
    <xf numFmtId="0" fontId="0" fillId="0" borderId="32" xfId="0" applyFill="1" applyBorder="1" applyAlignment="1">
      <alignment horizontal="right"/>
    </xf>
    <xf numFmtId="164" fontId="0" fillId="0" borderId="0" xfId="0" applyNumberFormat="1" applyFill="1"/>
    <xf numFmtId="14" fontId="0" fillId="0" borderId="0" xfId="0" applyNumberFormat="1" applyFill="1"/>
    <xf numFmtId="0" fontId="2" fillId="0" borderId="0" xfId="0" applyFont="1" applyFill="1" applyBorder="1" applyAlignment="1">
      <alignment horizontal="right"/>
    </xf>
    <xf numFmtId="0" fontId="2" fillId="0" borderId="32" xfId="0" applyFont="1" applyFill="1" applyBorder="1" applyAlignment="1">
      <alignment horizontal="right"/>
    </xf>
    <xf numFmtId="0" fontId="2" fillId="0" borderId="0" xfId="16"/>
    <xf numFmtId="0" fontId="7" fillId="0" borderId="0" xfId="16" applyFont="1" applyAlignment="1">
      <alignment horizontal="center" vertical="center" wrapText="1"/>
    </xf>
    <xf numFmtId="0" fontId="29" fillId="0" borderId="0" xfId="16" applyNumberFormat="1" applyFont="1" applyFill="1" applyBorder="1" applyAlignment="1">
      <alignment horizontal="right"/>
    </xf>
    <xf numFmtId="4" fontId="29" fillId="0" borderId="0" xfId="16" applyNumberFormat="1" applyFont="1" applyFill="1" applyBorder="1" applyAlignment="1">
      <alignment horizontal="right"/>
    </xf>
    <xf numFmtId="10" fontId="29" fillId="0" borderId="0" xfId="16" applyNumberFormat="1" applyFont="1" applyFill="1" applyBorder="1" applyAlignment="1">
      <alignment horizontal="right"/>
    </xf>
    <xf numFmtId="0" fontId="7" fillId="0" borderId="0" xfId="16" applyFont="1" applyAlignment="1">
      <alignment horizontal="center"/>
    </xf>
    <xf numFmtId="0" fontId="30" fillId="0" borderId="0" xfId="16" applyNumberFormat="1" applyFont="1" applyFill="1" applyBorder="1" applyAlignment="1">
      <alignment horizontal="right"/>
    </xf>
    <xf numFmtId="4" fontId="30" fillId="0" borderId="0" xfId="16" applyNumberFormat="1" applyFont="1" applyFill="1" applyBorder="1" applyAlignment="1">
      <alignment horizontal="right"/>
    </xf>
    <xf numFmtId="10" fontId="30" fillId="0" borderId="0" xfId="16" applyNumberFormat="1" applyFont="1" applyFill="1" applyBorder="1" applyAlignment="1">
      <alignment horizontal="right"/>
    </xf>
    <xf numFmtId="0" fontId="30" fillId="0" borderId="0" xfId="16" applyFont="1" applyFill="1" applyBorder="1" applyAlignment="1">
      <alignment horizontal="right"/>
    </xf>
    <xf numFmtId="0" fontId="30" fillId="0" borderId="0" xfId="16" applyFont="1" applyFill="1" applyBorder="1" applyAlignment="1">
      <alignment horizontal="right" indent="1"/>
    </xf>
    <xf numFmtId="0" fontId="7" fillId="0" borderId="0" xfId="16" applyFont="1" applyFill="1" applyAlignment="1">
      <alignment horizontal="center"/>
    </xf>
    <xf numFmtId="0" fontId="9" fillId="0" borderId="0" xfId="16" applyFont="1" applyFill="1" applyAlignment="1">
      <alignment horizontal="center" wrapText="1"/>
    </xf>
    <xf numFmtId="0" fontId="7" fillId="0" borderId="0" xfId="16" applyFont="1" applyFill="1" applyAlignment="1">
      <alignment horizontal="center" vertical="center" wrapText="1"/>
    </xf>
    <xf numFmtId="0" fontId="29" fillId="0" borderId="0" xfId="16" applyFont="1" applyFill="1" applyBorder="1" applyAlignment="1">
      <alignment horizontal="right" indent="2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804">
    <cellStyle name="20% - Accent1" xfId="66"/>
    <cellStyle name="20% - Accent1 2" xfId="240"/>
    <cellStyle name="20% - Accent1 3" xfId="473"/>
    <cellStyle name="20% - Accent1 4" xfId="198"/>
    <cellStyle name="20% - Accent2" xfId="67"/>
    <cellStyle name="20% - Accent2 2" xfId="241"/>
    <cellStyle name="20% - Accent2 3" xfId="488"/>
    <cellStyle name="20% - Accent2 4" xfId="199"/>
    <cellStyle name="20% - Accent3" xfId="68"/>
    <cellStyle name="20% - Accent3 2" xfId="242"/>
    <cellStyle name="20% - Accent3 3" xfId="474"/>
    <cellStyle name="20% - Accent3 4" xfId="200"/>
    <cellStyle name="20% - Accent4" xfId="69"/>
    <cellStyle name="20% - Accent4 2" xfId="243"/>
    <cellStyle name="20% - Accent4 3" xfId="497"/>
    <cellStyle name="20% - Accent4 4" xfId="201"/>
    <cellStyle name="20% - Accent5" xfId="70"/>
    <cellStyle name="20% - Accent5 2" xfId="244"/>
    <cellStyle name="20% - Accent5 3" xfId="475"/>
    <cellStyle name="20% - Accent5 4" xfId="202"/>
    <cellStyle name="20% - Accent6" xfId="71"/>
    <cellStyle name="20% - Accent6 2" xfId="245"/>
    <cellStyle name="20% - Accent6 3" xfId="498"/>
    <cellStyle name="20% - Accent6 4" xfId="203"/>
    <cellStyle name="20% - הדגשה1" xfId="34" builtinId="30" customBuiltin="1"/>
    <cellStyle name="20% - הדגשה1 2" xfId="72"/>
    <cellStyle name="20% - הדגשה1 2 2" xfId="326"/>
    <cellStyle name="20% - הדגשה1 2 3" xfId="325"/>
    <cellStyle name="20% - הדגשה1 3" xfId="327"/>
    <cellStyle name="20% - הדגשה1 3 2" xfId="328"/>
    <cellStyle name="20% - הדגשה1 4" xfId="329"/>
    <cellStyle name="20% - הדגשה1 5" xfId="562"/>
    <cellStyle name="20% - הדגשה2" xfId="38" builtinId="34" customBuiltin="1"/>
    <cellStyle name="20% - הדגשה2 2" xfId="73"/>
    <cellStyle name="20% - הדגשה2 2 2" xfId="331"/>
    <cellStyle name="20% - הדגשה2 2 3" xfId="330"/>
    <cellStyle name="20% - הדגשה2 3" xfId="332"/>
    <cellStyle name="20% - הדגשה2 3 2" xfId="333"/>
    <cellStyle name="20% - הדגשה2 4" xfId="334"/>
    <cellStyle name="20% - הדגשה2 5" xfId="563"/>
    <cellStyle name="20% - הדגשה3" xfId="42" builtinId="38" customBuiltin="1"/>
    <cellStyle name="20% - הדגשה3 2" xfId="74"/>
    <cellStyle name="20% - הדגשה3 2 2" xfId="336"/>
    <cellStyle name="20% - הדגשה3 2 3" xfId="335"/>
    <cellStyle name="20% - הדגשה3 3" xfId="337"/>
    <cellStyle name="20% - הדגשה3 3 2" xfId="338"/>
    <cellStyle name="20% - הדגשה3 4" xfId="339"/>
    <cellStyle name="20% - הדגשה3 5" xfId="564"/>
    <cellStyle name="20% - הדגשה4" xfId="46" builtinId="42" customBuiltin="1"/>
    <cellStyle name="20% - הדגשה4 2" xfId="75"/>
    <cellStyle name="20% - הדגשה4 2 2" xfId="341"/>
    <cellStyle name="20% - הדגשה4 2 3" xfId="340"/>
    <cellStyle name="20% - הדגשה4 3" xfId="342"/>
    <cellStyle name="20% - הדגשה4 3 2" xfId="343"/>
    <cellStyle name="20% - הדגשה4 4" xfId="344"/>
    <cellStyle name="20% - הדגשה4 5" xfId="565"/>
    <cellStyle name="20% - הדגשה5" xfId="50" builtinId="46" customBuiltin="1"/>
    <cellStyle name="20% - הדגשה5 2" xfId="76"/>
    <cellStyle name="20% - הדגשה5 2 2" xfId="346"/>
    <cellStyle name="20% - הדגשה5 2 3" xfId="345"/>
    <cellStyle name="20% - הדגשה5 3" xfId="347"/>
    <cellStyle name="20% - הדגשה5 3 2" xfId="348"/>
    <cellStyle name="20% - הדגשה5 4" xfId="349"/>
    <cellStyle name="20% - הדגשה5 5" xfId="566"/>
    <cellStyle name="20% - הדגשה6" xfId="54" builtinId="50" customBuiltin="1"/>
    <cellStyle name="20% - הדגשה6 2" xfId="77"/>
    <cellStyle name="20% - הדגשה6 2 2" xfId="351"/>
    <cellStyle name="20% - הדגשה6 2 3" xfId="350"/>
    <cellStyle name="20% - הדגשה6 3" xfId="352"/>
    <cellStyle name="20% - הדגשה6 3 2" xfId="353"/>
    <cellStyle name="20% - הדגשה6 4" xfId="354"/>
    <cellStyle name="20% - הדגשה6 5" xfId="567"/>
    <cellStyle name="40% - Accent1" xfId="78"/>
    <cellStyle name="40% - Accent1 2" xfId="246"/>
    <cellStyle name="40% - Accent1 3" xfId="489"/>
    <cellStyle name="40% - Accent1 4" xfId="204"/>
    <cellStyle name="40% - Accent2" xfId="79"/>
    <cellStyle name="40% - Accent2 2" xfId="247"/>
    <cellStyle name="40% - Accent2 3" xfId="499"/>
    <cellStyle name="40% - Accent2 4" xfId="205"/>
    <cellStyle name="40% - Accent3" xfId="80"/>
    <cellStyle name="40% - Accent3 2" xfId="248"/>
    <cellStyle name="40% - Accent3 3" xfId="476"/>
    <cellStyle name="40% - Accent3 4" xfId="206"/>
    <cellStyle name="40% - Accent4" xfId="81"/>
    <cellStyle name="40% - Accent4 2" xfId="249"/>
    <cellStyle name="40% - Accent4 3" xfId="500"/>
    <cellStyle name="40% - Accent4 4" xfId="207"/>
    <cellStyle name="40% - Accent5" xfId="82"/>
    <cellStyle name="40% - Accent5 2" xfId="250"/>
    <cellStyle name="40% - Accent5 3" xfId="490"/>
    <cellStyle name="40% - Accent5 4" xfId="208"/>
    <cellStyle name="40% - Accent6" xfId="83"/>
    <cellStyle name="40% - Accent6 2" xfId="251"/>
    <cellStyle name="40% - Accent6 3" xfId="501"/>
    <cellStyle name="40% - Accent6 4" xfId="209"/>
    <cellStyle name="40% - הדגשה1" xfId="35" builtinId="31" customBuiltin="1"/>
    <cellStyle name="40% - הדגשה1 2" xfId="84"/>
    <cellStyle name="40% - הדגשה1 2 2" xfId="356"/>
    <cellStyle name="40% - הדגשה1 2 3" xfId="355"/>
    <cellStyle name="40% - הדגשה1 3" xfId="357"/>
    <cellStyle name="40% - הדגשה1 3 2" xfId="358"/>
    <cellStyle name="40% - הדגשה1 4" xfId="359"/>
    <cellStyle name="40% - הדגשה1 5" xfId="568"/>
    <cellStyle name="40% - הדגשה2" xfId="39" builtinId="35" customBuiltin="1"/>
    <cellStyle name="40% - הדגשה2 2" xfId="85"/>
    <cellStyle name="40% - הדגשה2 2 2" xfId="361"/>
    <cellStyle name="40% - הדגשה2 2 3" xfId="360"/>
    <cellStyle name="40% - הדגשה2 3" xfId="362"/>
    <cellStyle name="40% - הדגשה2 3 2" xfId="363"/>
    <cellStyle name="40% - הדגשה2 4" xfId="364"/>
    <cellStyle name="40% - הדגשה2 5" xfId="569"/>
    <cellStyle name="40% - הדגשה3" xfId="43" builtinId="39" customBuiltin="1"/>
    <cellStyle name="40% - הדגשה3 2" xfId="86"/>
    <cellStyle name="40% - הדגשה3 2 2" xfId="366"/>
    <cellStyle name="40% - הדגשה3 2 3" xfId="365"/>
    <cellStyle name="40% - הדגשה3 3" xfId="367"/>
    <cellStyle name="40% - הדגשה3 3 2" xfId="368"/>
    <cellStyle name="40% - הדגשה3 4" xfId="369"/>
    <cellStyle name="40% - הדגשה3 5" xfId="570"/>
    <cellStyle name="40% - הדגשה4" xfId="47" builtinId="43" customBuiltin="1"/>
    <cellStyle name="40% - הדגשה4 2" xfId="87"/>
    <cellStyle name="40% - הדגשה4 2 2" xfId="371"/>
    <cellStyle name="40% - הדגשה4 2 3" xfId="370"/>
    <cellStyle name="40% - הדגשה4 3" xfId="372"/>
    <cellStyle name="40% - הדגשה4 3 2" xfId="373"/>
    <cellStyle name="40% - הדגשה4 4" xfId="374"/>
    <cellStyle name="40% - הדגשה4 5" xfId="571"/>
    <cellStyle name="40% - הדגשה5" xfId="51" builtinId="47" customBuiltin="1"/>
    <cellStyle name="40% - הדגשה5 2" xfId="88"/>
    <cellStyle name="40% - הדגשה5 2 2" xfId="376"/>
    <cellStyle name="40% - הדגשה5 2 3" xfId="375"/>
    <cellStyle name="40% - הדגשה5 3" xfId="377"/>
    <cellStyle name="40% - הדגשה5 3 2" xfId="378"/>
    <cellStyle name="40% - הדגשה5 4" xfId="379"/>
    <cellStyle name="40% - הדגשה5 5" xfId="572"/>
    <cellStyle name="40% - הדגשה6" xfId="55" builtinId="51" customBuiltin="1"/>
    <cellStyle name="40% - הדגשה6 2" xfId="89"/>
    <cellStyle name="40% - הדגשה6 2 2" xfId="381"/>
    <cellStyle name="40% - הדגשה6 2 3" xfId="380"/>
    <cellStyle name="40% - הדגשה6 3" xfId="382"/>
    <cellStyle name="40% - הדגשה6 3 2" xfId="383"/>
    <cellStyle name="40% - הדגשה6 4" xfId="384"/>
    <cellStyle name="40% - הדגשה6 5" xfId="573"/>
    <cellStyle name="60% - Accent1" xfId="90"/>
    <cellStyle name="60% - Accent1 2" xfId="252"/>
    <cellStyle name="60% - Accent1 3" xfId="477"/>
    <cellStyle name="60% - Accent1 4" xfId="210"/>
    <cellStyle name="60% - Accent2" xfId="91"/>
    <cellStyle name="60% - Accent2 2" xfId="253"/>
    <cellStyle name="60% - Accent2 3" xfId="502"/>
    <cellStyle name="60% - Accent2 4" xfId="211"/>
    <cellStyle name="60% - Accent3" xfId="92"/>
    <cellStyle name="60% - Accent3 2" xfId="254"/>
    <cellStyle name="60% - Accent3 3" xfId="491"/>
    <cellStyle name="60% - Accent3 4" xfId="212"/>
    <cellStyle name="60% - Accent4" xfId="93"/>
    <cellStyle name="60% - Accent4 2" xfId="255"/>
    <cellStyle name="60% - Accent4 3" xfId="503"/>
    <cellStyle name="60% - Accent4 4" xfId="213"/>
    <cellStyle name="60% - Accent5" xfId="94"/>
    <cellStyle name="60% - Accent5 2" xfId="256"/>
    <cellStyle name="60% - Accent5 3" xfId="478"/>
    <cellStyle name="60% - Accent5 4" xfId="214"/>
    <cellStyle name="60% - Accent6" xfId="95"/>
    <cellStyle name="60% - Accent6 2" xfId="257"/>
    <cellStyle name="60% - Accent6 3" xfId="504"/>
    <cellStyle name="60% - Accent6 4" xfId="215"/>
    <cellStyle name="60% - הדגשה1" xfId="36" builtinId="32" customBuiltin="1"/>
    <cellStyle name="60% - הדגשה1 2" xfId="386"/>
    <cellStyle name="60% - הדגשה1 3" xfId="574"/>
    <cellStyle name="60% - הדגשה2" xfId="40" builtinId="36" customBuiltin="1"/>
    <cellStyle name="60% - הדגשה2 2" xfId="387"/>
    <cellStyle name="60% - הדגשה2 3" xfId="575"/>
    <cellStyle name="60% - הדגשה3" xfId="44" builtinId="40" customBuiltin="1"/>
    <cellStyle name="60% - הדגשה3 2" xfId="388"/>
    <cellStyle name="60% - הדגשה3 3" xfId="576"/>
    <cellStyle name="60% - הדגשה4" xfId="48" builtinId="44" customBuiltin="1"/>
    <cellStyle name="60% - הדגשה4 2" xfId="389"/>
    <cellStyle name="60% - הדגשה4 3" xfId="577"/>
    <cellStyle name="60% - הדגשה5" xfId="52" builtinId="48" customBuiltin="1"/>
    <cellStyle name="60% - הדגשה5 2" xfId="390"/>
    <cellStyle name="60% - הדגשה5 3" xfId="578"/>
    <cellStyle name="60% - הדגשה6" xfId="56" builtinId="52" customBuiltin="1"/>
    <cellStyle name="60% - הדגשה6 2" xfId="391"/>
    <cellStyle name="60% - הדגשה6 3" xfId="579"/>
    <cellStyle name="Accent1" xfId="96"/>
    <cellStyle name="Accent1 - 20%" xfId="97"/>
    <cellStyle name="Accent1 - 40%" xfId="98"/>
    <cellStyle name="Accent1 - 60%" xfId="99"/>
    <cellStyle name="Accent1 10" xfId="527"/>
    <cellStyle name="Accent1 11" xfId="549"/>
    <cellStyle name="Accent1 12" xfId="531"/>
    <cellStyle name="Accent1 13" xfId="545"/>
    <cellStyle name="Accent1 14" xfId="524"/>
    <cellStyle name="Accent1 15" xfId="580"/>
    <cellStyle name="Accent1 16" xfId="597"/>
    <cellStyle name="Accent1 17" xfId="625"/>
    <cellStyle name="Accent1 18" xfId="636"/>
    <cellStyle name="Accent1 19" xfId="640"/>
    <cellStyle name="Accent1 2" xfId="258"/>
    <cellStyle name="Accent1 20" xfId="657"/>
    <cellStyle name="Accent1 21" xfId="699"/>
    <cellStyle name="Accent1 22" xfId="705"/>
    <cellStyle name="Accent1 23" xfId="734"/>
    <cellStyle name="Accent1 24" xfId="712"/>
    <cellStyle name="Accent1 25" xfId="731"/>
    <cellStyle name="Accent1 26" xfId="711"/>
    <cellStyle name="Accent1 27" xfId="730"/>
    <cellStyle name="Accent1 28" xfId="741"/>
    <cellStyle name="Accent1 29" xfId="749"/>
    <cellStyle name="Accent1 3" xfId="282"/>
    <cellStyle name="Accent1 30" xfId="766"/>
    <cellStyle name="Accent1 31" xfId="747"/>
    <cellStyle name="Accent1 32" xfId="771"/>
    <cellStyle name="Accent1 33" xfId="789"/>
    <cellStyle name="Accent1 34" xfId="773"/>
    <cellStyle name="Accent1 35" xfId="791"/>
    <cellStyle name="Accent1 36" xfId="216"/>
    <cellStyle name="Accent1 4" xfId="297"/>
    <cellStyle name="Accent1 4 2" xfId="492"/>
    <cellStyle name="Accent1 5" xfId="315"/>
    <cellStyle name="Accent1 5 2" xfId="517"/>
    <cellStyle name="Accent1 6" xfId="304"/>
    <cellStyle name="Accent1 7" xfId="317"/>
    <cellStyle name="Accent1 8" xfId="462"/>
    <cellStyle name="Accent1 9" xfId="470"/>
    <cellStyle name="Accent1_30 6 11 (3)" xfId="100"/>
    <cellStyle name="Accent2" xfId="101"/>
    <cellStyle name="Accent2 - 20%" xfId="102"/>
    <cellStyle name="Accent2 - 40%" xfId="103"/>
    <cellStyle name="Accent2 - 60%" xfId="104"/>
    <cellStyle name="Accent2 10" xfId="528"/>
    <cellStyle name="Accent2 11" xfId="548"/>
    <cellStyle name="Accent2 12" xfId="534"/>
    <cellStyle name="Accent2 13" xfId="543"/>
    <cellStyle name="Accent2 14" xfId="525"/>
    <cellStyle name="Accent2 15" xfId="581"/>
    <cellStyle name="Accent2 16" xfId="624"/>
    <cellStyle name="Accent2 17" xfId="626"/>
    <cellStyle name="Accent2 18" xfId="635"/>
    <cellStyle name="Accent2 19" xfId="641"/>
    <cellStyle name="Accent2 2" xfId="259"/>
    <cellStyle name="Accent2 20" xfId="655"/>
    <cellStyle name="Accent2 21" xfId="700"/>
    <cellStyle name="Accent2 22" xfId="706"/>
    <cellStyle name="Accent2 23" xfId="728"/>
    <cellStyle name="Accent2 24" xfId="714"/>
    <cellStyle name="Accent2 25" xfId="735"/>
    <cellStyle name="Accent2 26" xfId="713"/>
    <cellStyle name="Accent2 27" xfId="737"/>
    <cellStyle name="Accent2 28" xfId="742"/>
    <cellStyle name="Accent2 29" xfId="750"/>
    <cellStyle name="Accent2 3" xfId="283"/>
    <cellStyle name="Accent2 30" xfId="765"/>
    <cellStyle name="Accent2 31" xfId="748"/>
    <cellStyle name="Accent2 32" xfId="772"/>
    <cellStyle name="Accent2 33" xfId="788"/>
    <cellStyle name="Accent2 34" xfId="775"/>
    <cellStyle name="Accent2 35" xfId="792"/>
    <cellStyle name="Accent2 36" xfId="217"/>
    <cellStyle name="Accent2 4" xfId="298"/>
    <cellStyle name="Accent2 4 2" xfId="505"/>
    <cellStyle name="Accent2 5" xfId="314"/>
    <cellStyle name="Accent2 5 2" xfId="518"/>
    <cellStyle name="Accent2 6" xfId="305"/>
    <cellStyle name="Accent2 7" xfId="318"/>
    <cellStyle name="Accent2 8" xfId="463"/>
    <cellStyle name="Accent2 9" xfId="471"/>
    <cellStyle name="Accent2_30 6 11 (3)" xfId="105"/>
    <cellStyle name="Accent3" xfId="106"/>
    <cellStyle name="Accent3 - 20%" xfId="107"/>
    <cellStyle name="Accent3 - 40%" xfId="108"/>
    <cellStyle name="Accent3 - 60%" xfId="109"/>
    <cellStyle name="Accent3 10" xfId="530"/>
    <cellStyle name="Accent3 11" xfId="547"/>
    <cellStyle name="Accent3 12" xfId="537"/>
    <cellStyle name="Accent3 13" xfId="552"/>
    <cellStyle name="Accent3 14" xfId="526"/>
    <cellStyle name="Accent3 15" xfId="582"/>
    <cellStyle name="Accent3 16" xfId="590"/>
    <cellStyle name="Accent3 17" xfId="627"/>
    <cellStyle name="Accent3 18" xfId="634"/>
    <cellStyle name="Accent3 19" xfId="642"/>
    <cellStyle name="Accent3 2" xfId="260"/>
    <cellStyle name="Accent3 20" xfId="654"/>
    <cellStyle name="Accent3 21" xfId="701"/>
    <cellStyle name="Accent3 22" xfId="707"/>
    <cellStyle name="Accent3 23" xfId="727"/>
    <cellStyle name="Accent3 24" xfId="716"/>
    <cellStyle name="Accent3 25" xfId="729"/>
    <cellStyle name="Accent3 26" xfId="715"/>
    <cellStyle name="Accent3 27" xfId="739"/>
    <cellStyle name="Accent3 28" xfId="743"/>
    <cellStyle name="Accent3 29" xfId="752"/>
    <cellStyle name="Accent3 3" xfId="284"/>
    <cellStyle name="Accent3 30" xfId="764"/>
    <cellStyle name="Accent3 31" xfId="751"/>
    <cellStyle name="Accent3 32" xfId="774"/>
    <cellStyle name="Accent3 33" xfId="787"/>
    <cellStyle name="Accent3 34" xfId="777"/>
    <cellStyle name="Accent3 35" xfId="793"/>
    <cellStyle name="Accent3 36" xfId="218"/>
    <cellStyle name="Accent3 4" xfId="299"/>
    <cellStyle name="Accent3 4 2" xfId="479"/>
    <cellStyle name="Accent3 5" xfId="310"/>
    <cellStyle name="Accent3 5 2" xfId="519"/>
    <cellStyle name="Accent3 6" xfId="301"/>
    <cellStyle name="Accent3 7" xfId="319"/>
    <cellStyle name="Accent3 8" xfId="464"/>
    <cellStyle name="Accent3 9" xfId="485"/>
    <cellStyle name="Accent3_30 6 11 (3)" xfId="110"/>
    <cellStyle name="Accent4" xfId="111"/>
    <cellStyle name="Accent4 - 20%" xfId="112"/>
    <cellStyle name="Accent4 - 40%" xfId="113"/>
    <cellStyle name="Accent4 - 60%" xfId="114"/>
    <cellStyle name="Accent4 10" xfId="533"/>
    <cellStyle name="Accent4 11" xfId="546"/>
    <cellStyle name="Accent4 12" xfId="539"/>
    <cellStyle name="Accent4 13" xfId="551"/>
    <cellStyle name="Accent4 14" xfId="529"/>
    <cellStyle name="Accent4 15" xfId="583"/>
    <cellStyle name="Accent4 16" xfId="589"/>
    <cellStyle name="Accent4 17" xfId="628"/>
    <cellStyle name="Accent4 18" xfId="633"/>
    <cellStyle name="Accent4 19" xfId="644"/>
    <cellStyle name="Accent4 2" xfId="261"/>
    <cellStyle name="Accent4 20" xfId="652"/>
    <cellStyle name="Accent4 21" xfId="702"/>
    <cellStyle name="Accent4 22" xfId="708"/>
    <cellStyle name="Accent4 23" xfId="726"/>
    <cellStyle name="Accent4 24" xfId="717"/>
    <cellStyle name="Accent4 25" xfId="736"/>
    <cellStyle name="Accent4 26" xfId="732"/>
    <cellStyle name="Accent4 27" xfId="722"/>
    <cellStyle name="Accent4 28" xfId="744"/>
    <cellStyle name="Accent4 29" xfId="754"/>
    <cellStyle name="Accent4 3" xfId="285"/>
    <cellStyle name="Accent4 30" xfId="762"/>
    <cellStyle name="Accent4 31" xfId="753"/>
    <cellStyle name="Accent4 32" xfId="776"/>
    <cellStyle name="Accent4 33" xfId="786"/>
    <cellStyle name="Accent4 34" xfId="780"/>
    <cellStyle name="Accent4 35" xfId="794"/>
    <cellStyle name="Accent4 36" xfId="219"/>
    <cellStyle name="Accent4 4" xfId="300"/>
    <cellStyle name="Accent4 4 2" xfId="506"/>
    <cellStyle name="Accent4 5" xfId="313"/>
    <cellStyle name="Accent4 5 2" xfId="520"/>
    <cellStyle name="Accent4 6" xfId="307"/>
    <cellStyle name="Accent4 7" xfId="320"/>
    <cellStyle name="Accent4 8" xfId="465"/>
    <cellStyle name="Accent4 9" xfId="472"/>
    <cellStyle name="Accent4_30 6 11 (3)" xfId="115"/>
    <cellStyle name="Accent5" xfId="116"/>
    <cellStyle name="Accent5 - 20%" xfId="117"/>
    <cellStyle name="Accent5 - 40%" xfId="118"/>
    <cellStyle name="Accent5 - 60%" xfId="119"/>
    <cellStyle name="Accent5 10" xfId="535"/>
    <cellStyle name="Accent5 11" xfId="544"/>
    <cellStyle name="Accent5 12" xfId="550"/>
    <cellStyle name="Accent5 13" xfId="523"/>
    <cellStyle name="Accent5 14" xfId="532"/>
    <cellStyle name="Accent5 15" xfId="584"/>
    <cellStyle name="Accent5 16" xfId="588"/>
    <cellStyle name="Accent5 17" xfId="629"/>
    <cellStyle name="Accent5 18" xfId="632"/>
    <cellStyle name="Accent5 19" xfId="645"/>
    <cellStyle name="Accent5 2" xfId="262"/>
    <cellStyle name="Accent5 20" xfId="651"/>
    <cellStyle name="Accent5 21" xfId="703"/>
    <cellStyle name="Accent5 22" xfId="709"/>
    <cellStyle name="Accent5 23" xfId="724"/>
    <cellStyle name="Accent5 24" xfId="718"/>
    <cellStyle name="Accent5 25" xfId="725"/>
    <cellStyle name="Accent5 26" xfId="733"/>
    <cellStyle name="Accent5 27" xfId="721"/>
    <cellStyle name="Accent5 28" xfId="745"/>
    <cellStyle name="Accent5 29" xfId="756"/>
    <cellStyle name="Accent5 3" xfId="286"/>
    <cellStyle name="Accent5 30" xfId="760"/>
    <cellStyle name="Accent5 31" xfId="755"/>
    <cellStyle name="Accent5 32" xfId="778"/>
    <cellStyle name="Accent5 33" xfId="785"/>
    <cellStyle name="Accent5 34" xfId="781"/>
    <cellStyle name="Accent5 35" xfId="795"/>
    <cellStyle name="Accent5 36" xfId="220"/>
    <cellStyle name="Accent5 4" xfId="302"/>
    <cellStyle name="Accent5 4 2" xfId="493"/>
    <cellStyle name="Accent5 5" xfId="312"/>
    <cellStyle name="Accent5 5 2" xfId="521"/>
    <cellStyle name="Accent5 6" xfId="308"/>
    <cellStyle name="Accent5 7" xfId="321"/>
    <cellStyle name="Accent5 8" xfId="466"/>
    <cellStyle name="Accent5 9" xfId="486"/>
    <cellStyle name="Accent5_30 6 11 (3)" xfId="120"/>
    <cellStyle name="Accent6" xfId="121"/>
    <cellStyle name="Accent6 - 20%" xfId="122"/>
    <cellStyle name="Accent6 - 40%" xfId="123"/>
    <cellStyle name="Accent6 - 60%" xfId="124"/>
    <cellStyle name="Accent6 10" xfId="538"/>
    <cellStyle name="Accent6 11" xfId="542"/>
    <cellStyle name="Accent6 12" xfId="540"/>
    <cellStyle name="Accent6 13" xfId="541"/>
    <cellStyle name="Accent6 14" xfId="536"/>
    <cellStyle name="Accent6 15" xfId="585"/>
    <cellStyle name="Accent6 16" xfId="587"/>
    <cellStyle name="Accent6 17" xfId="630"/>
    <cellStyle name="Accent6 18" xfId="631"/>
    <cellStyle name="Accent6 19" xfId="646"/>
    <cellStyle name="Accent6 2" xfId="263"/>
    <cellStyle name="Accent6 20" xfId="650"/>
    <cellStyle name="Accent6 21" xfId="704"/>
    <cellStyle name="Accent6 22" xfId="710"/>
    <cellStyle name="Accent6 23" xfId="723"/>
    <cellStyle name="Accent6 24" xfId="719"/>
    <cellStyle name="Accent6 25" xfId="738"/>
    <cellStyle name="Accent6 26" xfId="720"/>
    <cellStyle name="Accent6 27" xfId="740"/>
    <cellStyle name="Accent6 28" xfId="746"/>
    <cellStyle name="Accent6 29" xfId="757"/>
    <cellStyle name="Accent6 3" xfId="287"/>
    <cellStyle name="Accent6 30" xfId="759"/>
    <cellStyle name="Accent6 31" xfId="758"/>
    <cellStyle name="Accent6 32" xfId="779"/>
    <cellStyle name="Accent6 33" xfId="784"/>
    <cellStyle name="Accent6 34" xfId="783"/>
    <cellStyle name="Accent6 35" xfId="796"/>
    <cellStyle name="Accent6 36" xfId="221"/>
    <cellStyle name="Accent6 4" xfId="306"/>
    <cellStyle name="Accent6 4 2" xfId="507"/>
    <cellStyle name="Accent6 5" xfId="311"/>
    <cellStyle name="Accent6 5 2" xfId="522"/>
    <cellStyle name="Accent6 6" xfId="296"/>
    <cellStyle name="Accent6 7" xfId="322"/>
    <cellStyle name="Accent6 8" xfId="467"/>
    <cellStyle name="Accent6 9" xfId="487"/>
    <cellStyle name="Accent6_30 6 11 (3)" xfId="125"/>
    <cellStyle name="Bad" xfId="126"/>
    <cellStyle name="Bad 2" xfId="264"/>
    <cellStyle name="Bad 3" xfId="468"/>
    <cellStyle name="Bad 4" xfId="222"/>
    <cellStyle name="Calculation" xfId="127"/>
    <cellStyle name="Calculation 2" xfId="265"/>
    <cellStyle name="Calculation 2 2" xfId="392"/>
    <cellStyle name="Calculation 3" xfId="508"/>
    <cellStyle name="Calculation 4" xfId="223"/>
    <cellStyle name="Check Cell" xfId="128"/>
    <cellStyle name="Check Cell 2" xfId="266"/>
    <cellStyle name="Check Cell 3" xfId="469"/>
    <cellStyle name="Check Cell 4" xfId="224"/>
    <cellStyle name="Comma" xfId="13" builtinId="3"/>
    <cellStyle name="Comma 10" xfId="782"/>
    <cellStyle name="Comma 11" xfId="769"/>
    <cellStyle name="Comma 12" xfId="801"/>
    <cellStyle name="Comma 13" xfId="62"/>
    <cellStyle name="Comma 2" xfId="1"/>
    <cellStyle name="Comma 2 10" xfId="797"/>
    <cellStyle name="Comma 2 11" xfId="57"/>
    <cellStyle name="Comma 2 2" xfId="289"/>
    <cellStyle name="Comma 2 2 2" xfId="394"/>
    <cellStyle name="Comma 2 2 2 2" xfId="555"/>
    <cellStyle name="Comma 2 2 2 3" xfId="690"/>
    <cellStyle name="Comma 2 2 3" xfId="683"/>
    <cellStyle name="Comma 2 2 4" xfId="679"/>
    <cellStyle name="Comma 2 3" xfId="393"/>
    <cellStyle name="Comma 2 3 2" xfId="554"/>
    <cellStyle name="Comma 2 3 3" xfId="689"/>
    <cellStyle name="Comma 2 4" xfId="453"/>
    <cellStyle name="Comma 2 4 2" xfId="678"/>
    <cellStyle name="Comma 2 4 3" xfId="695"/>
    <cellStyle name="Comma 2 5" xfId="610"/>
    <cellStyle name="Comma 2 6" xfId="658"/>
    <cellStyle name="Comma 2 7" xfId="696"/>
    <cellStyle name="Comma 2 8" xfId="790"/>
    <cellStyle name="Comma 2 9" xfId="225"/>
    <cellStyle name="Comma 3" xfId="64"/>
    <cellStyle name="Comma 3 2" xfId="295"/>
    <cellStyle name="Comma 3 2 2" xfId="516"/>
    <cellStyle name="Comma 3 3" xfId="385"/>
    <cellStyle name="Comma 3 4" xfId="611"/>
    <cellStyle name="Comma 3 5" xfId="637"/>
    <cellStyle name="Comma 3 6" xfId="267"/>
    <cellStyle name="Comma 3 7" xfId="802"/>
    <cellStyle name="Comma 4" xfId="197"/>
    <cellStyle name="Comma 5" xfId="129"/>
    <cellStyle name="Comma 5 2" xfId="460"/>
    <cellStyle name="Comma 5 3" xfId="458"/>
    <cellStyle name="Comma 5 4" xfId="294"/>
    <cellStyle name="Comma 5 5" xfId="803"/>
    <cellStyle name="Comma 6" xfId="323"/>
    <cellStyle name="Comma 7" xfId="455"/>
    <cellStyle name="Comma 8" xfId="648"/>
    <cellStyle name="Comma 9" xfId="666"/>
    <cellStyle name="Currency [0] _1" xfId="2"/>
    <cellStyle name="Emphasis 1" xfId="130"/>
    <cellStyle name="Emphasis 2" xfId="131"/>
    <cellStyle name="Emphasis 3" xfId="132"/>
    <cellStyle name="Euro" xfId="586"/>
    <cellStyle name="Euro 2" xfId="612"/>
    <cellStyle name="Explanatory Text" xfId="133"/>
    <cellStyle name="Explanatory Text 2" xfId="268"/>
    <cellStyle name="Explanatory Text 3" xfId="509"/>
    <cellStyle name="Explanatory Text 4" xfId="226"/>
    <cellStyle name="Good" xfId="134"/>
    <cellStyle name="Good 2" xfId="269"/>
    <cellStyle name="Good 3" xfId="494"/>
    <cellStyle name="Good 4" xfId="227"/>
    <cellStyle name="Heading 1" xfId="135"/>
    <cellStyle name="Heading 1 2" xfId="270"/>
    <cellStyle name="Heading 1 3" xfId="510"/>
    <cellStyle name="Heading 1 4" xfId="228"/>
    <cellStyle name="Heading 2" xfId="136"/>
    <cellStyle name="Heading 2 2" xfId="271"/>
    <cellStyle name="Heading 2 3" xfId="483"/>
    <cellStyle name="Heading 2 4" xfId="229"/>
    <cellStyle name="Heading 3" xfId="137"/>
    <cellStyle name="Heading 3 2" xfId="272"/>
    <cellStyle name="Heading 3 3" xfId="511"/>
    <cellStyle name="Heading 3 4" xfId="230"/>
    <cellStyle name="Heading 4" xfId="138"/>
    <cellStyle name="Heading 4 2" xfId="273"/>
    <cellStyle name="Heading 4 3" xfId="480"/>
    <cellStyle name="Heading 4 4" xfId="231"/>
    <cellStyle name="Hyperlink 2" xfId="3"/>
    <cellStyle name="Input" xfId="139"/>
    <cellStyle name="Input 2" xfId="274"/>
    <cellStyle name="Input 2 2" xfId="395"/>
    <cellStyle name="Input 3" xfId="512"/>
    <cellStyle name="Input 4" xfId="232"/>
    <cellStyle name="Linked Cell" xfId="140"/>
    <cellStyle name="Linked Cell 2" xfId="275"/>
    <cellStyle name="Linked Cell 3" xfId="495"/>
    <cellStyle name="Linked Cell 4" xfId="233"/>
    <cellStyle name="Neutral" xfId="141"/>
    <cellStyle name="Neutral 2" xfId="276"/>
    <cellStyle name="Neutral 3" xfId="513"/>
    <cellStyle name="Neutral 4" xfId="234"/>
    <cellStyle name="Normal" xfId="0" builtinId="0"/>
    <cellStyle name="Normal 10" xfId="16"/>
    <cellStyle name="Normal 10 2" xfId="397"/>
    <cellStyle name="Normal 10 3" xfId="396"/>
    <cellStyle name="Normal 11" xfId="4"/>
    <cellStyle name="Normal 11 2" xfId="303"/>
    <cellStyle name="Normal 11 2 2" xfId="557"/>
    <cellStyle name="Normal 11 2 2 2" xfId="676"/>
    <cellStyle name="Normal 11 2 3" xfId="694"/>
    <cellStyle name="Normal 11 2 4" xfId="685"/>
    <cellStyle name="Normal 11 3" xfId="398"/>
    <cellStyle name="Normal 11 3 2" xfId="556"/>
    <cellStyle name="Normal 11 3 3" xfId="662"/>
    <cellStyle name="Normal 11 4" xfId="457"/>
    <cellStyle name="Normal 11 4 2" xfId="677"/>
    <cellStyle name="Normal 11 5" xfId="670"/>
    <cellStyle name="Normal 11 6" xfId="669"/>
    <cellStyle name="Normal 11 7" xfId="290"/>
    <cellStyle name="Normal 11 8" xfId="798"/>
    <cellStyle name="Normal 11 9" xfId="58"/>
    <cellStyle name="Normal 12" xfId="399"/>
    <cellStyle name="Normal 13" xfId="447"/>
    <cellStyle name="Normal 14" xfId="450"/>
    <cellStyle name="Normal 15" xfId="15"/>
    <cellStyle name="Normal 15 2" xfId="449"/>
    <cellStyle name="Normal 16" xfId="461"/>
    <cellStyle name="Normal 16 2" xfId="684"/>
    <cellStyle name="Normal 17" xfId="647"/>
    <cellStyle name="Normal 18" xfId="667"/>
    <cellStyle name="Normal 19" xfId="770"/>
    <cellStyle name="Normal 2" xfId="5"/>
    <cellStyle name="Normal 2 2" xfId="142"/>
    <cellStyle name="Normal 2 2 2" xfId="143"/>
    <cellStyle name="Normal 2 2 2 2" xfId="400"/>
    <cellStyle name="Normal 2 3" xfId="454"/>
    <cellStyle name="Normal 2 4" xfId="144"/>
    <cellStyle name="Normal 2 5" xfId="767"/>
    <cellStyle name="Normal 2 6" xfId="59"/>
    <cellStyle name="Normal 2_גיליון2" xfId="191"/>
    <cellStyle name="Normal 20" xfId="196"/>
    <cellStyle name="Normal 3" xfId="6"/>
    <cellStyle name="Normal 3 2" xfId="291"/>
    <cellStyle name="Normal 3 2 2" xfId="559"/>
    <cellStyle name="Normal 3 2 2 2" xfId="675"/>
    <cellStyle name="Normal 3 2 3" xfId="643"/>
    <cellStyle name="Normal 3 2 4" xfId="661"/>
    <cellStyle name="Normal 3 3" xfId="451"/>
    <cellStyle name="Normal 3 3 2" xfId="558"/>
    <cellStyle name="Normal 3 3 3" xfId="653"/>
    <cellStyle name="Normal 3 4" xfId="660"/>
    <cellStyle name="Normal 3 4 2" xfId="697"/>
    <cellStyle name="Normal 3 4 3" xfId="682"/>
    <cellStyle name="Normal 3 5" xfId="663"/>
    <cellStyle name="Normal 3 6" xfId="239"/>
    <cellStyle name="Normal 3 7" xfId="799"/>
    <cellStyle name="Normal 3 8" xfId="60"/>
    <cellStyle name="Normal 4" xfId="12"/>
    <cellStyle name="Normal 4 2" xfId="316"/>
    <cellStyle name="Normal 4 2 2" xfId="401"/>
    <cellStyle name="Normal 4 3" xfId="324"/>
    <cellStyle name="Normal 4 4" xfId="649"/>
    <cellStyle name="Normal 4 5" xfId="665"/>
    <cellStyle name="Normal 5" xfId="402"/>
    <cellStyle name="Normal 5 2" xfId="403"/>
    <cellStyle name="Normal 5 2 2" xfId="761"/>
    <cellStyle name="Normal 5 3" xfId="484"/>
    <cellStyle name="Normal 5 3 2" xfId="687"/>
    <cellStyle name="Normal 5 4" xfId="553"/>
    <cellStyle name="Normal 5 5" xfId="686"/>
    <cellStyle name="Normal 6" xfId="404"/>
    <cellStyle name="Normal 6 2" xfId="405"/>
    <cellStyle name="Normal 6 2 2" xfId="671"/>
    <cellStyle name="Normal 6 3" xfId="693"/>
    <cellStyle name="Normal 6 4" xfId="673"/>
    <cellStyle name="Normal 7" xfId="406"/>
    <cellStyle name="Normal 7 2" xfId="407"/>
    <cellStyle name="Normal 7 2 2" xfId="672"/>
    <cellStyle name="Normal 7 3" xfId="681"/>
    <cellStyle name="Normal 7 4" xfId="688"/>
    <cellStyle name="Normal 8" xfId="408"/>
    <cellStyle name="Normal 8 2" xfId="409"/>
    <cellStyle name="Normal 9" xfId="410"/>
    <cellStyle name="Normal 9 2" xfId="411"/>
    <cellStyle name="Normal_2007-16618" xfId="7"/>
    <cellStyle name="Note" xfId="145"/>
    <cellStyle name="Note 2" xfId="277"/>
    <cellStyle name="Note 2 2" xfId="412"/>
    <cellStyle name="Note 3" xfId="481"/>
    <cellStyle name="Output" xfId="146"/>
    <cellStyle name="Output 2" xfId="278"/>
    <cellStyle name="Output 2 2" xfId="413"/>
    <cellStyle name="Output 3" xfId="482"/>
    <cellStyle name="Output 4" xfId="235"/>
    <cellStyle name="Percent" xfId="14" builtinId="5"/>
    <cellStyle name="Percent 2" xfId="8"/>
    <cellStyle name="Percent 2 2" xfId="292"/>
    <cellStyle name="Percent 2 2 2" xfId="561"/>
    <cellStyle name="Percent 2 2 2 2" xfId="674"/>
    <cellStyle name="Percent 2 2 3" xfId="680"/>
    <cellStyle name="Percent 2 2 4" xfId="638"/>
    <cellStyle name="Percent 2 3" xfId="456"/>
    <cellStyle name="Percent 2 3 2" xfId="560"/>
    <cellStyle name="Percent 2 3 3" xfId="692"/>
    <cellStyle name="Percent 2 4" xfId="668"/>
    <cellStyle name="Percent 2 4 2" xfId="698"/>
    <cellStyle name="Percent 2 4 3" xfId="639"/>
    <cellStyle name="Percent 2 5" xfId="691"/>
    <cellStyle name="Percent 2 6" xfId="288"/>
    <cellStyle name="Percent 2 7" xfId="800"/>
    <cellStyle name="Percent 2 8" xfId="61"/>
    <cellStyle name="Percent 3" xfId="65"/>
    <cellStyle name="Percent 3 2" xfId="309"/>
    <cellStyle name="Percent 3 3" xfId="459"/>
    <cellStyle name="Percent 3 4" xfId="656"/>
    <cellStyle name="Percent 4" xfId="763"/>
    <cellStyle name="Percent 5" xfId="768"/>
    <cellStyle name="Percent 6" xfId="63"/>
    <cellStyle name="SAPBEXaggData" xfId="147"/>
    <cellStyle name="SAPBEXaggDataEmph" xfId="148"/>
    <cellStyle name="SAPBEXaggItem" xfId="149"/>
    <cellStyle name="SAPBEXaggItemX" xfId="150"/>
    <cellStyle name="SAPBEXchaText" xfId="151"/>
    <cellStyle name="SAPBEXexcBad7" xfId="152"/>
    <cellStyle name="SAPBEXexcBad8" xfId="153"/>
    <cellStyle name="SAPBEXexcBad9" xfId="154"/>
    <cellStyle name="SAPBEXexcCritical4" xfId="155"/>
    <cellStyle name="SAPBEXexcCritical5" xfId="156"/>
    <cellStyle name="SAPBEXexcCritical6" xfId="157"/>
    <cellStyle name="SAPBEXexcGood1" xfId="158"/>
    <cellStyle name="SAPBEXexcGood2" xfId="159"/>
    <cellStyle name="SAPBEXexcGood3" xfId="160"/>
    <cellStyle name="SAPBEXfilterDrill" xfId="161"/>
    <cellStyle name="SAPBEXfilterItem" xfId="162"/>
    <cellStyle name="SAPBEXfilterText" xfId="163"/>
    <cellStyle name="SAPBEXformats" xfId="164"/>
    <cellStyle name="SAPBEXheaderItem" xfId="165"/>
    <cellStyle name="SAPBEXheaderItem 2" xfId="613"/>
    <cellStyle name="SAPBEXheaderText" xfId="166"/>
    <cellStyle name="SAPBEXheaderText 2" xfId="614"/>
    <cellStyle name="SAPBEXHLevel0" xfId="167"/>
    <cellStyle name="SAPBEXHLevel0 2" xfId="615"/>
    <cellStyle name="SAPBEXHLevel0X" xfId="168"/>
    <cellStyle name="SAPBEXHLevel0X 2" xfId="616"/>
    <cellStyle name="SAPBEXHLevel1" xfId="169"/>
    <cellStyle name="SAPBEXHLevel1 2" xfId="617"/>
    <cellStyle name="SAPBEXHLevel1X" xfId="170"/>
    <cellStyle name="SAPBEXHLevel1X 2" xfId="618"/>
    <cellStyle name="SAPBEXHLevel2" xfId="171"/>
    <cellStyle name="SAPBEXHLevel2 2" xfId="619"/>
    <cellStyle name="SAPBEXHLevel2X" xfId="172"/>
    <cellStyle name="SAPBEXHLevel2X 2" xfId="620"/>
    <cellStyle name="SAPBEXHLevel3" xfId="173"/>
    <cellStyle name="SAPBEXHLevel3 2" xfId="621"/>
    <cellStyle name="SAPBEXHLevel3X" xfId="174"/>
    <cellStyle name="SAPBEXHLevel3X 2" xfId="622"/>
    <cellStyle name="SAPBEXinputData" xfId="175"/>
    <cellStyle name="SAPBEXinputData 2" xfId="623"/>
    <cellStyle name="SAPBEXresData" xfId="176"/>
    <cellStyle name="SAPBEXresDataEmph" xfId="177"/>
    <cellStyle name="SAPBEXresItem" xfId="178"/>
    <cellStyle name="SAPBEXresItemX" xfId="179"/>
    <cellStyle name="SAPBEXstdData" xfId="180"/>
    <cellStyle name="SAPBEXstdDataEmph" xfId="181"/>
    <cellStyle name="SAPBEXstdItem" xfId="182"/>
    <cellStyle name="SAPBEXstdItemX" xfId="183"/>
    <cellStyle name="SAPBEXtitle" xfId="184"/>
    <cellStyle name="SAPBEXundefined" xfId="185"/>
    <cellStyle name="Sheet Title" xfId="186"/>
    <cellStyle name="Text" xfId="9"/>
    <cellStyle name="Title" xfId="187"/>
    <cellStyle name="Title 2" xfId="279"/>
    <cellStyle name="Title 3" xfId="496"/>
    <cellStyle name="Title 4" xfId="236"/>
    <cellStyle name="Total" xfId="10"/>
    <cellStyle name="Total 2" xfId="280"/>
    <cellStyle name="Total 2 2" xfId="414"/>
    <cellStyle name="Total 3" xfId="293"/>
    <cellStyle name="Total 3 2" xfId="514"/>
    <cellStyle name="Total 4" xfId="452"/>
    <cellStyle name="Total 5" xfId="659"/>
    <cellStyle name="Total 6" xfId="664"/>
    <cellStyle name="Total 7" xfId="237"/>
    <cellStyle name="Warning Text" xfId="188"/>
    <cellStyle name="Warning Text 2" xfId="281"/>
    <cellStyle name="Warning Text 3" xfId="515"/>
    <cellStyle name="Warning Text 4" xfId="238"/>
    <cellStyle name="הדגשה1" xfId="33" builtinId="29" customBuiltin="1"/>
    <cellStyle name="הדגשה1 2" xfId="415"/>
    <cellStyle name="הדגשה1 3" xfId="591"/>
    <cellStyle name="הדגשה2" xfId="37" builtinId="33" customBuiltin="1"/>
    <cellStyle name="הדגשה2 2" xfId="416"/>
    <cellStyle name="הדגשה2 3" xfId="592"/>
    <cellStyle name="הדגשה3" xfId="41" builtinId="37" customBuiltin="1"/>
    <cellStyle name="הדגשה3 2" xfId="417"/>
    <cellStyle name="הדגשה3 3" xfId="593"/>
    <cellStyle name="הדגשה4" xfId="45" builtinId="41" customBuiltin="1"/>
    <cellStyle name="הדגשה4 2" xfId="418"/>
    <cellStyle name="הדגשה4 3" xfId="594"/>
    <cellStyle name="הדגשה5" xfId="49" builtinId="45" customBuiltin="1"/>
    <cellStyle name="הדגשה5 2" xfId="419"/>
    <cellStyle name="הדגשה5 3" xfId="595"/>
    <cellStyle name="הדגשה6" xfId="53" builtinId="49" customBuiltin="1"/>
    <cellStyle name="הדגשה6 2" xfId="420"/>
    <cellStyle name="הדגשה6 3" xfId="596"/>
    <cellStyle name="היפר-קישור" xfId="11" builtinId="8"/>
    <cellStyle name="הערה 2" xfId="189"/>
    <cellStyle name="הערה 2 2" xfId="192"/>
    <cellStyle name="הערה 2 2 2" xfId="422"/>
    <cellStyle name="הערה 2 3" xfId="193"/>
    <cellStyle name="הערה 2 4" xfId="194"/>
    <cellStyle name="הערה 2 5" xfId="421"/>
    <cellStyle name="הערה 3" xfId="190"/>
    <cellStyle name="הערה 3 2" xfId="424"/>
    <cellStyle name="הערה 3 3" xfId="423"/>
    <cellStyle name="הערה 4" xfId="195"/>
    <cellStyle name="הערה 4 2" xfId="425"/>
    <cellStyle name="הערה 5" xfId="426"/>
    <cellStyle name="הערה 6" xfId="448"/>
    <cellStyle name="חישוב" xfId="27" builtinId="22" customBuiltin="1"/>
    <cellStyle name="חישוב 2" xfId="427"/>
    <cellStyle name="חישוב 3" xfId="428"/>
    <cellStyle name="טוב" xfId="22" builtinId="26" customBuiltin="1"/>
    <cellStyle name="טוב 2" xfId="429"/>
    <cellStyle name="טוב 3" xfId="598"/>
    <cellStyle name="טקסט אזהרה" xfId="30" builtinId="11" customBuiltin="1"/>
    <cellStyle name="טקסט אזהרה 2" xfId="430"/>
    <cellStyle name="טקסט אזהרה 3" xfId="599"/>
    <cellStyle name="טקסט הסברי" xfId="31" builtinId="53" customBuiltin="1"/>
    <cellStyle name="טקסט הסברי 2" xfId="431"/>
    <cellStyle name="טקסט הסברי 3" xfId="600"/>
    <cellStyle name="כותרת" xfId="17" builtinId="15" customBuiltin="1"/>
    <cellStyle name="כותרת 1" xfId="18" builtinId="16" customBuiltin="1"/>
    <cellStyle name="כותרת 1 2" xfId="432"/>
    <cellStyle name="כותרת 1 3" xfId="602"/>
    <cellStyle name="כותרת 2" xfId="19" builtinId="17" customBuiltin="1"/>
    <cellStyle name="כותרת 2 2" xfId="433"/>
    <cellStyle name="כותרת 2 3" xfId="603"/>
    <cellStyle name="כותרת 3" xfId="20" builtinId="18" customBuiltin="1"/>
    <cellStyle name="כותרת 3 2" xfId="434"/>
    <cellStyle name="כותרת 3 3" xfId="604"/>
    <cellStyle name="כותרת 4" xfId="21" builtinId="19" customBuiltin="1"/>
    <cellStyle name="כותרת 4 2" xfId="435"/>
    <cellStyle name="כותרת 4 3" xfId="605"/>
    <cellStyle name="כותרת 5" xfId="436"/>
    <cellStyle name="כותרת 6" xfId="601"/>
    <cellStyle name="ניטראלי" xfId="24" builtinId="28" customBuiltin="1"/>
    <cellStyle name="ניטראלי 2" xfId="437"/>
    <cellStyle name="ניטראלי 3" xfId="606"/>
    <cellStyle name="סה&quot;כ" xfId="32" builtinId="25" customBuiltin="1"/>
    <cellStyle name="סה&quot;כ 2" xfId="438"/>
    <cellStyle name="סה&quot;כ 3" xfId="439"/>
    <cellStyle name="פלט" xfId="26" builtinId="21" customBuiltin="1"/>
    <cellStyle name="פלט 2" xfId="440"/>
    <cellStyle name="פלט 3" xfId="441"/>
    <cellStyle name="קלט" xfId="25" builtinId="20" customBuiltin="1"/>
    <cellStyle name="קלט 2" xfId="442"/>
    <cellStyle name="קלט 3" xfId="443"/>
    <cellStyle name="רע" xfId="23" builtinId="27" customBuiltin="1"/>
    <cellStyle name="רע 2" xfId="444"/>
    <cellStyle name="רע 3" xfId="607"/>
    <cellStyle name="תא מסומן" xfId="29" builtinId="23" customBuiltin="1"/>
    <cellStyle name="תא מסומן 2" xfId="445"/>
    <cellStyle name="תא מסומן 3" xfId="608"/>
    <cellStyle name="תא מקושר" xfId="28" builtinId="24" customBuiltin="1"/>
    <cellStyle name="תא מקושר 2" xfId="446"/>
    <cellStyle name="תא מקושר 3" xfId="609"/>
  </cellStyles>
  <dxfs count="5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X66"/>
  <sheetViews>
    <sheetView rightToLeft="1"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K14" sqref="K1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4">
      <c r="B1" s="57" t="s">
        <v>176</v>
      </c>
      <c r="C1" s="78" t="s" vm="1">
        <v>245</v>
      </c>
    </row>
    <row r="2" spans="1:24">
      <c r="B2" s="57" t="s">
        <v>175</v>
      </c>
      <c r="C2" s="78" t="s">
        <v>246</v>
      </c>
    </row>
    <row r="3" spans="1:24">
      <c r="B3" s="57" t="s">
        <v>177</v>
      </c>
      <c r="C3" s="78" t="s">
        <v>247</v>
      </c>
    </row>
    <row r="4" spans="1:24">
      <c r="B4" s="57" t="s">
        <v>178</v>
      </c>
      <c r="C4" s="78">
        <v>2144</v>
      </c>
    </row>
    <row r="6" spans="1:24" ht="26.25" customHeight="1">
      <c r="B6" s="164" t="s">
        <v>192</v>
      </c>
      <c r="C6" s="165"/>
      <c r="D6" s="166"/>
    </row>
    <row r="7" spans="1:24" s="10" customFormat="1">
      <c r="B7" s="23"/>
      <c r="C7" s="24" t="s">
        <v>107</v>
      </c>
      <c r="D7" s="25" t="s">
        <v>105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232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7" t="s">
        <v>191</v>
      </c>
      <c r="C10" s="116">
        <f>C11+C12+C23+C33+C31</f>
        <v>205105.14415404492</v>
      </c>
      <c r="D10" s="117">
        <f>C10/$C$42</f>
        <v>1</v>
      </c>
    </row>
    <row r="11" spans="1:24">
      <c r="A11" s="45" t="s">
        <v>138</v>
      </c>
      <c r="B11" s="29" t="s">
        <v>193</v>
      </c>
      <c r="C11" s="116">
        <f>מזומנים!J10</f>
        <v>8758.8595700000005</v>
      </c>
      <c r="D11" s="117">
        <f t="shared" ref="D11:D13" si="0">C11/$C$42</f>
        <v>4.2704241310601306E-2</v>
      </c>
    </row>
    <row r="12" spans="1:24">
      <c r="B12" s="29" t="s">
        <v>194</v>
      </c>
      <c r="C12" s="116">
        <f>C13+C15+C16+C17+C18</f>
        <v>132368.77254999999</v>
      </c>
      <c r="D12" s="117">
        <f t="shared" si="0"/>
        <v>0.64537032016410067</v>
      </c>
    </row>
    <row r="13" spans="1:24">
      <c r="A13" s="55" t="s">
        <v>138</v>
      </c>
      <c r="B13" s="30" t="s">
        <v>64</v>
      </c>
      <c r="C13" s="116">
        <f>'תעודות התחייבות ממשלתיות'!O11</f>
        <v>61858.510430000002</v>
      </c>
      <c r="D13" s="117">
        <f t="shared" si="0"/>
        <v>0.30159414423823988</v>
      </c>
    </row>
    <row r="14" spans="1:24">
      <c r="A14" s="55" t="s">
        <v>138</v>
      </c>
      <c r="B14" s="30" t="s">
        <v>65</v>
      </c>
      <c r="C14" s="116" t="s" vm="2">
        <v>955</v>
      </c>
      <c r="D14" s="117" t="s" vm="3">
        <v>955</v>
      </c>
    </row>
    <row r="15" spans="1:24">
      <c r="A15" s="55" t="s">
        <v>138</v>
      </c>
      <c r="B15" s="30" t="s">
        <v>66</v>
      </c>
      <c r="C15" s="116">
        <f>'אג"ח קונצרני'!R11</f>
        <v>46810.533409999996</v>
      </c>
      <c r="D15" s="117">
        <f t="shared" ref="D15:D18" si="1">C15/$C$42</f>
        <v>0.22822700816729777</v>
      </c>
    </row>
    <row r="16" spans="1:24">
      <c r="A16" s="55" t="s">
        <v>138</v>
      </c>
      <c r="B16" s="30" t="s">
        <v>67</v>
      </c>
      <c r="C16" s="116">
        <f>מניות!L11</f>
        <v>7.6280000000000001E-2</v>
      </c>
      <c r="D16" s="117">
        <f t="shared" si="1"/>
        <v>3.719068106000776E-7</v>
      </c>
    </row>
    <row r="17" spans="1:4">
      <c r="A17" s="55" t="s">
        <v>138</v>
      </c>
      <c r="B17" s="30" t="s">
        <v>68</v>
      </c>
      <c r="C17" s="116">
        <f>'תעודות סל'!K11</f>
        <v>18697.696079999998</v>
      </c>
      <c r="D17" s="117">
        <f t="shared" si="1"/>
        <v>9.1161516972763146E-2</v>
      </c>
    </row>
    <row r="18" spans="1:4">
      <c r="A18" s="55" t="s">
        <v>138</v>
      </c>
      <c r="B18" s="30" t="s">
        <v>69</v>
      </c>
      <c r="C18" s="116">
        <f>'קרנות נאמנות'!L11</f>
        <v>5001.9563499999995</v>
      </c>
      <c r="D18" s="117">
        <f t="shared" si="1"/>
        <v>2.4387278878989321E-2</v>
      </c>
    </row>
    <row r="19" spans="1:4">
      <c r="A19" s="55" t="s">
        <v>138</v>
      </c>
      <c r="B19" s="30" t="s">
        <v>70</v>
      </c>
      <c r="C19" s="116" t="s" vm="4">
        <v>955</v>
      </c>
      <c r="D19" s="117" t="s" vm="5">
        <v>955</v>
      </c>
    </row>
    <row r="20" spans="1:4">
      <c r="A20" s="55" t="s">
        <v>138</v>
      </c>
      <c r="B20" s="30" t="s">
        <v>71</v>
      </c>
      <c r="C20" s="116" t="s" vm="6">
        <v>955</v>
      </c>
      <c r="D20" s="117" t="s" vm="7">
        <v>955</v>
      </c>
    </row>
    <row r="21" spans="1:4">
      <c r="A21" s="55" t="s">
        <v>138</v>
      </c>
      <c r="B21" s="30" t="s">
        <v>72</v>
      </c>
      <c r="C21" s="116" t="s" vm="8">
        <v>955</v>
      </c>
      <c r="D21" s="117" t="s" vm="9">
        <v>955</v>
      </c>
    </row>
    <row r="22" spans="1:4">
      <c r="A22" s="55" t="s">
        <v>138</v>
      </c>
      <c r="B22" s="30" t="s">
        <v>73</v>
      </c>
      <c r="C22" s="116" t="s" vm="10">
        <v>955</v>
      </c>
      <c r="D22" s="117" t="s" vm="11">
        <v>955</v>
      </c>
    </row>
    <row r="23" spans="1:4">
      <c r="B23" s="29" t="s">
        <v>195</v>
      </c>
      <c r="C23" s="116">
        <f>C24+C26+C27+C31</f>
        <v>59838.611859999997</v>
      </c>
      <c r="D23" s="117">
        <f t="shared" ref="D23:D24" si="2">C23/$C$42</f>
        <v>0.29174603156251411</v>
      </c>
    </row>
    <row r="24" spans="1:4">
      <c r="A24" s="55" t="s">
        <v>138</v>
      </c>
      <c r="B24" s="30" t="s">
        <v>74</v>
      </c>
      <c r="C24" s="116">
        <f>'לא סחיר- תעודות התחייבות ממשלתי'!M11</f>
        <v>57504.729159999995</v>
      </c>
      <c r="D24" s="117">
        <f t="shared" si="2"/>
        <v>0.28036707415203038</v>
      </c>
    </row>
    <row r="25" spans="1:4">
      <c r="A25" s="55" t="s">
        <v>138</v>
      </c>
      <c r="B25" s="30" t="s">
        <v>75</v>
      </c>
      <c r="C25" s="116" t="s" vm="12">
        <v>955</v>
      </c>
      <c r="D25" s="117" t="s" vm="13">
        <v>955</v>
      </c>
    </row>
    <row r="26" spans="1:4">
      <c r="A26" s="55" t="s">
        <v>138</v>
      </c>
      <c r="B26" s="30" t="s">
        <v>66</v>
      </c>
      <c r="C26" s="116">
        <f>'לא סחיר - אג"ח קונצרני'!P11</f>
        <v>2279.32807</v>
      </c>
      <c r="D26" s="117">
        <f t="shared" ref="D26:D27" si="3">C26/$C$42</f>
        <v>1.1112973686745287E-2</v>
      </c>
    </row>
    <row r="27" spans="1:4">
      <c r="A27" s="55" t="s">
        <v>138</v>
      </c>
      <c r="B27" s="30" t="s">
        <v>76</v>
      </c>
      <c r="C27" s="116">
        <f>'לא סחיר - מניות'!J11</f>
        <v>0</v>
      </c>
      <c r="D27" s="117">
        <f t="shared" si="3"/>
        <v>0</v>
      </c>
    </row>
    <row r="28" spans="1:4">
      <c r="A28" s="55" t="s">
        <v>138</v>
      </c>
      <c r="B28" s="30" t="s">
        <v>77</v>
      </c>
      <c r="C28" s="116" t="s" vm="14">
        <v>955</v>
      </c>
      <c r="D28" s="117" t="s" vm="15">
        <v>955</v>
      </c>
    </row>
    <row r="29" spans="1:4">
      <c r="A29" s="55" t="s">
        <v>138</v>
      </c>
      <c r="B29" s="30" t="s">
        <v>78</v>
      </c>
      <c r="C29" s="116" t="s" vm="16">
        <v>955</v>
      </c>
      <c r="D29" s="117" t="s" vm="17">
        <v>955</v>
      </c>
    </row>
    <row r="30" spans="1:4">
      <c r="A30" s="55" t="s">
        <v>138</v>
      </c>
      <c r="B30" s="30" t="s">
        <v>218</v>
      </c>
      <c r="C30" s="116" t="s" vm="18">
        <v>955</v>
      </c>
      <c r="D30" s="117" t="s" vm="19">
        <v>955</v>
      </c>
    </row>
    <row r="31" spans="1:4">
      <c r="A31" s="55" t="s">
        <v>138</v>
      </c>
      <c r="B31" s="30" t="s">
        <v>101</v>
      </c>
      <c r="C31" s="116">
        <f>'לא סחיר - חוזים עתידיים'!I11</f>
        <v>54.554629999999996</v>
      </c>
      <c r="D31" s="117">
        <f>C31/$C$42</f>
        <v>2.6598372373842831E-4</v>
      </c>
    </row>
    <row r="32" spans="1:4">
      <c r="A32" s="55" t="s">
        <v>138</v>
      </c>
      <c r="B32" s="30" t="s">
        <v>79</v>
      </c>
      <c r="C32" s="116" t="s" vm="20">
        <v>955</v>
      </c>
      <c r="D32" s="117" t="s" vm="21">
        <v>955</v>
      </c>
    </row>
    <row r="33" spans="1:4">
      <c r="A33" s="55" t="s">
        <v>138</v>
      </c>
      <c r="B33" s="29" t="s">
        <v>196</v>
      </c>
      <c r="C33" s="116">
        <f>הלוואות!O10</f>
        <v>4084.3455440449129</v>
      </c>
      <c r="D33" s="117">
        <f>C33/$C$42</f>
        <v>1.9913423239045391E-2</v>
      </c>
    </row>
    <row r="34" spans="1:4">
      <c r="A34" s="55" t="s">
        <v>138</v>
      </c>
      <c r="B34" s="29" t="s">
        <v>197</v>
      </c>
      <c r="C34" s="116" t="s" vm="22">
        <v>955</v>
      </c>
      <c r="D34" s="117" t="s" vm="23">
        <v>955</v>
      </c>
    </row>
    <row r="35" spans="1:4">
      <c r="A35" s="55" t="s">
        <v>138</v>
      </c>
      <c r="B35" s="29" t="s">
        <v>198</v>
      </c>
      <c r="C35" s="116" t="s" vm="24">
        <v>955</v>
      </c>
      <c r="D35" s="117" t="s" vm="25">
        <v>955</v>
      </c>
    </row>
    <row r="36" spans="1:4">
      <c r="A36" s="55" t="s">
        <v>138</v>
      </c>
      <c r="B36" s="56" t="s">
        <v>199</v>
      </c>
      <c r="C36" s="116" t="s" vm="26">
        <v>955</v>
      </c>
      <c r="D36" s="117" t="s" vm="27">
        <v>955</v>
      </c>
    </row>
    <row r="37" spans="1:4">
      <c r="A37" s="55" t="s">
        <v>138</v>
      </c>
      <c r="B37" s="29" t="s">
        <v>200</v>
      </c>
      <c r="C37" s="116">
        <f>'השקעות אחרות '!I10</f>
        <v>-50.752800000000001</v>
      </c>
      <c r="D37" s="117">
        <f>C37/$C$42</f>
        <v>-2.474477186290459E-4</v>
      </c>
    </row>
    <row r="38" spans="1:4">
      <c r="A38" s="55"/>
      <c r="B38" s="68" t="s">
        <v>202</v>
      </c>
      <c r="C38" s="116">
        <v>0</v>
      </c>
      <c r="D38" s="117">
        <f>C38/$C$42</f>
        <v>0</v>
      </c>
    </row>
    <row r="39" spans="1:4">
      <c r="A39" s="55" t="s">
        <v>138</v>
      </c>
      <c r="B39" s="69" t="s">
        <v>203</v>
      </c>
      <c r="C39" s="116" t="s" vm="28">
        <v>955</v>
      </c>
      <c r="D39" s="117" t="s" vm="29">
        <v>955</v>
      </c>
    </row>
    <row r="40" spans="1:4">
      <c r="A40" s="55" t="s">
        <v>138</v>
      </c>
      <c r="B40" s="69" t="s">
        <v>230</v>
      </c>
      <c r="C40" s="116" t="s" vm="30">
        <v>955</v>
      </c>
      <c r="D40" s="117" t="s" vm="31">
        <v>955</v>
      </c>
    </row>
    <row r="41" spans="1:4">
      <c r="A41" s="55" t="s">
        <v>138</v>
      </c>
      <c r="B41" s="69" t="s">
        <v>204</v>
      </c>
      <c r="C41" s="116" t="s" vm="32">
        <v>955</v>
      </c>
      <c r="D41" s="117" t="s" vm="33">
        <v>955</v>
      </c>
    </row>
    <row r="42" spans="1:4">
      <c r="B42" s="69" t="s">
        <v>80</v>
      </c>
      <c r="C42" s="116">
        <f>C38+C10</f>
        <v>205105.14415404492</v>
      </c>
      <c r="D42" s="117">
        <f>C42/$C$42</f>
        <v>1</v>
      </c>
    </row>
    <row r="43" spans="1:4">
      <c r="A43" s="55" t="s">
        <v>138</v>
      </c>
      <c r="B43" s="69" t="s">
        <v>201</v>
      </c>
      <c r="C43" s="134">
        <f>'יתרת התחייבות להשקעה'!C10</f>
        <v>1166.8011900000001</v>
      </c>
      <c r="D43" s="117"/>
    </row>
    <row r="44" spans="1:4">
      <c r="B44" s="6" t="s">
        <v>106</v>
      </c>
    </row>
    <row r="45" spans="1:4">
      <c r="C45" s="75" t="s">
        <v>183</v>
      </c>
      <c r="D45" s="36" t="s">
        <v>100</v>
      </c>
    </row>
    <row r="46" spans="1:4">
      <c r="C46" s="76" t="s">
        <v>1</v>
      </c>
      <c r="D46" s="25" t="s">
        <v>2</v>
      </c>
    </row>
    <row r="47" spans="1:4">
      <c r="C47" s="118" t="s">
        <v>164</v>
      </c>
      <c r="D47" s="119" vm="34">
        <v>2.7078000000000002</v>
      </c>
    </row>
    <row r="48" spans="1:4">
      <c r="C48" s="118" t="s">
        <v>173</v>
      </c>
      <c r="D48" s="119">
        <v>1.0466415094339623</v>
      </c>
    </row>
    <row r="49" spans="2:4">
      <c r="C49" s="118" t="s">
        <v>169</v>
      </c>
      <c r="D49" s="119" vm="35">
        <v>2.7648000000000001</v>
      </c>
    </row>
    <row r="50" spans="2:4">
      <c r="B50" s="12"/>
      <c r="C50" s="118" t="s">
        <v>956</v>
      </c>
      <c r="D50" s="119" vm="36">
        <v>3.5546000000000002</v>
      </c>
    </row>
    <row r="51" spans="2:4">
      <c r="C51" s="118" t="s">
        <v>162</v>
      </c>
      <c r="D51" s="119" vm="37">
        <v>4.1525999999999996</v>
      </c>
    </row>
    <row r="52" spans="2:4">
      <c r="C52" s="118" t="s">
        <v>163</v>
      </c>
      <c r="D52" s="119" vm="38">
        <v>4.6818999999999997</v>
      </c>
    </row>
    <row r="53" spans="2:4">
      <c r="C53" s="118" t="s">
        <v>165</v>
      </c>
      <c r="D53" s="119">
        <v>0.44374760015359022</v>
      </c>
    </row>
    <row r="54" spans="2:4">
      <c r="C54" s="118" t="s">
        <v>170</v>
      </c>
      <c r="D54" s="119" vm="39">
        <v>3.0802999999999998</v>
      </c>
    </row>
    <row r="55" spans="2:4">
      <c r="C55" s="118" t="s">
        <v>171</v>
      </c>
      <c r="D55" s="119">
        <v>0.1764978389578126</v>
      </c>
    </row>
    <row r="56" spans="2:4">
      <c r="C56" s="118" t="s">
        <v>168</v>
      </c>
      <c r="D56" s="119" vm="40">
        <v>0.55769999999999997</v>
      </c>
    </row>
    <row r="57" spans="2:4">
      <c r="C57" s="118" t="s">
        <v>957</v>
      </c>
      <c r="D57" s="119">
        <v>2.4577562999999998</v>
      </c>
    </row>
    <row r="58" spans="2:4">
      <c r="C58" s="118" t="s">
        <v>167</v>
      </c>
      <c r="D58" s="119" vm="41">
        <v>0.42209999999999998</v>
      </c>
    </row>
    <row r="59" spans="2:4">
      <c r="C59" s="118" t="s">
        <v>160</v>
      </c>
      <c r="D59" s="119" vm="42">
        <v>3.4670000000000001</v>
      </c>
    </row>
    <row r="60" spans="2:4">
      <c r="C60" s="118" t="s">
        <v>174</v>
      </c>
      <c r="D60" s="119" vm="43">
        <v>0.28129999999999999</v>
      </c>
    </row>
    <row r="61" spans="2:4">
      <c r="C61" s="118" t="s">
        <v>958</v>
      </c>
      <c r="D61" s="119" vm="44">
        <v>0.42209999999999998</v>
      </c>
    </row>
    <row r="62" spans="2:4">
      <c r="C62" s="118" t="s">
        <v>161</v>
      </c>
      <c r="D62" s="119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176</v>
      </c>
      <c r="C1" s="78" t="s" vm="1">
        <v>245</v>
      </c>
    </row>
    <row r="2" spans="2:60">
      <c r="B2" s="57" t="s">
        <v>175</v>
      </c>
      <c r="C2" s="78" t="s">
        <v>246</v>
      </c>
    </row>
    <row r="3" spans="2:60">
      <c r="B3" s="57" t="s">
        <v>177</v>
      </c>
      <c r="C3" s="78" t="s">
        <v>247</v>
      </c>
    </row>
    <row r="4" spans="2:60">
      <c r="B4" s="57" t="s">
        <v>178</v>
      </c>
      <c r="C4" s="78">
        <v>2144</v>
      </c>
    </row>
    <row r="6" spans="2:60" ht="26.25" customHeight="1">
      <c r="B6" s="178" t="s">
        <v>206</v>
      </c>
      <c r="C6" s="179"/>
      <c r="D6" s="179"/>
      <c r="E6" s="179"/>
      <c r="F6" s="179"/>
      <c r="G6" s="179"/>
      <c r="H6" s="179"/>
      <c r="I6" s="179"/>
      <c r="J6" s="179"/>
      <c r="K6" s="179"/>
      <c r="L6" s="180"/>
    </row>
    <row r="7" spans="2:60" ht="26.25" customHeight="1">
      <c r="B7" s="178" t="s">
        <v>89</v>
      </c>
      <c r="C7" s="179"/>
      <c r="D7" s="179"/>
      <c r="E7" s="179"/>
      <c r="F7" s="179"/>
      <c r="G7" s="179"/>
      <c r="H7" s="179"/>
      <c r="I7" s="179"/>
      <c r="J7" s="179"/>
      <c r="K7" s="179"/>
      <c r="L7" s="180"/>
      <c r="BH7" s="3"/>
    </row>
    <row r="8" spans="2:60" s="3" customFormat="1" ht="78.75">
      <c r="B8" s="23" t="s">
        <v>113</v>
      </c>
      <c r="C8" s="31" t="s">
        <v>43</v>
      </c>
      <c r="D8" s="31" t="s">
        <v>116</v>
      </c>
      <c r="E8" s="31" t="s">
        <v>59</v>
      </c>
      <c r="F8" s="31" t="s">
        <v>98</v>
      </c>
      <c r="G8" s="31" t="s">
        <v>229</v>
      </c>
      <c r="H8" s="31" t="s">
        <v>228</v>
      </c>
      <c r="I8" s="31" t="s">
        <v>58</v>
      </c>
      <c r="J8" s="31" t="s">
        <v>55</v>
      </c>
      <c r="K8" s="31" t="s">
        <v>179</v>
      </c>
      <c r="L8" s="31" t="s">
        <v>181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236</v>
      </c>
      <c r="H9" s="17"/>
      <c r="I9" s="17" t="s">
        <v>232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C11" s="1"/>
      <c r="BD11" s="3"/>
      <c r="BE11" s="1"/>
      <c r="BG11" s="1"/>
    </row>
    <row r="12" spans="2:60" s="4" customFormat="1" ht="18" customHeight="1">
      <c r="B12" s="99" t="s">
        <v>244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C12" s="1"/>
      <c r="BD12" s="3"/>
      <c r="BE12" s="1"/>
      <c r="BG12" s="1"/>
    </row>
    <row r="13" spans="2:60">
      <c r="B13" s="99" t="s">
        <v>109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D13" s="3"/>
    </row>
    <row r="14" spans="2:60" ht="20.25">
      <c r="B14" s="99" t="s">
        <v>227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BD14" s="4"/>
    </row>
    <row r="15" spans="2:60">
      <c r="B15" s="99" t="s">
        <v>235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176</v>
      </c>
      <c r="C1" s="78" t="s" vm="1">
        <v>245</v>
      </c>
    </row>
    <row r="2" spans="2:61">
      <c r="B2" s="57" t="s">
        <v>175</v>
      </c>
      <c r="C2" s="78" t="s">
        <v>246</v>
      </c>
    </row>
    <row r="3" spans="2:61">
      <c r="B3" s="57" t="s">
        <v>177</v>
      </c>
      <c r="C3" s="78" t="s">
        <v>247</v>
      </c>
    </row>
    <row r="4" spans="2:61">
      <c r="B4" s="57" t="s">
        <v>178</v>
      </c>
      <c r="C4" s="78">
        <v>2144</v>
      </c>
    </row>
    <row r="6" spans="2:61" ht="26.25" customHeight="1">
      <c r="B6" s="178" t="s">
        <v>206</v>
      </c>
      <c r="C6" s="179"/>
      <c r="D6" s="179"/>
      <c r="E6" s="179"/>
      <c r="F6" s="179"/>
      <c r="G6" s="179"/>
      <c r="H6" s="179"/>
      <c r="I6" s="179"/>
      <c r="J6" s="179"/>
      <c r="K6" s="179"/>
      <c r="L6" s="180"/>
    </row>
    <row r="7" spans="2:61" ht="26.25" customHeight="1">
      <c r="B7" s="178" t="s">
        <v>90</v>
      </c>
      <c r="C7" s="179"/>
      <c r="D7" s="179"/>
      <c r="E7" s="179"/>
      <c r="F7" s="179"/>
      <c r="G7" s="179"/>
      <c r="H7" s="179"/>
      <c r="I7" s="179"/>
      <c r="J7" s="179"/>
      <c r="K7" s="179"/>
      <c r="L7" s="180"/>
      <c r="BI7" s="3"/>
    </row>
    <row r="8" spans="2:61" s="3" customFormat="1" ht="78.75">
      <c r="B8" s="23" t="s">
        <v>113</v>
      </c>
      <c r="C8" s="31" t="s">
        <v>43</v>
      </c>
      <c r="D8" s="31" t="s">
        <v>116</v>
      </c>
      <c r="E8" s="31" t="s">
        <v>59</v>
      </c>
      <c r="F8" s="31" t="s">
        <v>98</v>
      </c>
      <c r="G8" s="31" t="s">
        <v>229</v>
      </c>
      <c r="H8" s="31" t="s">
        <v>228</v>
      </c>
      <c r="I8" s="31" t="s">
        <v>58</v>
      </c>
      <c r="J8" s="31" t="s">
        <v>55</v>
      </c>
      <c r="K8" s="31" t="s">
        <v>179</v>
      </c>
      <c r="L8" s="32" t="s">
        <v>181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236</v>
      </c>
      <c r="H9" s="17"/>
      <c r="I9" s="17" t="s">
        <v>232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 t="s">
        <v>244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 t="s">
        <v>109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99" t="s">
        <v>227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235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176</v>
      </c>
      <c r="C1" s="78" t="s" vm="1">
        <v>245</v>
      </c>
    </row>
    <row r="2" spans="1:60">
      <c r="B2" s="57" t="s">
        <v>175</v>
      </c>
      <c r="C2" s="78" t="s">
        <v>246</v>
      </c>
    </row>
    <row r="3" spans="1:60">
      <c r="B3" s="57" t="s">
        <v>177</v>
      </c>
      <c r="C3" s="78" t="s">
        <v>247</v>
      </c>
    </row>
    <row r="4" spans="1:60">
      <c r="B4" s="57" t="s">
        <v>178</v>
      </c>
      <c r="C4" s="78">
        <v>2144</v>
      </c>
    </row>
    <row r="6" spans="1:60" ht="26.25" customHeight="1">
      <c r="B6" s="178" t="s">
        <v>206</v>
      </c>
      <c r="C6" s="179"/>
      <c r="D6" s="179"/>
      <c r="E6" s="179"/>
      <c r="F6" s="179"/>
      <c r="G6" s="179"/>
      <c r="H6" s="179"/>
      <c r="I6" s="179"/>
      <c r="J6" s="179"/>
      <c r="K6" s="180"/>
      <c r="BD6" s="1" t="s">
        <v>117</v>
      </c>
      <c r="BF6" s="1" t="s">
        <v>184</v>
      </c>
      <c r="BH6" s="3" t="s">
        <v>161</v>
      </c>
    </row>
    <row r="7" spans="1:60" ht="26.25" customHeight="1">
      <c r="B7" s="178" t="s">
        <v>91</v>
      </c>
      <c r="C7" s="179"/>
      <c r="D7" s="179"/>
      <c r="E7" s="179"/>
      <c r="F7" s="179"/>
      <c r="G7" s="179"/>
      <c r="H7" s="179"/>
      <c r="I7" s="179"/>
      <c r="J7" s="179"/>
      <c r="K7" s="180"/>
      <c r="BD7" s="3" t="s">
        <v>119</v>
      </c>
      <c r="BF7" s="1" t="s">
        <v>139</v>
      </c>
      <c r="BH7" s="3" t="s">
        <v>160</v>
      </c>
    </row>
    <row r="8" spans="1:60" s="3" customFormat="1" ht="78.75">
      <c r="A8" s="2"/>
      <c r="B8" s="23" t="s">
        <v>113</v>
      </c>
      <c r="C8" s="31" t="s">
        <v>43</v>
      </c>
      <c r="D8" s="31" t="s">
        <v>116</v>
      </c>
      <c r="E8" s="31" t="s">
        <v>59</v>
      </c>
      <c r="F8" s="31" t="s">
        <v>98</v>
      </c>
      <c r="G8" s="31" t="s">
        <v>229</v>
      </c>
      <c r="H8" s="31" t="s">
        <v>228</v>
      </c>
      <c r="I8" s="31" t="s">
        <v>58</v>
      </c>
      <c r="J8" s="31" t="s">
        <v>179</v>
      </c>
      <c r="K8" s="31" t="s">
        <v>181</v>
      </c>
      <c r="BC8" s="1" t="s">
        <v>132</v>
      </c>
      <c r="BD8" s="1" t="s">
        <v>133</v>
      </c>
      <c r="BE8" s="1" t="s">
        <v>140</v>
      </c>
      <c r="BG8" s="4" t="s">
        <v>162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236</v>
      </c>
      <c r="H9" s="17"/>
      <c r="I9" s="17" t="s">
        <v>232</v>
      </c>
      <c r="J9" s="33" t="s">
        <v>20</v>
      </c>
      <c r="K9" s="58" t="s">
        <v>20</v>
      </c>
      <c r="BC9" s="1" t="s">
        <v>129</v>
      </c>
      <c r="BE9" s="1" t="s">
        <v>141</v>
      </c>
      <c r="BG9" s="4" t="s">
        <v>163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125</v>
      </c>
      <c r="BD10" s="3"/>
      <c r="BE10" s="1" t="s">
        <v>185</v>
      </c>
      <c r="BG10" s="1" t="s">
        <v>169</v>
      </c>
    </row>
    <row r="11" spans="1:60" s="4" customFormat="1" ht="18" customHeight="1">
      <c r="A11" s="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BC11" s="1" t="s">
        <v>124</v>
      </c>
      <c r="BD11" s="3"/>
      <c r="BE11" s="1" t="s">
        <v>142</v>
      </c>
      <c r="BG11" s="1" t="s">
        <v>164</v>
      </c>
    </row>
    <row r="12" spans="1:60" ht="20.25">
      <c r="B12" s="99" t="s">
        <v>244</v>
      </c>
      <c r="C12" s="101"/>
      <c r="D12" s="101"/>
      <c r="E12" s="101"/>
      <c r="F12" s="101"/>
      <c r="G12" s="101"/>
      <c r="H12" s="101"/>
      <c r="I12" s="101"/>
      <c r="J12" s="101"/>
      <c r="K12" s="101"/>
      <c r="P12" s="1"/>
      <c r="BC12" s="1" t="s">
        <v>122</v>
      </c>
      <c r="BD12" s="4"/>
      <c r="BE12" s="1" t="s">
        <v>143</v>
      </c>
      <c r="BG12" s="1" t="s">
        <v>165</v>
      </c>
    </row>
    <row r="13" spans="1:60">
      <c r="B13" s="99" t="s">
        <v>109</v>
      </c>
      <c r="C13" s="101"/>
      <c r="D13" s="101"/>
      <c r="E13" s="101"/>
      <c r="F13" s="101"/>
      <c r="G13" s="101"/>
      <c r="H13" s="101"/>
      <c r="I13" s="101"/>
      <c r="J13" s="101"/>
      <c r="K13" s="101"/>
      <c r="P13" s="1"/>
      <c r="BC13" s="1" t="s">
        <v>126</v>
      </c>
      <c r="BE13" s="1" t="s">
        <v>144</v>
      </c>
      <c r="BG13" s="1" t="s">
        <v>166</v>
      </c>
    </row>
    <row r="14" spans="1:60">
      <c r="B14" s="99" t="s">
        <v>227</v>
      </c>
      <c r="C14" s="101"/>
      <c r="D14" s="101"/>
      <c r="E14" s="101"/>
      <c r="F14" s="101"/>
      <c r="G14" s="101"/>
      <c r="H14" s="101"/>
      <c r="I14" s="101"/>
      <c r="J14" s="101"/>
      <c r="K14" s="101"/>
      <c r="P14" s="1"/>
      <c r="BC14" s="1" t="s">
        <v>123</v>
      </c>
      <c r="BE14" s="1" t="s">
        <v>145</v>
      </c>
      <c r="BG14" s="1" t="s">
        <v>168</v>
      </c>
    </row>
    <row r="15" spans="1:60">
      <c r="B15" s="99" t="s">
        <v>235</v>
      </c>
      <c r="C15" s="101"/>
      <c r="D15" s="101"/>
      <c r="E15" s="101"/>
      <c r="F15" s="101"/>
      <c r="G15" s="101"/>
      <c r="H15" s="101"/>
      <c r="I15" s="101"/>
      <c r="J15" s="101"/>
      <c r="K15" s="101"/>
      <c r="P15" s="1"/>
      <c r="BC15" s="1" t="s">
        <v>134</v>
      </c>
      <c r="BE15" s="1" t="s">
        <v>186</v>
      </c>
      <c r="BG15" s="1" t="s">
        <v>170</v>
      </c>
    </row>
    <row r="16" spans="1:60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P16" s="1"/>
      <c r="BC16" s="4" t="s">
        <v>120</v>
      </c>
      <c r="BD16" s="1" t="s">
        <v>135</v>
      </c>
      <c r="BE16" s="1" t="s">
        <v>146</v>
      </c>
      <c r="BG16" s="1" t="s">
        <v>171</v>
      </c>
    </row>
    <row r="17" spans="2:6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P17" s="1"/>
      <c r="BC17" s="1" t="s">
        <v>130</v>
      </c>
      <c r="BE17" s="1" t="s">
        <v>147</v>
      </c>
      <c r="BG17" s="1" t="s">
        <v>172</v>
      </c>
    </row>
    <row r="18" spans="2:6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BD18" s="1" t="s">
        <v>118</v>
      </c>
      <c r="BF18" s="1" t="s">
        <v>148</v>
      </c>
      <c r="BH18" s="1" t="s">
        <v>27</v>
      </c>
    </row>
    <row r="19" spans="2:6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131</v>
      </c>
      <c r="BF19" s="1" t="s">
        <v>149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136</v>
      </c>
      <c r="BF20" s="1" t="s">
        <v>150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121</v>
      </c>
      <c r="BE21" s="1" t="s">
        <v>137</v>
      </c>
      <c r="BF21" s="1" t="s">
        <v>151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127</v>
      </c>
      <c r="BF22" s="1" t="s">
        <v>152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27</v>
      </c>
      <c r="BE23" s="1" t="s">
        <v>128</v>
      </c>
      <c r="BF23" s="1" t="s">
        <v>187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190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153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154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189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155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156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188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27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176</v>
      </c>
      <c r="C1" s="78" t="s" vm="1">
        <v>245</v>
      </c>
    </row>
    <row r="2" spans="2:81">
      <c r="B2" s="57" t="s">
        <v>175</v>
      </c>
      <c r="C2" s="78" t="s">
        <v>246</v>
      </c>
    </row>
    <row r="3" spans="2:81">
      <c r="B3" s="57" t="s">
        <v>177</v>
      </c>
      <c r="C3" s="78" t="s">
        <v>247</v>
      </c>
      <c r="E3" s="2"/>
    </row>
    <row r="4" spans="2:81">
      <c r="B4" s="57" t="s">
        <v>178</v>
      </c>
      <c r="C4" s="78">
        <v>2144</v>
      </c>
    </row>
    <row r="6" spans="2:81" ht="26.25" customHeight="1">
      <c r="B6" s="178" t="s">
        <v>206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80"/>
    </row>
    <row r="7" spans="2:81" ht="26.25" customHeight="1">
      <c r="B7" s="178" t="s">
        <v>92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80"/>
    </row>
    <row r="8" spans="2:81" s="3" customFormat="1" ht="47.25">
      <c r="B8" s="23" t="s">
        <v>113</v>
      </c>
      <c r="C8" s="31" t="s">
        <v>43</v>
      </c>
      <c r="D8" s="14" t="s">
        <v>47</v>
      </c>
      <c r="E8" s="31" t="s">
        <v>15</v>
      </c>
      <c r="F8" s="31" t="s">
        <v>60</v>
      </c>
      <c r="G8" s="31" t="s">
        <v>99</v>
      </c>
      <c r="H8" s="31" t="s">
        <v>18</v>
      </c>
      <c r="I8" s="31" t="s">
        <v>98</v>
      </c>
      <c r="J8" s="31" t="s">
        <v>17</v>
      </c>
      <c r="K8" s="31" t="s">
        <v>19</v>
      </c>
      <c r="L8" s="31" t="s">
        <v>229</v>
      </c>
      <c r="M8" s="31" t="s">
        <v>228</v>
      </c>
      <c r="N8" s="31" t="s">
        <v>58</v>
      </c>
      <c r="O8" s="31" t="s">
        <v>55</v>
      </c>
      <c r="P8" s="31" t="s">
        <v>179</v>
      </c>
      <c r="Q8" s="32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236</v>
      </c>
      <c r="M9" s="33"/>
      <c r="N9" s="33" t="s">
        <v>232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244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109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227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235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84"/>
  <sheetViews>
    <sheetView rightToLeft="1" workbookViewId="0">
      <pane ySplit="10" topLeftCell="A11" activePane="bottomLeft" state="frozen"/>
      <selection pane="bottomLeft" activeCell="C13" sqref="C13"/>
    </sheetView>
  </sheetViews>
  <sheetFormatPr defaultColWidth="9.140625" defaultRowHeight="18"/>
  <cols>
    <col min="1" max="1" width="3" style="1" customWidth="1"/>
    <col min="2" max="2" width="32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176</v>
      </c>
      <c r="C1" s="78" t="s" vm="1">
        <v>245</v>
      </c>
    </row>
    <row r="2" spans="2:72">
      <c r="B2" s="57" t="s">
        <v>175</v>
      </c>
      <c r="C2" s="78" t="s">
        <v>246</v>
      </c>
    </row>
    <row r="3" spans="2:72">
      <c r="B3" s="57" t="s">
        <v>177</v>
      </c>
      <c r="C3" s="78" t="s">
        <v>247</v>
      </c>
    </row>
    <row r="4" spans="2:72">
      <c r="B4" s="57" t="s">
        <v>178</v>
      </c>
      <c r="C4" s="78">
        <v>2144</v>
      </c>
    </row>
    <row r="6" spans="2:72" ht="26.25" customHeight="1">
      <c r="B6" s="178" t="s">
        <v>207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80"/>
    </row>
    <row r="7" spans="2:72" ht="26.25" customHeight="1">
      <c r="B7" s="178" t="s">
        <v>83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80"/>
    </row>
    <row r="8" spans="2:72" s="3" customFormat="1" ht="78.75">
      <c r="B8" s="23" t="s">
        <v>113</v>
      </c>
      <c r="C8" s="31" t="s">
        <v>43</v>
      </c>
      <c r="D8" s="31" t="s">
        <v>15</v>
      </c>
      <c r="E8" s="31" t="s">
        <v>60</v>
      </c>
      <c r="F8" s="31" t="s">
        <v>99</v>
      </c>
      <c r="G8" s="31" t="s">
        <v>18</v>
      </c>
      <c r="H8" s="31" t="s">
        <v>98</v>
      </c>
      <c r="I8" s="31" t="s">
        <v>17</v>
      </c>
      <c r="J8" s="31" t="s">
        <v>19</v>
      </c>
      <c r="K8" s="31" t="s">
        <v>229</v>
      </c>
      <c r="L8" s="31" t="s">
        <v>228</v>
      </c>
      <c r="M8" s="31" t="s">
        <v>107</v>
      </c>
      <c r="N8" s="31" t="s">
        <v>55</v>
      </c>
      <c r="O8" s="31" t="s">
        <v>179</v>
      </c>
      <c r="P8" s="32" t="s">
        <v>181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236</v>
      </c>
      <c r="L9" s="33"/>
      <c r="M9" s="33" t="s">
        <v>232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135" customFormat="1" ht="18" customHeight="1">
      <c r="B11" s="79" t="s">
        <v>26</v>
      </c>
      <c r="C11" s="80"/>
      <c r="D11" s="80"/>
      <c r="E11" s="80"/>
      <c r="F11" s="80"/>
      <c r="G11" s="88">
        <v>8.6985892573656987</v>
      </c>
      <c r="H11" s="80"/>
      <c r="I11" s="80"/>
      <c r="J11" s="103">
        <v>4.8568768508586435E-2</v>
      </c>
      <c r="K11" s="88"/>
      <c r="L11" s="80"/>
      <c r="M11" s="88">
        <v>57504.729159999995</v>
      </c>
      <c r="N11" s="80"/>
      <c r="O11" s="89">
        <v>1</v>
      </c>
      <c r="P11" s="89">
        <f>M11/'סכום נכסי הקרן'!$C$42</f>
        <v>0.28036707415203038</v>
      </c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BT11" s="137"/>
    </row>
    <row r="12" spans="2:72" ht="21.75" customHeight="1">
      <c r="B12" s="81" t="s">
        <v>226</v>
      </c>
      <c r="C12" s="82"/>
      <c r="D12" s="82"/>
      <c r="E12" s="82"/>
      <c r="F12" s="82"/>
      <c r="G12" s="91">
        <v>8.6985892573657022</v>
      </c>
      <c r="H12" s="82"/>
      <c r="I12" s="82"/>
      <c r="J12" s="104">
        <v>4.8568768508586456E-2</v>
      </c>
      <c r="K12" s="91"/>
      <c r="L12" s="82"/>
      <c r="M12" s="91">
        <v>57504.729159999988</v>
      </c>
      <c r="N12" s="82"/>
      <c r="O12" s="92">
        <v>0.99999999999999989</v>
      </c>
      <c r="P12" s="92">
        <f>M12/'סכום נכסי הקרן'!$C$42</f>
        <v>0.28036707415203038</v>
      </c>
    </row>
    <row r="13" spans="2:72">
      <c r="B13" s="102" t="s">
        <v>63</v>
      </c>
      <c r="C13" s="82"/>
      <c r="D13" s="82"/>
      <c r="E13" s="82"/>
      <c r="F13" s="82"/>
      <c r="G13" s="91">
        <v>8.6985892573657022</v>
      </c>
      <c r="H13" s="82"/>
      <c r="I13" s="82"/>
      <c r="J13" s="104">
        <v>4.8568768508586456E-2</v>
      </c>
      <c r="K13" s="91"/>
      <c r="L13" s="82"/>
      <c r="M13" s="91">
        <v>57504.729159999988</v>
      </c>
      <c r="N13" s="82"/>
      <c r="O13" s="92">
        <v>0.99999999999999989</v>
      </c>
      <c r="P13" s="92">
        <f>M13/'סכום נכסי הקרן'!$C$42</f>
        <v>0.28036707415203038</v>
      </c>
    </row>
    <row r="14" spans="2:72">
      <c r="B14" s="87" t="s">
        <v>780</v>
      </c>
      <c r="C14" s="84" t="s">
        <v>781</v>
      </c>
      <c r="D14" s="84" t="s">
        <v>250</v>
      </c>
      <c r="E14" s="84"/>
      <c r="F14" s="105">
        <v>40148</v>
      </c>
      <c r="G14" s="94">
        <v>5.95</v>
      </c>
      <c r="H14" s="97" t="s">
        <v>161</v>
      </c>
      <c r="I14" s="98">
        <v>4.8000000000000001E-2</v>
      </c>
      <c r="J14" s="98">
        <v>4.8599999999999997E-2</v>
      </c>
      <c r="K14" s="94">
        <v>672000</v>
      </c>
      <c r="L14" s="106">
        <v>108.0772</v>
      </c>
      <c r="M14" s="94">
        <v>726.17498000000001</v>
      </c>
      <c r="N14" s="84"/>
      <c r="O14" s="95">
        <v>1.2628091473650896E-2</v>
      </c>
      <c r="P14" s="95">
        <f>M14/'סכום נכסי הקרן'!$C$42</f>
        <v>3.5405010585917037E-3</v>
      </c>
    </row>
    <row r="15" spans="2:72">
      <c r="B15" s="87" t="s">
        <v>782</v>
      </c>
      <c r="C15" s="84" t="s">
        <v>783</v>
      </c>
      <c r="D15" s="84" t="s">
        <v>250</v>
      </c>
      <c r="E15" s="84"/>
      <c r="F15" s="105">
        <v>40452</v>
      </c>
      <c r="G15" s="94">
        <v>6.49</v>
      </c>
      <c r="H15" s="97" t="s">
        <v>161</v>
      </c>
      <c r="I15" s="98">
        <v>4.8000000000000001E-2</v>
      </c>
      <c r="J15" s="98">
        <v>4.8599999999999997E-2</v>
      </c>
      <c r="K15" s="94">
        <v>731000</v>
      </c>
      <c r="L15" s="106">
        <v>106.8582</v>
      </c>
      <c r="M15" s="94">
        <v>781.005</v>
      </c>
      <c r="N15" s="84"/>
      <c r="O15" s="95">
        <v>1.3581578618115868E-2</v>
      </c>
      <c r="P15" s="95">
        <f>M15/'סכום נכסי הקרן'!$C$42</f>
        <v>3.8078274595269223E-3</v>
      </c>
    </row>
    <row r="16" spans="2:72">
      <c r="B16" s="87" t="s">
        <v>784</v>
      </c>
      <c r="C16" s="84" t="s">
        <v>785</v>
      </c>
      <c r="D16" s="84" t="s">
        <v>250</v>
      </c>
      <c r="E16" s="84"/>
      <c r="F16" s="105">
        <v>40909</v>
      </c>
      <c r="G16" s="94">
        <v>7.2499999999999991</v>
      </c>
      <c r="H16" s="97" t="s">
        <v>161</v>
      </c>
      <c r="I16" s="98">
        <v>4.8000000000000001E-2</v>
      </c>
      <c r="J16" s="98">
        <v>4.8499999999999995E-2</v>
      </c>
      <c r="K16" s="94">
        <v>593000</v>
      </c>
      <c r="L16" s="106">
        <v>104.8026</v>
      </c>
      <c r="M16" s="94">
        <v>621.50805000000003</v>
      </c>
      <c r="N16" s="84"/>
      <c r="O16" s="95">
        <v>1.0807946738966958E-2</v>
      </c>
      <c r="P16" s="95">
        <f>M16/'סכום נכסי הקרן'!$C$42</f>
        <v>3.0301924047951441E-3</v>
      </c>
    </row>
    <row r="17" spans="2:16">
      <c r="B17" s="87" t="s">
        <v>786</v>
      </c>
      <c r="C17" s="84">
        <v>8790</v>
      </c>
      <c r="D17" s="84" t="s">
        <v>250</v>
      </c>
      <c r="E17" s="84"/>
      <c r="F17" s="105">
        <v>41030</v>
      </c>
      <c r="G17" s="94">
        <v>7.58</v>
      </c>
      <c r="H17" s="97" t="s">
        <v>161</v>
      </c>
      <c r="I17" s="98">
        <v>4.8000000000000001E-2</v>
      </c>
      <c r="J17" s="98">
        <v>4.8600000000000004E-2</v>
      </c>
      <c r="K17" s="94">
        <v>3484000</v>
      </c>
      <c r="L17" s="106">
        <v>102.7111</v>
      </c>
      <c r="M17" s="94">
        <v>3578.6527099999998</v>
      </c>
      <c r="N17" s="84"/>
      <c r="O17" s="95">
        <v>6.223232005915251E-2</v>
      </c>
      <c r="P17" s="95">
        <f>M17/'סכום נכסי הקרן'!$C$42</f>
        <v>1.7447893492677301E-2</v>
      </c>
    </row>
    <row r="18" spans="2:16">
      <c r="B18" s="87" t="s">
        <v>787</v>
      </c>
      <c r="C18" s="84" t="s">
        <v>788</v>
      </c>
      <c r="D18" s="84" t="s">
        <v>250</v>
      </c>
      <c r="E18" s="84"/>
      <c r="F18" s="105">
        <v>41091</v>
      </c>
      <c r="G18" s="94">
        <v>7.56</v>
      </c>
      <c r="H18" s="97" t="s">
        <v>161</v>
      </c>
      <c r="I18" s="98">
        <v>4.8000000000000001E-2</v>
      </c>
      <c r="J18" s="98">
        <v>4.8599999999999983E-2</v>
      </c>
      <c r="K18" s="94">
        <v>743000</v>
      </c>
      <c r="L18" s="106">
        <v>103.4532</v>
      </c>
      <c r="M18" s="94">
        <v>768.99943000000007</v>
      </c>
      <c r="N18" s="84"/>
      <c r="O18" s="95">
        <v>1.3372803267368699E-2</v>
      </c>
      <c r="P18" s="95">
        <f>M18/'סכום נכסי הקרן'!$C$42</f>
        <v>3.7492937252828745E-3</v>
      </c>
    </row>
    <row r="19" spans="2:16">
      <c r="B19" s="87" t="s">
        <v>789</v>
      </c>
      <c r="C19" s="84">
        <v>8793</v>
      </c>
      <c r="D19" s="84" t="s">
        <v>250</v>
      </c>
      <c r="E19" s="84"/>
      <c r="F19" s="105">
        <v>41122</v>
      </c>
      <c r="G19" s="94">
        <v>7.6400000000000006</v>
      </c>
      <c r="H19" s="97" t="s">
        <v>161</v>
      </c>
      <c r="I19" s="98">
        <v>4.8000000000000001E-2</v>
      </c>
      <c r="J19" s="98">
        <v>4.8599999999999997E-2</v>
      </c>
      <c r="K19" s="94">
        <v>2280000</v>
      </c>
      <c r="L19" s="106">
        <v>103.38549999999999</v>
      </c>
      <c r="M19" s="94">
        <v>2357.1887499999998</v>
      </c>
      <c r="N19" s="84"/>
      <c r="O19" s="95">
        <v>4.0991215582311592E-2</v>
      </c>
      <c r="P19" s="95">
        <f>M19/'סכום נכסי הקרן'!$C$42</f>
        <v>1.1492587178747819E-2</v>
      </c>
    </row>
    <row r="20" spans="2:16">
      <c r="B20" s="87" t="s">
        <v>790</v>
      </c>
      <c r="C20" s="84" t="s">
        <v>791</v>
      </c>
      <c r="D20" s="84" t="s">
        <v>250</v>
      </c>
      <c r="E20" s="84"/>
      <c r="F20" s="105">
        <v>41154</v>
      </c>
      <c r="G20" s="94">
        <v>7.73</v>
      </c>
      <c r="H20" s="97" t="s">
        <v>161</v>
      </c>
      <c r="I20" s="98">
        <v>4.8000000000000001E-2</v>
      </c>
      <c r="J20" s="98">
        <v>4.8599999999999997E-2</v>
      </c>
      <c r="K20" s="94">
        <v>1823000</v>
      </c>
      <c r="L20" s="106">
        <v>102.8699</v>
      </c>
      <c r="M20" s="94">
        <v>1875.31963</v>
      </c>
      <c r="N20" s="84"/>
      <c r="O20" s="95">
        <v>3.2611572254903569E-2</v>
      </c>
      <c r="P20" s="95">
        <f>M20/'סכום נכסי הקרן'!$C$42</f>
        <v>9.1432110966048457E-3</v>
      </c>
    </row>
    <row r="21" spans="2:16">
      <c r="B21" s="87" t="s">
        <v>792</v>
      </c>
      <c r="C21" s="84" t="s">
        <v>793</v>
      </c>
      <c r="D21" s="84" t="s">
        <v>250</v>
      </c>
      <c r="E21" s="84"/>
      <c r="F21" s="105">
        <v>41184</v>
      </c>
      <c r="G21" s="94">
        <v>7.8100000000000005</v>
      </c>
      <c r="H21" s="97" t="s">
        <v>161</v>
      </c>
      <c r="I21" s="98">
        <v>4.8000000000000001E-2</v>
      </c>
      <c r="J21" s="98">
        <v>4.8600000000000004E-2</v>
      </c>
      <c r="K21" s="94">
        <v>1919000</v>
      </c>
      <c r="L21" s="106">
        <v>101.3933</v>
      </c>
      <c r="M21" s="94">
        <v>1945.7339899999999</v>
      </c>
      <c r="N21" s="84"/>
      <c r="O21" s="95">
        <v>3.3836069109833194E-2</v>
      </c>
      <c r="P21" s="95">
        <f>M21/'סכום נכסי הקרן'!$C$42</f>
        <v>9.4865196971298284E-3</v>
      </c>
    </row>
    <row r="22" spans="2:16">
      <c r="B22" s="87" t="s">
        <v>794</v>
      </c>
      <c r="C22" s="84" t="s">
        <v>795</v>
      </c>
      <c r="D22" s="84" t="s">
        <v>250</v>
      </c>
      <c r="E22" s="84"/>
      <c r="F22" s="105">
        <v>41214</v>
      </c>
      <c r="G22" s="94">
        <v>7.8999999999999995</v>
      </c>
      <c r="H22" s="97" t="s">
        <v>161</v>
      </c>
      <c r="I22" s="98">
        <v>4.8000000000000001E-2</v>
      </c>
      <c r="J22" s="98">
        <v>4.8499999999999988E-2</v>
      </c>
      <c r="K22" s="94">
        <v>1336000</v>
      </c>
      <c r="L22" s="106">
        <v>101.0132</v>
      </c>
      <c r="M22" s="94">
        <v>1349.53683</v>
      </c>
      <c r="N22" s="84"/>
      <c r="O22" s="95">
        <v>2.3468275561216469E-2</v>
      </c>
      <c r="P22" s="95">
        <f>M22/'סכום נכסי הקרן'!$C$42</f>
        <v>6.5797317544918606E-3</v>
      </c>
    </row>
    <row r="23" spans="2:16">
      <c r="B23" s="87" t="s">
        <v>796</v>
      </c>
      <c r="C23" s="84" t="s">
        <v>797</v>
      </c>
      <c r="D23" s="84" t="s">
        <v>250</v>
      </c>
      <c r="E23" s="84"/>
      <c r="F23" s="105">
        <v>41245</v>
      </c>
      <c r="G23" s="94">
        <v>7.9799999999999995</v>
      </c>
      <c r="H23" s="97" t="s">
        <v>161</v>
      </c>
      <c r="I23" s="98">
        <v>4.8000000000000001E-2</v>
      </c>
      <c r="J23" s="98">
        <v>4.8600000000000004E-2</v>
      </c>
      <c r="K23" s="94">
        <v>1910000</v>
      </c>
      <c r="L23" s="106">
        <v>100.79170000000001</v>
      </c>
      <c r="M23" s="94">
        <v>1925.1205</v>
      </c>
      <c r="N23" s="84"/>
      <c r="O23" s="95">
        <v>3.3477603114060124E-2</v>
      </c>
      <c r="P23" s="95">
        <f>M23/'סכום נכסי הקרן'!$C$42</f>
        <v>9.3860176347119392E-3</v>
      </c>
    </row>
    <row r="24" spans="2:16">
      <c r="B24" s="87" t="s">
        <v>798</v>
      </c>
      <c r="C24" s="84" t="s">
        <v>799</v>
      </c>
      <c r="D24" s="84" t="s">
        <v>250</v>
      </c>
      <c r="E24" s="84"/>
      <c r="F24" s="105">
        <v>41275</v>
      </c>
      <c r="G24" s="94">
        <v>7.88</v>
      </c>
      <c r="H24" s="97" t="s">
        <v>161</v>
      </c>
      <c r="I24" s="98">
        <v>4.8000000000000001E-2</v>
      </c>
      <c r="J24" s="98">
        <v>4.8599999999999997E-2</v>
      </c>
      <c r="K24" s="94">
        <v>1307000</v>
      </c>
      <c r="L24" s="106">
        <v>103.30070000000001</v>
      </c>
      <c r="M24" s="94">
        <v>1350.14023</v>
      </c>
      <c r="N24" s="84"/>
      <c r="O24" s="95">
        <v>2.3478768611245818E-2</v>
      </c>
      <c r="P24" s="95">
        <f>M24/'סכום נכסי הקרן'!$C$42</f>
        <v>6.58267366022752E-3</v>
      </c>
    </row>
    <row r="25" spans="2:16">
      <c r="B25" s="87" t="s">
        <v>800</v>
      </c>
      <c r="C25" s="84" t="s">
        <v>801</v>
      </c>
      <c r="D25" s="84" t="s">
        <v>250</v>
      </c>
      <c r="E25" s="84"/>
      <c r="F25" s="105">
        <v>41334</v>
      </c>
      <c r="G25" s="94">
        <v>8.0400000000000009</v>
      </c>
      <c r="H25" s="97" t="s">
        <v>161</v>
      </c>
      <c r="I25" s="98">
        <v>4.8000000000000001E-2</v>
      </c>
      <c r="J25" s="98">
        <v>4.8600000000000004E-2</v>
      </c>
      <c r="K25" s="94">
        <v>1280000</v>
      </c>
      <c r="L25" s="106">
        <v>102.4722</v>
      </c>
      <c r="M25" s="94">
        <v>1311.6447000000001</v>
      </c>
      <c r="N25" s="84"/>
      <c r="O25" s="95">
        <v>2.2809336191298397E-2</v>
      </c>
      <c r="P25" s="95">
        <f>M25/'סכום נכסי הקרן'!$C$42</f>
        <v>6.3949868513043474E-3</v>
      </c>
    </row>
    <row r="26" spans="2:16">
      <c r="B26" s="87" t="s">
        <v>802</v>
      </c>
      <c r="C26" s="84">
        <v>2704</v>
      </c>
      <c r="D26" s="84" t="s">
        <v>250</v>
      </c>
      <c r="E26" s="84"/>
      <c r="F26" s="105">
        <v>41395</v>
      </c>
      <c r="G26" s="94">
        <v>8.2100000000000009</v>
      </c>
      <c r="H26" s="97" t="s">
        <v>161</v>
      </c>
      <c r="I26" s="98">
        <v>4.8000000000000001E-2</v>
      </c>
      <c r="J26" s="98">
        <v>4.8599999999999997E-2</v>
      </c>
      <c r="K26" s="94">
        <v>961000</v>
      </c>
      <c r="L26" s="106">
        <v>101.4624</v>
      </c>
      <c r="M26" s="94">
        <v>975.05360999999994</v>
      </c>
      <c r="N26" s="84"/>
      <c r="O26" s="95">
        <v>1.6956059514462374E-2</v>
      </c>
      <c r="P26" s="95">
        <f>M26/'סכום נכסי הקרן'!$C$42</f>
        <v>4.7539207952175134E-3</v>
      </c>
    </row>
    <row r="27" spans="2:16">
      <c r="B27" s="87" t="s">
        <v>803</v>
      </c>
      <c r="C27" s="84" t="s">
        <v>804</v>
      </c>
      <c r="D27" s="84" t="s">
        <v>250</v>
      </c>
      <c r="E27" s="84"/>
      <c r="F27" s="105">
        <v>41427</v>
      </c>
      <c r="G27" s="94">
        <v>8.2899999999999991</v>
      </c>
      <c r="H27" s="97" t="s">
        <v>161</v>
      </c>
      <c r="I27" s="98">
        <v>4.8000000000000001E-2</v>
      </c>
      <c r="J27" s="98">
        <v>4.8599999999999997E-2</v>
      </c>
      <c r="K27" s="94">
        <v>856000</v>
      </c>
      <c r="L27" s="106">
        <v>100.6514</v>
      </c>
      <c r="M27" s="94">
        <v>861.57587000000001</v>
      </c>
      <c r="N27" s="84"/>
      <c r="O27" s="95">
        <v>1.4982695903197261E-2</v>
      </c>
      <c r="P27" s="95">
        <f>M27/'סכום נכסי הקרן'!$C$42</f>
        <v>4.2006546132890288E-3</v>
      </c>
    </row>
    <row r="28" spans="2:16">
      <c r="B28" s="87" t="s">
        <v>805</v>
      </c>
      <c r="C28" s="84">
        <v>8806</v>
      </c>
      <c r="D28" s="84" t="s">
        <v>250</v>
      </c>
      <c r="E28" s="84"/>
      <c r="F28" s="105">
        <v>41518</v>
      </c>
      <c r="G28" s="94">
        <v>8.3500000000000014</v>
      </c>
      <c r="H28" s="97" t="s">
        <v>161</v>
      </c>
      <c r="I28" s="98">
        <v>4.8000000000000001E-2</v>
      </c>
      <c r="J28" s="98">
        <v>4.8499999999999995E-2</v>
      </c>
      <c r="K28" s="94">
        <v>206000</v>
      </c>
      <c r="L28" s="106">
        <v>101.58029999999999</v>
      </c>
      <c r="M28" s="94">
        <v>209.25532999999999</v>
      </c>
      <c r="N28" s="84"/>
      <c r="O28" s="95">
        <v>3.6389238425551433E-3</v>
      </c>
      <c r="P28" s="95">
        <f>M28/'סכום נכסי הקרן'!$C$42</f>
        <v>1.0202344307992492E-3</v>
      </c>
    </row>
    <row r="29" spans="2:16">
      <c r="B29" s="87" t="s">
        <v>806</v>
      </c>
      <c r="C29" s="84" t="s">
        <v>807</v>
      </c>
      <c r="D29" s="84" t="s">
        <v>250</v>
      </c>
      <c r="E29" s="84"/>
      <c r="F29" s="105">
        <v>41548</v>
      </c>
      <c r="G29" s="94">
        <v>8.4299999999999979</v>
      </c>
      <c r="H29" s="97" t="s">
        <v>161</v>
      </c>
      <c r="I29" s="98">
        <v>4.8000000000000001E-2</v>
      </c>
      <c r="J29" s="98">
        <v>4.8599999999999997E-2</v>
      </c>
      <c r="K29" s="94">
        <v>840000</v>
      </c>
      <c r="L29" s="106">
        <v>101.1816</v>
      </c>
      <c r="M29" s="94">
        <v>849.92517000000009</v>
      </c>
      <c r="N29" s="84"/>
      <c r="O29" s="95">
        <v>1.4780091697070435E-2</v>
      </c>
      <c r="P29" s="95">
        <f>M29/'סכום נכסי הקרן'!$C$42</f>
        <v>4.1438510648063552E-3</v>
      </c>
    </row>
    <row r="30" spans="2:16">
      <c r="B30" s="87" t="s">
        <v>808</v>
      </c>
      <c r="C30" s="84" t="s">
        <v>809</v>
      </c>
      <c r="D30" s="84" t="s">
        <v>250</v>
      </c>
      <c r="E30" s="84"/>
      <c r="F30" s="105">
        <v>41579</v>
      </c>
      <c r="G30" s="94">
        <v>8.51</v>
      </c>
      <c r="H30" s="97" t="s">
        <v>161</v>
      </c>
      <c r="I30" s="98">
        <v>4.8000000000000001E-2</v>
      </c>
      <c r="J30" s="98">
        <v>4.8499999999999995E-2</v>
      </c>
      <c r="K30" s="94">
        <v>315000</v>
      </c>
      <c r="L30" s="106">
        <v>100.7824</v>
      </c>
      <c r="M30" s="94">
        <v>317.46444000000002</v>
      </c>
      <c r="N30" s="84"/>
      <c r="O30" s="95">
        <v>5.5206666414634072E-3</v>
      </c>
      <c r="P30" s="95">
        <f>M30/'סכום נכסי הקרן'!$C$42</f>
        <v>1.5478131536358116E-3</v>
      </c>
    </row>
    <row r="31" spans="2:16">
      <c r="B31" s="87" t="s">
        <v>810</v>
      </c>
      <c r="C31" s="84" t="s">
        <v>811</v>
      </c>
      <c r="D31" s="84" t="s">
        <v>250</v>
      </c>
      <c r="E31" s="84"/>
      <c r="F31" s="105">
        <v>41609</v>
      </c>
      <c r="G31" s="94">
        <v>8.6000000000000014</v>
      </c>
      <c r="H31" s="97" t="s">
        <v>161</v>
      </c>
      <c r="I31" s="98">
        <v>4.8000000000000001E-2</v>
      </c>
      <c r="J31" s="98">
        <v>4.8500000000000008E-2</v>
      </c>
      <c r="K31" s="94">
        <v>653000</v>
      </c>
      <c r="L31" s="106">
        <v>100.3845</v>
      </c>
      <c r="M31" s="94">
        <v>655.51096999999993</v>
      </c>
      <c r="N31" s="84"/>
      <c r="O31" s="95">
        <v>1.1399253236653275E-2</v>
      </c>
      <c r="P31" s="95">
        <f>M31/'סכום נכסי הקרן'!$C$42</f>
        <v>3.1959752774785412E-3</v>
      </c>
    </row>
    <row r="32" spans="2:16">
      <c r="B32" s="87" t="s">
        <v>812</v>
      </c>
      <c r="C32" s="84" t="s">
        <v>813</v>
      </c>
      <c r="D32" s="84" t="s">
        <v>250</v>
      </c>
      <c r="E32" s="84"/>
      <c r="F32" s="105">
        <v>41672</v>
      </c>
      <c r="G32" s="94">
        <v>8.56</v>
      </c>
      <c r="H32" s="97" t="s">
        <v>161</v>
      </c>
      <c r="I32" s="98">
        <v>4.8000000000000001E-2</v>
      </c>
      <c r="J32" s="98">
        <v>4.8500000000000008E-2</v>
      </c>
      <c r="K32" s="94">
        <v>454000</v>
      </c>
      <c r="L32" s="106">
        <v>101.97499999999999</v>
      </c>
      <c r="M32" s="94">
        <v>462.96028999999999</v>
      </c>
      <c r="N32" s="84"/>
      <c r="O32" s="95">
        <v>8.0508211544109472E-3</v>
      </c>
      <c r="P32" s="95">
        <f>M32/'סכום נכסי הקרן'!$C$42</f>
        <v>2.2571851715834689E-3</v>
      </c>
    </row>
    <row r="33" spans="2:16">
      <c r="B33" s="87" t="s">
        <v>814</v>
      </c>
      <c r="C33" s="84" t="s">
        <v>815</v>
      </c>
      <c r="D33" s="84" t="s">
        <v>250</v>
      </c>
      <c r="E33" s="84"/>
      <c r="F33" s="105">
        <v>41700</v>
      </c>
      <c r="G33" s="94">
        <v>8.6399999999999988</v>
      </c>
      <c r="H33" s="97" t="s">
        <v>161</v>
      </c>
      <c r="I33" s="98">
        <v>4.8000000000000001E-2</v>
      </c>
      <c r="J33" s="98">
        <v>4.8600000000000004E-2</v>
      </c>
      <c r="K33" s="94">
        <v>405000</v>
      </c>
      <c r="L33" s="106">
        <v>101.5716</v>
      </c>
      <c r="M33" s="94">
        <v>411.36485999999996</v>
      </c>
      <c r="N33" s="84"/>
      <c r="O33" s="95">
        <v>7.1535831227972002E-3</v>
      </c>
      <c r="P33" s="95">
        <f>M33/'סכום נכסי הקרן'!$C$42</f>
        <v>2.0056291698419956E-3</v>
      </c>
    </row>
    <row r="34" spans="2:16">
      <c r="B34" s="87" t="s">
        <v>816</v>
      </c>
      <c r="C34" s="84" t="s">
        <v>817</v>
      </c>
      <c r="D34" s="84" t="s">
        <v>250</v>
      </c>
      <c r="E34" s="84"/>
      <c r="F34" s="105">
        <v>41730</v>
      </c>
      <c r="G34" s="94">
        <v>8.7200000000000006</v>
      </c>
      <c r="H34" s="97" t="s">
        <v>161</v>
      </c>
      <c r="I34" s="98">
        <v>4.8000000000000001E-2</v>
      </c>
      <c r="J34" s="98">
        <v>4.8600000000000004E-2</v>
      </c>
      <c r="K34" s="94">
        <v>787000</v>
      </c>
      <c r="L34" s="106">
        <v>101.1815</v>
      </c>
      <c r="M34" s="94">
        <v>796.29819999999995</v>
      </c>
      <c r="N34" s="84"/>
      <c r="O34" s="95">
        <v>1.3847525440636299E-2</v>
      </c>
      <c r="P34" s="95">
        <f>M34/'סכום נכסי הקרן'!$C$42</f>
        <v>3.8823901920370047E-3</v>
      </c>
    </row>
    <row r="35" spans="2:16">
      <c r="B35" s="87" t="s">
        <v>818</v>
      </c>
      <c r="C35" s="84" t="s">
        <v>819</v>
      </c>
      <c r="D35" s="84" t="s">
        <v>250</v>
      </c>
      <c r="E35" s="84"/>
      <c r="F35" s="105">
        <v>41760</v>
      </c>
      <c r="G35" s="94">
        <v>8.8099999999999987</v>
      </c>
      <c r="H35" s="97" t="s">
        <v>161</v>
      </c>
      <c r="I35" s="98">
        <v>4.8000000000000001E-2</v>
      </c>
      <c r="J35" s="98">
        <v>4.8599999999999997E-2</v>
      </c>
      <c r="K35" s="94">
        <v>434000</v>
      </c>
      <c r="L35" s="106">
        <v>100.78230000000001</v>
      </c>
      <c r="M35" s="94">
        <v>437.39519999999999</v>
      </c>
      <c r="N35" s="84"/>
      <c r="O35" s="95">
        <v>7.6062474580655863E-3</v>
      </c>
      <c r="P35" s="95">
        <f>M35/'סכום נכסי הקרן'!$C$42</f>
        <v>2.1325413450941672E-3</v>
      </c>
    </row>
    <row r="36" spans="2:16">
      <c r="B36" s="87" t="s">
        <v>820</v>
      </c>
      <c r="C36" s="84" t="s">
        <v>821</v>
      </c>
      <c r="D36" s="84" t="s">
        <v>250</v>
      </c>
      <c r="E36" s="84"/>
      <c r="F36" s="105">
        <v>41791</v>
      </c>
      <c r="G36" s="94">
        <v>8.89</v>
      </c>
      <c r="H36" s="97" t="s">
        <v>161</v>
      </c>
      <c r="I36" s="98">
        <v>4.8000000000000001E-2</v>
      </c>
      <c r="J36" s="98">
        <v>4.8599999999999997E-2</v>
      </c>
      <c r="K36" s="94">
        <v>746000</v>
      </c>
      <c r="L36" s="106">
        <v>100.3775</v>
      </c>
      <c r="M36" s="94">
        <v>748.86785999999995</v>
      </c>
      <c r="N36" s="84"/>
      <c r="O36" s="95">
        <v>1.3022717799719832E-2</v>
      </c>
      <c r="P36" s="95">
        <f>M36/'סכום נכסי הקרן'!$C$42</f>
        <v>3.651141287015016E-3</v>
      </c>
    </row>
    <row r="37" spans="2:16">
      <c r="B37" s="87" t="s">
        <v>822</v>
      </c>
      <c r="C37" s="84" t="s">
        <v>823</v>
      </c>
      <c r="D37" s="84" t="s">
        <v>250</v>
      </c>
      <c r="E37" s="84"/>
      <c r="F37" s="105">
        <v>41821</v>
      </c>
      <c r="G37" s="94">
        <v>8.7700000000000014</v>
      </c>
      <c r="H37" s="97" t="s">
        <v>161</v>
      </c>
      <c r="I37" s="98">
        <v>4.8000000000000001E-2</v>
      </c>
      <c r="J37" s="98">
        <v>4.8600000000000004E-2</v>
      </c>
      <c r="K37" s="94">
        <v>747000</v>
      </c>
      <c r="L37" s="106">
        <v>102.3884</v>
      </c>
      <c r="M37" s="94">
        <v>764.84146999999996</v>
      </c>
      <c r="N37" s="84"/>
      <c r="O37" s="95">
        <v>1.3300496866473721E-2</v>
      </c>
      <c r="P37" s="95">
        <f>M37/'סכום נכסי הקרן'!$C$42</f>
        <v>3.7290213912214857E-3</v>
      </c>
    </row>
    <row r="38" spans="2:16">
      <c r="B38" s="87" t="s">
        <v>824</v>
      </c>
      <c r="C38" s="84" t="s">
        <v>825</v>
      </c>
      <c r="D38" s="84" t="s">
        <v>250</v>
      </c>
      <c r="E38" s="84"/>
      <c r="F38" s="105">
        <v>41852</v>
      </c>
      <c r="G38" s="94">
        <v>8.8500000000000014</v>
      </c>
      <c r="H38" s="97" t="s">
        <v>161</v>
      </c>
      <c r="I38" s="98">
        <v>4.8000000000000001E-2</v>
      </c>
      <c r="J38" s="98">
        <v>4.8499999999999995E-2</v>
      </c>
      <c r="K38" s="94">
        <v>610000</v>
      </c>
      <c r="L38" s="106">
        <v>101.9845</v>
      </c>
      <c r="M38" s="94">
        <v>622.10531999999989</v>
      </c>
      <c r="N38" s="84"/>
      <c r="O38" s="95">
        <v>1.0818333189068096E-2</v>
      </c>
      <c r="P38" s="95">
        <f>M38/'סכום נכסי הקרן'!$C$42</f>
        <v>3.0331044234208266E-3</v>
      </c>
    </row>
    <row r="39" spans="2:16">
      <c r="B39" s="87" t="s">
        <v>826</v>
      </c>
      <c r="C39" s="84" t="s">
        <v>827</v>
      </c>
      <c r="D39" s="84" t="s">
        <v>250</v>
      </c>
      <c r="E39" s="84"/>
      <c r="F39" s="105">
        <v>41883</v>
      </c>
      <c r="G39" s="94">
        <v>8.9299999999999979</v>
      </c>
      <c r="H39" s="97" t="s">
        <v>161</v>
      </c>
      <c r="I39" s="98">
        <v>4.8000000000000001E-2</v>
      </c>
      <c r="J39" s="98">
        <v>4.8499999999999995E-2</v>
      </c>
      <c r="K39" s="94">
        <v>1011000</v>
      </c>
      <c r="L39" s="106">
        <v>101.57470000000001</v>
      </c>
      <c r="M39" s="94">
        <v>1026.9953</v>
      </c>
      <c r="N39" s="84"/>
      <c r="O39" s="95">
        <v>1.7859318963880502E-2</v>
      </c>
      <c r="P39" s="95">
        <f>M39/'סכום נכסי הקרן'!$C$42</f>
        <v>5.0071650042510475E-3</v>
      </c>
    </row>
    <row r="40" spans="2:16">
      <c r="B40" s="87" t="s">
        <v>828</v>
      </c>
      <c r="C40" s="84" t="s">
        <v>829</v>
      </c>
      <c r="D40" s="84" t="s">
        <v>250</v>
      </c>
      <c r="E40" s="84"/>
      <c r="F40" s="105">
        <v>41913</v>
      </c>
      <c r="G40" s="94">
        <v>9.02</v>
      </c>
      <c r="H40" s="97" t="s">
        <v>161</v>
      </c>
      <c r="I40" s="98">
        <v>4.8000000000000001E-2</v>
      </c>
      <c r="J40" s="98">
        <v>4.8599999999999997E-2</v>
      </c>
      <c r="K40" s="94">
        <v>783000</v>
      </c>
      <c r="L40" s="106">
        <v>101.1816</v>
      </c>
      <c r="M40" s="94">
        <v>792.25017000000003</v>
      </c>
      <c r="N40" s="84"/>
      <c r="O40" s="95">
        <v>1.3777130708600665E-2</v>
      </c>
      <c r="P40" s="95">
        <f>M40/'סכום נכסי הקרן'!$C$42</f>
        <v>3.8626538269804578E-3</v>
      </c>
    </row>
    <row r="41" spans="2:16">
      <c r="B41" s="87" t="s">
        <v>830</v>
      </c>
      <c r="C41" s="84" t="s">
        <v>831</v>
      </c>
      <c r="D41" s="84" t="s">
        <v>250</v>
      </c>
      <c r="E41" s="84"/>
      <c r="F41" s="105">
        <v>41945</v>
      </c>
      <c r="G41" s="94">
        <v>9.1000000000000014</v>
      </c>
      <c r="H41" s="97" t="s">
        <v>161</v>
      </c>
      <c r="I41" s="98">
        <v>4.8000000000000001E-2</v>
      </c>
      <c r="J41" s="98">
        <v>4.8500000000000008E-2</v>
      </c>
      <c r="K41" s="94">
        <v>1216000</v>
      </c>
      <c r="L41" s="106">
        <v>100.7689</v>
      </c>
      <c r="M41" s="94">
        <v>1225.3501899999999</v>
      </c>
      <c r="N41" s="84"/>
      <c r="O41" s="95">
        <v>2.1308685527247861E-2</v>
      </c>
      <c r="P41" s="95">
        <f>M41/'סכום נכסי הקרן'!$C$42</f>
        <v>5.9742538153001977E-3</v>
      </c>
    </row>
    <row r="42" spans="2:16">
      <c r="B42" s="87" t="s">
        <v>832</v>
      </c>
      <c r="C42" s="84" t="s">
        <v>833</v>
      </c>
      <c r="D42" s="84" t="s">
        <v>250</v>
      </c>
      <c r="E42" s="84"/>
      <c r="F42" s="105">
        <v>41974</v>
      </c>
      <c r="G42" s="94">
        <v>9.1900000000000013</v>
      </c>
      <c r="H42" s="97" t="s">
        <v>161</v>
      </c>
      <c r="I42" s="98">
        <v>4.8000000000000001E-2</v>
      </c>
      <c r="J42" s="98">
        <v>4.8600000000000011E-2</v>
      </c>
      <c r="K42" s="94">
        <v>711000</v>
      </c>
      <c r="L42" s="106">
        <v>100.3817</v>
      </c>
      <c r="M42" s="94">
        <v>713.7325699999999</v>
      </c>
      <c r="N42" s="84"/>
      <c r="O42" s="95">
        <v>1.2411719530303757E-2</v>
      </c>
      <c r="P42" s="95">
        <f>M42/'סכום נכסי הקרן'!$C$42</f>
        <v>3.4798374899068772E-3</v>
      </c>
    </row>
    <row r="43" spans="2:16">
      <c r="B43" s="87" t="s">
        <v>834</v>
      </c>
      <c r="C43" s="84" t="s">
        <v>835</v>
      </c>
      <c r="D43" s="84" t="s">
        <v>250</v>
      </c>
      <c r="E43" s="84"/>
      <c r="F43" s="105">
        <v>42005</v>
      </c>
      <c r="G43" s="94">
        <v>9.0500000000000007</v>
      </c>
      <c r="H43" s="97" t="s">
        <v>161</v>
      </c>
      <c r="I43" s="98">
        <v>4.8000000000000001E-2</v>
      </c>
      <c r="J43" s="98">
        <v>4.8500000000000008E-2</v>
      </c>
      <c r="K43" s="94">
        <v>924000</v>
      </c>
      <c r="L43" s="106">
        <v>102.3883</v>
      </c>
      <c r="M43" s="94">
        <v>946.06808000000001</v>
      </c>
      <c r="N43" s="84"/>
      <c r="O43" s="95">
        <v>1.6452004797165104E-2</v>
      </c>
      <c r="P43" s="95">
        <f>M43/'סכום נכסי הקרן'!$C$42</f>
        <v>4.6126004489163491E-3</v>
      </c>
    </row>
    <row r="44" spans="2:16">
      <c r="B44" s="87" t="s">
        <v>836</v>
      </c>
      <c r="C44" s="84" t="s">
        <v>837</v>
      </c>
      <c r="D44" s="84" t="s">
        <v>250</v>
      </c>
      <c r="E44" s="84"/>
      <c r="F44" s="105">
        <v>42036</v>
      </c>
      <c r="G44" s="94">
        <v>9.1300000000000008</v>
      </c>
      <c r="H44" s="97" t="s">
        <v>161</v>
      </c>
      <c r="I44" s="98">
        <v>4.8000000000000001E-2</v>
      </c>
      <c r="J44" s="98">
        <v>4.8500000000000015E-2</v>
      </c>
      <c r="K44" s="94">
        <v>1140000</v>
      </c>
      <c r="L44" s="106">
        <v>101.98439999999999</v>
      </c>
      <c r="M44" s="94">
        <v>1162.6219199999998</v>
      </c>
      <c r="N44" s="84"/>
      <c r="O44" s="95">
        <v>2.0217848809706486E-2</v>
      </c>
      <c r="P44" s="95">
        <f>M44/'סכום נכסי הקרן'!$C$42</f>
        <v>5.6684191164255186E-3</v>
      </c>
    </row>
    <row r="45" spans="2:16">
      <c r="B45" s="87" t="s">
        <v>838</v>
      </c>
      <c r="C45" s="84" t="s">
        <v>839</v>
      </c>
      <c r="D45" s="84" t="s">
        <v>250</v>
      </c>
      <c r="E45" s="84"/>
      <c r="F45" s="105">
        <v>42064</v>
      </c>
      <c r="G45" s="94">
        <v>9.2100000000000009</v>
      </c>
      <c r="H45" s="97" t="s">
        <v>161</v>
      </c>
      <c r="I45" s="98">
        <v>4.8000000000000001E-2</v>
      </c>
      <c r="J45" s="98">
        <v>4.8600000000000004E-2</v>
      </c>
      <c r="K45" s="94">
        <v>1970000</v>
      </c>
      <c r="L45" s="106">
        <v>101.5784</v>
      </c>
      <c r="M45" s="94">
        <v>2001.0936899999999</v>
      </c>
      <c r="N45" s="84"/>
      <c r="O45" s="95">
        <v>3.4798767322809177E-2</v>
      </c>
      <c r="P45" s="95">
        <f>M45/'סכום נכסי הקרן'!$C$42</f>
        <v>9.7564285783932926E-3</v>
      </c>
    </row>
    <row r="46" spans="2:16">
      <c r="B46" s="87" t="s">
        <v>840</v>
      </c>
      <c r="C46" s="84" t="s">
        <v>841</v>
      </c>
      <c r="D46" s="84" t="s">
        <v>250</v>
      </c>
      <c r="E46" s="84"/>
      <c r="F46" s="105">
        <v>42095</v>
      </c>
      <c r="G46" s="94">
        <v>9.3000000000000025</v>
      </c>
      <c r="H46" s="97" t="s">
        <v>161</v>
      </c>
      <c r="I46" s="98">
        <v>4.8000000000000001E-2</v>
      </c>
      <c r="J46" s="98">
        <v>4.8600000000000004E-2</v>
      </c>
      <c r="K46" s="94">
        <v>402000</v>
      </c>
      <c r="L46" s="106">
        <v>101.8969</v>
      </c>
      <c r="M46" s="94">
        <v>409.62571999999994</v>
      </c>
      <c r="N46" s="84"/>
      <c r="O46" s="95">
        <v>7.1233396971623958E-3</v>
      </c>
      <c r="P46" s="95">
        <f>M46/'סכום נכסי הקרן'!$C$42</f>
        <v>1.9971499090844311E-3</v>
      </c>
    </row>
    <row r="47" spans="2:16">
      <c r="B47" s="87" t="s">
        <v>842</v>
      </c>
      <c r="C47" s="84" t="s">
        <v>843</v>
      </c>
      <c r="D47" s="84" t="s">
        <v>250</v>
      </c>
      <c r="E47" s="84"/>
      <c r="F47" s="105">
        <v>42156</v>
      </c>
      <c r="G47" s="94">
        <v>9.4700000000000024</v>
      </c>
      <c r="H47" s="97" t="s">
        <v>161</v>
      </c>
      <c r="I47" s="98">
        <v>4.8000000000000001E-2</v>
      </c>
      <c r="J47" s="98">
        <v>4.8600000000000004E-2</v>
      </c>
      <c r="K47" s="94">
        <v>365000</v>
      </c>
      <c r="L47" s="106">
        <v>100.38509999999999</v>
      </c>
      <c r="M47" s="94">
        <v>366.40359999999998</v>
      </c>
      <c r="N47" s="84"/>
      <c r="O47" s="95">
        <v>6.3717124722129552E-3</v>
      </c>
      <c r="P47" s="95">
        <f>M47/'סכום נכסי הקרן'!$C$42</f>
        <v>1.7864183831723466E-3</v>
      </c>
    </row>
    <row r="48" spans="2:16">
      <c r="B48" s="87" t="s">
        <v>844</v>
      </c>
      <c r="C48" s="84" t="s">
        <v>845</v>
      </c>
      <c r="D48" s="84" t="s">
        <v>250</v>
      </c>
      <c r="E48" s="84"/>
      <c r="F48" s="105">
        <v>42218</v>
      </c>
      <c r="G48" s="94">
        <v>9.41</v>
      </c>
      <c r="H48" s="97" t="s">
        <v>161</v>
      </c>
      <c r="I48" s="98">
        <v>4.8000000000000001E-2</v>
      </c>
      <c r="J48" s="98">
        <v>4.8599999999999997E-2</v>
      </c>
      <c r="K48" s="94">
        <v>461000</v>
      </c>
      <c r="L48" s="106">
        <v>101.971</v>
      </c>
      <c r="M48" s="94">
        <v>470.08610999999996</v>
      </c>
      <c r="N48" s="84"/>
      <c r="O48" s="95">
        <v>8.1747382670396013E-3</v>
      </c>
      <c r="P48" s="95">
        <f>M48/'סכום נכסי הקרן'!$C$42</f>
        <v>2.2919274498885323E-3</v>
      </c>
    </row>
    <row r="49" spans="2:16">
      <c r="B49" s="87" t="s">
        <v>846</v>
      </c>
      <c r="C49" s="84" t="s">
        <v>847</v>
      </c>
      <c r="D49" s="84" t="s">
        <v>250</v>
      </c>
      <c r="E49" s="84"/>
      <c r="F49" s="105">
        <v>42309</v>
      </c>
      <c r="G49" s="94">
        <v>9.6600000000000019</v>
      </c>
      <c r="H49" s="97" t="s">
        <v>161</v>
      </c>
      <c r="I49" s="98">
        <v>4.8000000000000001E-2</v>
      </c>
      <c r="J49" s="98">
        <v>4.8499999999999995E-2</v>
      </c>
      <c r="K49" s="94">
        <v>1143000</v>
      </c>
      <c r="L49" s="106">
        <v>100.78189999999999</v>
      </c>
      <c r="M49" s="94">
        <v>1151.93679</v>
      </c>
      <c r="N49" s="84"/>
      <c r="O49" s="95">
        <v>2.0032035744310252E-2</v>
      </c>
      <c r="P49" s="95">
        <f>M49/'סכום נכסי הקרן'!$C$42</f>
        <v>5.6163232509411562E-3</v>
      </c>
    </row>
    <row r="50" spans="2:16">
      <c r="B50" s="87" t="s">
        <v>848</v>
      </c>
      <c r="C50" s="84" t="s">
        <v>849</v>
      </c>
      <c r="D50" s="84" t="s">
        <v>250</v>
      </c>
      <c r="E50" s="84"/>
      <c r="F50" s="105">
        <v>42339</v>
      </c>
      <c r="G50" s="94">
        <v>9.74</v>
      </c>
      <c r="H50" s="97" t="s">
        <v>161</v>
      </c>
      <c r="I50" s="98">
        <v>4.8000000000000001E-2</v>
      </c>
      <c r="J50" s="98">
        <v>4.8600000000000004E-2</v>
      </c>
      <c r="K50" s="94">
        <v>745000</v>
      </c>
      <c r="L50" s="106">
        <v>100.38420000000001</v>
      </c>
      <c r="M50" s="94">
        <v>747.86228000000006</v>
      </c>
      <c r="N50" s="84"/>
      <c r="O50" s="95">
        <v>1.3005230890126673E-2</v>
      </c>
      <c r="P50" s="95">
        <f>M50/'סכום נכסי הקרן'!$C$42</f>
        <v>3.6462385333364215E-3</v>
      </c>
    </row>
    <row r="51" spans="2:16">
      <c r="B51" s="87" t="s">
        <v>850</v>
      </c>
      <c r="C51" s="84" t="s">
        <v>851</v>
      </c>
      <c r="D51" s="84" t="s">
        <v>250</v>
      </c>
      <c r="E51" s="84"/>
      <c r="F51" s="105">
        <v>42370</v>
      </c>
      <c r="G51" s="94">
        <v>9.6</v>
      </c>
      <c r="H51" s="97" t="s">
        <v>161</v>
      </c>
      <c r="I51" s="98">
        <v>4.8000000000000001E-2</v>
      </c>
      <c r="J51" s="98">
        <v>4.8499999999999995E-2</v>
      </c>
      <c r="K51" s="94">
        <v>199000</v>
      </c>
      <c r="L51" s="106">
        <v>102.38809999999999</v>
      </c>
      <c r="M51" s="94">
        <v>203.75226000000001</v>
      </c>
      <c r="N51" s="84"/>
      <c r="O51" s="95">
        <v>3.5432261481152939E-3</v>
      </c>
      <c r="P51" s="95">
        <f>M51/'סכום נכסי הקרן'!$C$42</f>
        <v>9.9340394820605373E-4</v>
      </c>
    </row>
    <row r="52" spans="2:16">
      <c r="B52" s="87" t="s">
        <v>852</v>
      </c>
      <c r="C52" s="84" t="s">
        <v>853</v>
      </c>
      <c r="D52" s="84" t="s">
        <v>250</v>
      </c>
      <c r="E52" s="84"/>
      <c r="F52" s="105">
        <v>42461</v>
      </c>
      <c r="G52" s="94">
        <v>9.84</v>
      </c>
      <c r="H52" s="97" t="s">
        <v>161</v>
      </c>
      <c r="I52" s="98">
        <v>4.8000000000000001E-2</v>
      </c>
      <c r="J52" s="98">
        <v>4.8600000000000004E-2</v>
      </c>
      <c r="K52" s="94">
        <v>508000</v>
      </c>
      <c r="L52" s="106">
        <v>102.10380000000001</v>
      </c>
      <c r="M52" s="94">
        <v>518.68705999999997</v>
      </c>
      <c r="N52" s="84"/>
      <c r="O52" s="95">
        <v>9.0199026684712417E-3</v>
      </c>
      <c r="P52" s="95">
        <f>M52/'סכום נכסי הקרן'!$C$42</f>
        <v>2.5288837202953733E-3</v>
      </c>
    </row>
    <row r="53" spans="2:16">
      <c r="B53" s="87" t="s">
        <v>854</v>
      </c>
      <c r="C53" s="84" t="s">
        <v>855</v>
      </c>
      <c r="D53" s="84" t="s">
        <v>250</v>
      </c>
      <c r="E53" s="84"/>
      <c r="F53" s="105">
        <v>42491</v>
      </c>
      <c r="G53" s="94">
        <v>9.9300000000000033</v>
      </c>
      <c r="H53" s="97" t="s">
        <v>161</v>
      </c>
      <c r="I53" s="98">
        <v>4.8000000000000001E-2</v>
      </c>
      <c r="J53" s="98">
        <v>4.8600000000000004E-2</v>
      </c>
      <c r="K53" s="94">
        <v>622000</v>
      </c>
      <c r="L53" s="106">
        <v>101.90819999999999</v>
      </c>
      <c r="M53" s="94">
        <v>633.86896000000002</v>
      </c>
      <c r="N53" s="84"/>
      <c r="O53" s="95">
        <v>1.1022901407575295E-2</v>
      </c>
      <c r="P53" s="95">
        <f>M53/'סכום נכסי הקרן'!$C$42</f>
        <v>3.0904586163081828E-3</v>
      </c>
    </row>
    <row r="54" spans="2:16">
      <c r="B54" s="87" t="s">
        <v>856</v>
      </c>
      <c r="C54" s="84" t="s">
        <v>857</v>
      </c>
      <c r="D54" s="84" t="s">
        <v>250</v>
      </c>
      <c r="E54" s="84"/>
      <c r="F54" s="105">
        <v>42522</v>
      </c>
      <c r="G54" s="94">
        <v>10.01</v>
      </c>
      <c r="H54" s="97" t="s">
        <v>161</v>
      </c>
      <c r="I54" s="98">
        <v>4.8000000000000001E-2</v>
      </c>
      <c r="J54" s="98">
        <v>4.8599999999999997E-2</v>
      </c>
      <c r="K54" s="94">
        <v>1499000</v>
      </c>
      <c r="L54" s="106">
        <v>101.0939</v>
      </c>
      <c r="M54" s="94">
        <v>1515.39698</v>
      </c>
      <c r="N54" s="84"/>
      <c r="O54" s="95">
        <v>2.6352562687211169E-2</v>
      </c>
      <c r="P54" s="95">
        <f>M54/'סכום נכסי הקרן'!$C$42</f>
        <v>7.3883908970213633E-3</v>
      </c>
    </row>
    <row r="55" spans="2:16">
      <c r="B55" s="87" t="s">
        <v>858</v>
      </c>
      <c r="C55" s="84" t="s">
        <v>859</v>
      </c>
      <c r="D55" s="84" t="s">
        <v>250</v>
      </c>
      <c r="E55" s="84"/>
      <c r="F55" s="105">
        <v>42552</v>
      </c>
      <c r="G55" s="94">
        <v>9.8600000000000012</v>
      </c>
      <c r="H55" s="97" t="s">
        <v>161</v>
      </c>
      <c r="I55" s="98">
        <v>4.8000000000000001E-2</v>
      </c>
      <c r="J55" s="98">
        <v>4.8599999999999997E-2</v>
      </c>
      <c r="K55" s="94">
        <v>1015000</v>
      </c>
      <c r="L55" s="106">
        <v>102.79819999999999</v>
      </c>
      <c r="M55" s="94">
        <v>1043.4081100000001</v>
      </c>
      <c r="N55" s="84"/>
      <c r="O55" s="95">
        <v>1.8144735663337228E-2</v>
      </c>
      <c r="P55" s="95">
        <f>M55/'סכום נכסי הקרן'!$C$42</f>
        <v>5.0871864491918587E-3</v>
      </c>
    </row>
    <row r="56" spans="2:16">
      <c r="B56" s="87" t="s">
        <v>860</v>
      </c>
      <c r="C56" s="84" t="s">
        <v>861</v>
      </c>
      <c r="D56" s="84" t="s">
        <v>250</v>
      </c>
      <c r="E56" s="84"/>
      <c r="F56" s="105">
        <v>42583</v>
      </c>
      <c r="G56" s="94">
        <v>9.94</v>
      </c>
      <c r="H56" s="97" t="s">
        <v>161</v>
      </c>
      <c r="I56" s="98">
        <v>4.8000000000000001E-2</v>
      </c>
      <c r="J56" s="98">
        <v>4.8499999999999995E-2</v>
      </c>
      <c r="K56" s="94">
        <v>1044000</v>
      </c>
      <c r="L56" s="106">
        <v>102.09569999999999</v>
      </c>
      <c r="M56" s="94">
        <v>1065.8788100000002</v>
      </c>
      <c r="N56" s="84"/>
      <c r="O56" s="95">
        <v>1.8535498307179581E-2</v>
      </c>
      <c r="P56" s="95">
        <f>M56/'סכום נכסי הקרן'!$C$42</f>
        <v>5.1967434283338512E-3</v>
      </c>
    </row>
    <row r="57" spans="2:16">
      <c r="B57" s="87" t="s">
        <v>862</v>
      </c>
      <c r="C57" s="84" t="s">
        <v>863</v>
      </c>
      <c r="D57" s="84" t="s">
        <v>250</v>
      </c>
      <c r="E57" s="84"/>
      <c r="F57" s="105">
        <v>42614</v>
      </c>
      <c r="G57" s="94">
        <v>10.02</v>
      </c>
      <c r="H57" s="97" t="s">
        <v>161</v>
      </c>
      <c r="I57" s="98">
        <v>4.8000000000000001E-2</v>
      </c>
      <c r="J57" s="98">
        <v>4.8599999999999997E-2</v>
      </c>
      <c r="K57" s="94">
        <v>919000</v>
      </c>
      <c r="L57" s="106">
        <v>101.5822</v>
      </c>
      <c r="M57" s="94">
        <v>933.53228999999999</v>
      </c>
      <c r="N57" s="84"/>
      <c r="O57" s="95">
        <v>1.6234008987374909E-2</v>
      </c>
      <c r="P57" s="95">
        <f>M57/'סכום נכסי הקרן'!$C$42</f>
        <v>4.5514816015480696E-3</v>
      </c>
    </row>
    <row r="58" spans="2:16">
      <c r="B58" s="87" t="s">
        <v>864</v>
      </c>
      <c r="C58" s="84" t="s">
        <v>865</v>
      </c>
      <c r="D58" s="84" t="s">
        <v>250</v>
      </c>
      <c r="E58" s="84"/>
      <c r="F58" s="105">
        <v>42644</v>
      </c>
      <c r="G58" s="94">
        <v>10.110000000000001</v>
      </c>
      <c r="H58" s="97" t="s">
        <v>161</v>
      </c>
      <c r="I58" s="98">
        <v>4.8000000000000001E-2</v>
      </c>
      <c r="J58" s="98">
        <v>4.8599999999999997E-2</v>
      </c>
      <c r="K58" s="94">
        <v>1283000</v>
      </c>
      <c r="L58" s="106">
        <v>101.1811</v>
      </c>
      <c r="M58" s="94">
        <v>1298.14555</v>
      </c>
      <c r="N58" s="84"/>
      <c r="O58" s="95">
        <v>2.2574587672399362E-2</v>
      </c>
      <c r="P58" s="95">
        <f>M58/'סכום נכסי הקרן'!$C$42</f>
        <v>6.3291710958991027E-3</v>
      </c>
    </row>
    <row r="59" spans="2:16">
      <c r="B59" s="87" t="s">
        <v>866</v>
      </c>
      <c r="C59" s="84" t="s">
        <v>867</v>
      </c>
      <c r="D59" s="84" t="s">
        <v>250</v>
      </c>
      <c r="E59" s="84"/>
      <c r="F59" s="105">
        <v>42675</v>
      </c>
      <c r="G59" s="94">
        <v>10.190000000000001</v>
      </c>
      <c r="H59" s="97" t="s">
        <v>161</v>
      </c>
      <c r="I59" s="98">
        <v>4.8000000000000001E-2</v>
      </c>
      <c r="J59" s="98">
        <v>4.8600000000000004E-2</v>
      </c>
      <c r="K59" s="94">
        <v>556000</v>
      </c>
      <c r="L59" s="106">
        <v>100.87949999999999</v>
      </c>
      <c r="M59" s="94">
        <v>560.89020999999991</v>
      </c>
      <c r="N59" s="84"/>
      <c r="O59" s="95">
        <v>9.7538101334133809E-3</v>
      </c>
      <c r="P59" s="95">
        <f>M59/'סכום נכסי הקרן'!$C$42</f>
        <v>2.7346472089395352E-3</v>
      </c>
    </row>
    <row r="60" spans="2:16">
      <c r="B60" s="87" t="s">
        <v>868</v>
      </c>
      <c r="C60" s="84" t="s">
        <v>869</v>
      </c>
      <c r="D60" s="84" t="s">
        <v>250</v>
      </c>
      <c r="E60" s="84"/>
      <c r="F60" s="105">
        <v>42705</v>
      </c>
      <c r="G60" s="94">
        <v>10.28</v>
      </c>
      <c r="H60" s="97" t="s">
        <v>161</v>
      </c>
      <c r="I60" s="98">
        <v>4.8000000000000001E-2</v>
      </c>
      <c r="J60" s="98">
        <v>4.8600000000000004E-2</v>
      </c>
      <c r="K60" s="94">
        <v>422000</v>
      </c>
      <c r="L60" s="106">
        <v>100.3835</v>
      </c>
      <c r="M60" s="94">
        <v>423.61863</v>
      </c>
      <c r="N60" s="84"/>
      <c r="O60" s="95">
        <v>7.366674640294924E-3</v>
      </c>
      <c r="P60" s="95">
        <f>M60/'סכום נכסי הקרן'!$C$42</f>
        <v>2.065373015129449E-3</v>
      </c>
    </row>
    <row r="61" spans="2:16">
      <c r="B61" s="87" t="s">
        <v>870</v>
      </c>
      <c r="C61" s="84" t="s">
        <v>871</v>
      </c>
      <c r="D61" s="84" t="s">
        <v>250</v>
      </c>
      <c r="E61" s="84"/>
      <c r="F61" s="105">
        <v>42736</v>
      </c>
      <c r="G61" s="94">
        <v>10.119999999999999</v>
      </c>
      <c r="H61" s="97" t="s">
        <v>161</v>
      </c>
      <c r="I61" s="98">
        <v>4.8000000000000001E-2</v>
      </c>
      <c r="J61" s="98">
        <v>4.8499999999999995E-2</v>
      </c>
      <c r="K61" s="94">
        <v>515000</v>
      </c>
      <c r="L61" s="106">
        <v>102.69459999999999</v>
      </c>
      <c r="M61" s="94">
        <v>528.87702000000002</v>
      </c>
      <c r="N61" s="84"/>
      <c r="O61" s="95">
        <v>9.1971047899115088E-3</v>
      </c>
      <c r="P61" s="95">
        <f>M61/'סכום נכסי הקרן'!$C$42</f>
        <v>2.578565360617114E-3</v>
      </c>
    </row>
    <row r="62" spans="2:16">
      <c r="B62" s="87" t="s">
        <v>872</v>
      </c>
      <c r="C62" s="84" t="s">
        <v>873</v>
      </c>
      <c r="D62" s="84" t="s">
        <v>250</v>
      </c>
      <c r="E62" s="84"/>
      <c r="F62" s="105">
        <v>42767</v>
      </c>
      <c r="G62" s="94">
        <v>10.200000000000001</v>
      </c>
      <c r="H62" s="97" t="s">
        <v>161</v>
      </c>
      <c r="I62" s="98">
        <v>4.8000000000000001E-2</v>
      </c>
      <c r="J62" s="98">
        <v>4.8500000000000008E-2</v>
      </c>
      <c r="K62" s="94">
        <v>23000</v>
      </c>
      <c r="L62" s="106">
        <v>102.2893</v>
      </c>
      <c r="M62" s="94">
        <v>23.52656</v>
      </c>
      <c r="N62" s="84"/>
      <c r="O62" s="95">
        <v>4.0912391630504292E-4</v>
      </c>
      <c r="P62" s="95">
        <f>M62/'סכום נכסי הקרן'!$C$42</f>
        <v>1.1470487538006506E-4</v>
      </c>
    </row>
    <row r="63" spans="2:16">
      <c r="B63" s="87" t="s">
        <v>874</v>
      </c>
      <c r="C63" s="84" t="s">
        <v>875</v>
      </c>
      <c r="D63" s="84" t="s">
        <v>250</v>
      </c>
      <c r="E63" s="84"/>
      <c r="F63" s="105">
        <v>42795</v>
      </c>
      <c r="G63" s="94">
        <v>10.280000000000001</v>
      </c>
      <c r="H63" s="97" t="s">
        <v>161</v>
      </c>
      <c r="I63" s="98">
        <v>4.8000000000000001E-2</v>
      </c>
      <c r="J63" s="98">
        <v>4.8600000000000004E-2</v>
      </c>
      <c r="K63" s="94">
        <v>305000</v>
      </c>
      <c r="L63" s="106">
        <v>102.0899</v>
      </c>
      <c r="M63" s="94">
        <v>311.37425999999999</v>
      </c>
      <c r="N63" s="84"/>
      <c r="O63" s="95">
        <v>5.4147591780432276E-3</v>
      </c>
      <c r="P63" s="95">
        <f>M63/'סכום נכסי הקרן'!$C$42</f>
        <v>1.5181201879858328E-3</v>
      </c>
    </row>
    <row r="64" spans="2:16">
      <c r="B64" s="87" t="s">
        <v>876</v>
      </c>
      <c r="C64" s="84" t="s">
        <v>877</v>
      </c>
      <c r="D64" s="84" t="s">
        <v>250</v>
      </c>
      <c r="E64" s="84"/>
      <c r="F64" s="105">
        <v>42856</v>
      </c>
      <c r="G64" s="94">
        <v>10.450000000000001</v>
      </c>
      <c r="H64" s="97" t="s">
        <v>161</v>
      </c>
      <c r="I64" s="98">
        <v>4.8000000000000001E-2</v>
      </c>
      <c r="J64" s="98">
        <v>4.8600000000000004E-2</v>
      </c>
      <c r="K64" s="94">
        <v>186000</v>
      </c>
      <c r="L64" s="106">
        <v>100.98220000000001</v>
      </c>
      <c r="M64" s="94">
        <v>187.82695999999999</v>
      </c>
      <c r="N64" s="84"/>
      <c r="O64" s="95">
        <v>3.2662871861789673E-3</v>
      </c>
      <c r="P64" s="95">
        <f>M64/'סכום נכסי הקרן'!$C$42</f>
        <v>9.1575938172926521E-4</v>
      </c>
    </row>
    <row r="65" spans="2:16">
      <c r="B65" s="87" t="s">
        <v>878</v>
      </c>
      <c r="C65" s="84" t="s">
        <v>879</v>
      </c>
      <c r="D65" s="84" t="s">
        <v>250</v>
      </c>
      <c r="E65" s="84"/>
      <c r="F65" s="105">
        <v>42887</v>
      </c>
      <c r="G65" s="94">
        <v>10.540000000000001</v>
      </c>
      <c r="H65" s="97" t="s">
        <v>161</v>
      </c>
      <c r="I65" s="98">
        <v>4.8000000000000001E-2</v>
      </c>
      <c r="J65" s="98">
        <v>4.8599999999999997E-2</v>
      </c>
      <c r="K65" s="94">
        <v>1350000</v>
      </c>
      <c r="L65" s="106">
        <v>100.3832</v>
      </c>
      <c r="M65" s="94">
        <v>1355.17365</v>
      </c>
      <c r="N65" s="84"/>
      <c r="O65" s="95">
        <v>2.3566299151316618E-2</v>
      </c>
      <c r="P65" s="95">
        <f>M65/'סכום נכסי הקרן'!$C$42</f>
        <v>6.6072143416461178E-3</v>
      </c>
    </row>
    <row r="66" spans="2:16">
      <c r="B66" s="87" t="s">
        <v>880</v>
      </c>
      <c r="C66" s="84" t="s">
        <v>881</v>
      </c>
      <c r="D66" s="84" t="s">
        <v>250</v>
      </c>
      <c r="E66" s="84"/>
      <c r="F66" s="105">
        <v>42949</v>
      </c>
      <c r="G66" s="94">
        <v>10.459999999999999</v>
      </c>
      <c r="H66" s="97" t="s">
        <v>161</v>
      </c>
      <c r="I66" s="98">
        <v>4.8000000000000001E-2</v>
      </c>
      <c r="J66" s="98">
        <v>4.8499999999999995E-2</v>
      </c>
      <c r="K66" s="94">
        <v>915000</v>
      </c>
      <c r="L66" s="106">
        <v>102.28870000000001</v>
      </c>
      <c r="M66" s="94">
        <v>935.94127000000003</v>
      </c>
      <c r="N66" s="84"/>
      <c r="O66" s="95">
        <v>1.6275900846273981E-2</v>
      </c>
      <c r="P66" s="95">
        <f>M66/'סכום נכסי הקרן'!$C$42</f>
        <v>4.5632266994583915E-3</v>
      </c>
    </row>
    <row r="67" spans="2:16">
      <c r="B67" s="87" t="s">
        <v>882</v>
      </c>
      <c r="C67" s="84" t="s">
        <v>883</v>
      </c>
      <c r="D67" s="84" t="s">
        <v>250</v>
      </c>
      <c r="E67" s="84"/>
      <c r="F67" s="105">
        <v>42979</v>
      </c>
      <c r="G67" s="94">
        <v>10.54</v>
      </c>
      <c r="H67" s="97" t="s">
        <v>161</v>
      </c>
      <c r="I67" s="98">
        <v>4.8000000000000001E-2</v>
      </c>
      <c r="J67" s="98">
        <v>4.8499999999999995E-2</v>
      </c>
      <c r="K67" s="94">
        <v>631000</v>
      </c>
      <c r="L67" s="106">
        <v>102.00060000000001</v>
      </c>
      <c r="M67" s="94">
        <v>643.62373000000002</v>
      </c>
      <c r="N67" s="84"/>
      <c r="O67" s="95">
        <v>1.1192535629707852E-2</v>
      </c>
      <c r="P67" s="95">
        <f>M67/'סכום נכסי הקרן'!$C$42</f>
        <v>3.1380184668435437E-3</v>
      </c>
    </row>
    <row r="68" spans="2:16">
      <c r="B68" s="87" t="s">
        <v>884</v>
      </c>
      <c r="C68" s="84" t="s">
        <v>885</v>
      </c>
      <c r="D68" s="84" t="s">
        <v>250</v>
      </c>
      <c r="E68" s="84"/>
      <c r="F68" s="105">
        <v>43009</v>
      </c>
      <c r="G68" s="94">
        <v>10.62</v>
      </c>
      <c r="H68" s="97" t="s">
        <v>161</v>
      </c>
      <c r="I68" s="98">
        <v>4.8000000000000001E-2</v>
      </c>
      <c r="J68" s="98">
        <v>4.8499999999999995E-2</v>
      </c>
      <c r="K68" s="94">
        <v>913000</v>
      </c>
      <c r="L68" s="106">
        <v>101.294</v>
      </c>
      <c r="M68" s="94">
        <v>924.81380000000001</v>
      </c>
      <c r="N68" s="84"/>
      <c r="O68" s="95">
        <v>1.608239554397025E-2</v>
      </c>
      <c r="P68" s="95">
        <f>M68/'סכום נכסי הקרן'!$C$42</f>
        <v>4.5089741840185901E-3</v>
      </c>
    </row>
    <row r="69" spans="2:16">
      <c r="B69" s="87" t="s">
        <v>886</v>
      </c>
      <c r="C69" s="84" t="s">
        <v>887</v>
      </c>
      <c r="D69" s="84" t="s">
        <v>250</v>
      </c>
      <c r="E69" s="84"/>
      <c r="F69" s="105">
        <v>43040</v>
      </c>
      <c r="G69" s="94">
        <v>10.7</v>
      </c>
      <c r="H69" s="97" t="s">
        <v>161</v>
      </c>
      <c r="I69" s="98">
        <v>4.8000000000000001E-2</v>
      </c>
      <c r="J69" s="98">
        <v>4.8499999999999995E-2</v>
      </c>
      <c r="K69" s="94">
        <v>313000</v>
      </c>
      <c r="L69" s="106">
        <v>100.7938</v>
      </c>
      <c r="M69" s="94">
        <v>315.48470000000003</v>
      </c>
      <c r="N69" s="84"/>
      <c r="O69" s="95">
        <v>5.4862392121211769E-3</v>
      </c>
      <c r="P69" s="95">
        <f>M69/'סכום נכסי הקרן'!$C$42</f>
        <v>1.5381608360005548E-3</v>
      </c>
    </row>
    <row r="70" spans="2:16">
      <c r="B70" s="87" t="s">
        <v>888</v>
      </c>
      <c r="C70" s="84" t="s">
        <v>889</v>
      </c>
      <c r="D70" s="84" t="s">
        <v>250</v>
      </c>
      <c r="E70" s="84"/>
      <c r="F70" s="105">
        <v>43070</v>
      </c>
      <c r="G70" s="94">
        <v>10.790000000000001</v>
      </c>
      <c r="H70" s="97" t="s">
        <v>161</v>
      </c>
      <c r="I70" s="98">
        <v>4.8000000000000001E-2</v>
      </c>
      <c r="J70" s="98">
        <v>4.8499999999999995E-2</v>
      </c>
      <c r="K70" s="94">
        <v>743000</v>
      </c>
      <c r="L70" s="106">
        <v>100.39619999999999</v>
      </c>
      <c r="M70" s="94">
        <v>745.94385</v>
      </c>
      <c r="N70" s="84"/>
      <c r="O70" s="95">
        <v>1.2971869633965251E-2</v>
      </c>
      <c r="P70" s="95">
        <f>M70/'סכום נכסי הקרן'!$C$42</f>
        <v>3.6368851355564067E-3</v>
      </c>
    </row>
    <row r="71" spans="2:16">
      <c r="B71" s="87" t="s">
        <v>890</v>
      </c>
      <c r="C71" s="84" t="s">
        <v>891</v>
      </c>
      <c r="D71" s="84" t="s">
        <v>250</v>
      </c>
      <c r="E71" s="84"/>
      <c r="F71" s="105">
        <v>40057</v>
      </c>
      <c r="G71" s="94">
        <v>5.7</v>
      </c>
      <c r="H71" s="97" t="s">
        <v>161</v>
      </c>
      <c r="I71" s="98">
        <v>4.8000000000000001E-2</v>
      </c>
      <c r="J71" s="98">
        <v>4.8499999999999995E-2</v>
      </c>
      <c r="K71" s="94">
        <v>117000</v>
      </c>
      <c r="L71" s="106">
        <v>109.78740000000001</v>
      </c>
      <c r="M71" s="94">
        <v>128.45964000000001</v>
      </c>
      <c r="N71" s="84"/>
      <c r="O71" s="95">
        <v>2.2338969659795546E-3</v>
      </c>
      <c r="P71" s="95">
        <f>M71/'סכום נכסי הקרן'!$C$42</f>
        <v>6.2631115630878552E-4</v>
      </c>
    </row>
    <row r="72" spans="2:16">
      <c r="B72" s="87" t="s">
        <v>892</v>
      </c>
      <c r="C72" s="84" t="s">
        <v>893</v>
      </c>
      <c r="D72" s="84" t="s">
        <v>250</v>
      </c>
      <c r="E72" s="84"/>
      <c r="F72" s="105">
        <v>39995</v>
      </c>
      <c r="G72" s="94">
        <v>5.5299999999999994</v>
      </c>
      <c r="H72" s="97" t="s">
        <v>161</v>
      </c>
      <c r="I72" s="98">
        <v>4.8000000000000001E-2</v>
      </c>
      <c r="J72" s="98">
        <v>4.8599999999999997E-2</v>
      </c>
      <c r="K72" s="94">
        <v>50000</v>
      </c>
      <c r="L72" s="106">
        <v>112.8134</v>
      </c>
      <c r="M72" s="94">
        <v>56.411190000000005</v>
      </c>
      <c r="N72" s="84"/>
      <c r="O72" s="95">
        <v>9.8098349168887749E-4</v>
      </c>
      <c r="P72" s="95">
        <f>M72/'סכום נכסי הקרן'!$C$42</f>
        <v>2.7503547135625321E-4</v>
      </c>
    </row>
    <row r="73" spans="2:16">
      <c r="B73" s="87" t="s">
        <v>894</v>
      </c>
      <c r="C73" s="84" t="s">
        <v>895</v>
      </c>
      <c r="D73" s="84" t="s">
        <v>250</v>
      </c>
      <c r="E73" s="84"/>
      <c r="F73" s="105">
        <v>40756</v>
      </c>
      <c r="G73" s="94">
        <v>7</v>
      </c>
      <c r="H73" s="97" t="s">
        <v>161</v>
      </c>
      <c r="I73" s="98">
        <v>4.8000000000000001E-2</v>
      </c>
      <c r="J73" s="98">
        <v>4.8499999999999995E-2</v>
      </c>
      <c r="K73" s="94">
        <v>230000</v>
      </c>
      <c r="L73" s="106">
        <v>104.3818</v>
      </c>
      <c r="M73" s="94">
        <v>240.10124999999999</v>
      </c>
      <c r="N73" s="84"/>
      <c r="O73" s="95">
        <v>4.1753305077213239E-3</v>
      </c>
      <c r="P73" s="95">
        <f>M73/'סכום נכסי הקרן'!$C$42</f>
        <v>1.1706251980675392E-3</v>
      </c>
    </row>
    <row r="74" spans="2:16">
      <c r="B74" s="87" t="s">
        <v>896</v>
      </c>
      <c r="C74" s="84" t="s">
        <v>897</v>
      </c>
      <c r="D74" s="84" t="s">
        <v>250</v>
      </c>
      <c r="E74" s="84"/>
      <c r="F74" s="105">
        <v>40848</v>
      </c>
      <c r="G74" s="94">
        <v>7.2500000000000009</v>
      </c>
      <c r="H74" s="97" t="s">
        <v>161</v>
      </c>
      <c r="I74" s="98">
        <v>4.8000000000000001E-2</v>
      </c>
      <c r="J74" s="98">
        <v>4.8500000000000008E-2</v>
      </c>
      <c r="K74" s="94">
        <v>41000</v>
      </c>
      <c r="L74" s="106">
        <v>103.15349999999999</v>
      </c>
      <c r="M74" s="94">
        <v>42.291339999999998</v>
      </c>
      <c r="N74" s="84"/>
      <c r="O74" s="95">
        <v>7.3544107793864098E-4</v>
      </c>
      <c r="P74" s="95">
        <f>M74/'סכום נכסי הקרן'!$C$42</f>
        <v>2.0619346323287214E-4</v>
      </c>
    </row>
    <row r="75" spans="2:16">
      <c r="B75" s="87" t="s">
        <v>898</v>
      </c>
      <c r="C75" s="84" t="s">
        <v>899</v>
      </c>
      <c r="D75" s="84" t="s">
        <v>250</v>
      </c>
      <c r="E75" s="84"/>
      <c r="F75" s="105">
        <v>40940</v>
      </c>
      <c r="G75" s="94">
        <v>7.33</v>
      </c>
      <c r="H75" s="97" t="s">
        <v>161</v>
      </c>
      <c r="I75" s="98">
        <v>4.8000000000000001E-2</v>
      </c>
      <c r="J75" s="98">
        <v>4.8499999999999995E-2</v>
      </c>
      <c r="K75" s="94">
        <v>1294000</v>
      </c>
      <c r="L75" s="106">
        <v>104.3947</v>
      </c>
      <c r="M75" s="94">
        <v>1350.87554</v>
      </c>
      <c r="N75" s="84"/>
      <c r="O75" s="95">
        <v>2.349155555956713E-2</v>
      </c>
      <c r="P75" s="95">
        <f>M75/'סכום נכסי הקרן'!$C$42</f>
        <v>6.5862586995156999E-3</v>
      </c>
    </row>
    <row r="76" spans="2:16">
      <c r="B76" s="87" t="s">
        <v>900</v>
      </c>
      <c r="C76" s="84" t="s">
        <v>901</v>
      </c>
      <c r="D76" s="84" t="s">
        <v>250</v>
      </c>
      <c r="E76" s="84"/>
      <c r="F76" s="105">
        <v>40969</v>
      </c>
      <c r="G76" s="94">
        <v>7.41</v>
      </c>
      <c r="H76" s="97" t="s">
        <v>161</v>
      </c>
      <c r="I76" s="98">
        <v>4.8000000000000001E-2</v>
      </c>
      <c r="J76" s="98">
        <v>4.8599999999999997E-2</v>
      </c>
      <c r="K76" s="94">
        <v>1425000</v>
      </c>
      <c r="L76" s="106">
        <v>103.9593</v>
      </c>
      <c r="M76" s="94">
        <v>1481.15888</v>
      </c>
      <c r="N76" s="84"/>
      <c r="O76" s="95">
        <v>2.5757166438935022E-2</v>
      </c>
      <c r="P76" s="95">
        <f>M76/'סכום נכסי הקרן'!$C$42</f>
        <v>7.2214613929310837E-3</v>
      </c>
    </row>
    <row r="77" spans="2:16">
      <c r="B77" s="87" t="s">
        <v>902</v>
      </c>
      <c r="C77" s="84">
        <v>8789</v>
      </c>
      <c r="D77" s="84" t="s">
        <v>250</v>
      </c>
      <c r="E77" s="84"/>
      <c r="F77" s="105">
        <v>41000</v>
      </c>
      <c r="G77" s="94">
        <v>7.49</v>
      </c>
      <c r="H77" s="97" t="s">
        <v>161</v>
      </c>
      <c r="I77" s="98">
        <v>4.8000000000000001E-2</v>
      </c>
      <c r="J77" s="98">
        <v>4.8599999999999997E-2</v>
      </c>
      <c r="K77" s="94">
        <v>1216000</v>
      </c>
      <c r="L77" s="106">
        <v>103.563</v>
      </c>
      <c r="M77" s="94">
        <v>1259.29558</v>
      </c>
      <c r="N77" s="84"/>
      <c r="O77" s="95">
        <v>2.1898991585477454E-2</v>
      </c>
      <c r="P77" s="95">
        <f>M77/'סכום נכסי הקרן'!$C$42</f>
        <v>6.1397561977002474E-3</v>
      </c>
    </row>
    <row r="78" spans="2:16">
      <c r="B78" s="87" t="s">
        <v>903</v>
      </c>
      <c r="C78" s="84" t="s">
        <v>904</v>
      </c>
      <c r="D78" s="84" t="s">
        <v>250</v>
      </c>
      <c r="E78" s="84"/>
      <c r="F78" s="105">
        <v>41640</v>
      </c>
      <c r="G78" s="94">
        <v>8.48</v>
      </c>
      <c r="H78" s="97" t="s">
        <v>161</v>
      </c>
      <c r="I78" s="98">
        <v>4.8000000000000001E-2</v>
      </c>
      <c r="J78" s="98">
        <v>4.8499999999999995E-2</v>
      </c>
      <c r="K78" s="94">
        <v>1034000</v>
      </c>
      <c r="L78" s="106">
        <v>102.38890000000001</v>
      </c>
      <c r="M78" s="94">
        <v>1058.70127</v>
      </c>
      <c r="N78" s="84"/>
      <c r="O78" s="95">
        <v>1.8410681790262694E-2</v>
      </c>
      <c r="P78" s="95">
        <f>M78/'סכום נכסי הקרן'!$C$42</f>
        <v>5.1617489866800162E-3</v>
      </c>
    </row>
    <row r="82" spans="2:2">
      <c r="B82" s="99" t="s">
        <v>109</v>
      </c>
    </row>
    <row r="83" spans="2:2">
      <c r="B83" s="99" t="s">
        <v>227</v>
      </c>
    </row>
    <row r="84" spans="2:2">
      <c r="B84" s="99" t="s">
        <v>235</v>
      </c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176</v>
      </c>
      <c r="C1" s="78" t="s" vm="1">
        <v>245</v>
      </c>
    </row>
    <row r="2" spans="2:65">
      <c r="B2" s="57" t="s">
        <v>175</v>
      </c>
      <c r="C2" s="78" t="s">
        <v>246</v>
      </c>
    </row>
    <row r="3" spans="2:65">
      <c r="B3" s="57" t="s">
        <v>177</v>
      </c>
      <c r="C3" s="78" t="s">
        <v>247</v>
      </c>
    </row>
    <row r="4" spans="2:65">
      <c r="B4" s="57" t="s">
        <v>178</v>
      </c>
      <c r="C4" s="78">
        <v>2144</v>
      </c>
    </row>
    <row r="6" spans="2:65" ht="26.25" customHeight="1">
      <c r="B6" s="178" t="s">
        <v>207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80"/>
    </row>
    <row r="7" spans="2:65" ht="26.25" customHeight="1">
      <c r="B7" s="178" t="s">
        <v>84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80"/>
    </row>
    <row r="8" spans="2:65" s="3" customFormat="1" ht="78.75">
      <c r="B8" s="23" t="s">
        <v>113</v>
      </c>
      <c r="C8" s="31" t="s">
        <v>43</v>
      </c>
      <c r="D8" s="31" t="s">
        <v>115</v>
      </c>
      <c r="E8" s="31" t="s">
        <v>114</v>
      </c>
      <c r="F8" s="31" t="s">
        <v>59</v>
      </c>
      <c r="G8" s="31" t="s">
        <v>15</v>
      </c>
      <c r="H8" s="31" t="s">
        <v>60</v>
      </c>
      <c r="I8" s="31" t="s">
        <v>99</v>
      </c>
      <c r="J8" s="31" t="s">
        <v>18</v>
      </c>
      <c r="K8" s="31" t="s">
        <v>98</v>
      </c>
      <c r="L8" s="31" t="s">
        <v>17</v>
      </c>
      <c r="M8" s="71" t="s">
        <v>19</v>
      </c>
      <c r="N8" s="31" t="s">
        <v>229</v>
      </c>
      <c r="O8" s="31" t="s">
        <v>228</v>
      </c>
      <c r="P8" s="31" t="s">
        <v>107</v>
      </c>
      <c r="Q8" s="31" t="s">
        <v>55</v>
      </c>
      <c r="R8" s="31" t="s">
        <v>179</v>
      </c>
      <c r="S8" s="32" t="s">
        <v>181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236</v>
      </c>
      <c r="O9" s="33"/>
      <c r="P9" s="33" t="s">
        <v>232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110</v>
      </c>
      <c r="R10" s="21" t="s">
        <v>111</v>
      </c>
      <c r="S10" s="21" t="s">
        <v>182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244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109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227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235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176</v>
      </c>
      <c r="C1" s="78" t="s" vm="1">
        <v>245</v>
      </c>
    </row>
    <row r="2" spans="2:81">
      <c r="B2" s="57" t="s">
        <v>175</v>
      </c>
      <c r="C2" s="78" t="s">
        <v>246</v>
      </c>
    </row>
    <row r="3" spans="2:81">
      <c r="B3" s="57" t="s">
        <v>177</v>
      </c>
      <c r="C3" s="78" t="s">
        <v>247</v>
      </c>
    </row>
    <row r="4" spans="2:81">
      <c r="B4" s="57" t="s">
        <v>178</v>
      </c>
      <c r="C4" s="78">
        <v>2144</v>
      </c>
    </row>
    <row r="6" spans="2:81" ht="26.25" customHeight="1">
      <c r="B6" s="178" t="s">
        <v>207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80"/>
    </row>
    <row r="7" spans="2:81" ht="26.25" customHeight="1">
      <c r="B7" s="178" t="s">
        <v>85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80"/>
    </row>
    <row r="8" spans="2:81" s="3" customFormat="1" ht="78.75">
      <c r="B8" s="23" t="s">
        <v>113</v>
      </c>
      <c r="C8" s="31" t="s">
        <v>43</v>
      </c>
      <c r="D8" s="31" t="s">
        <v>115</v>
      </c>
      <c r="E8" s="31" t="s">
        <v>114</v>
      </c>
      <c r="F8" s="31" t="s">
        <v>59</v>
      </c>
      <c r="G8" s="31" t="s">
        <v>15</v>
      </c>
      <c r="H8" s="31" t="s">
        <v>60</v>
      </c>
      <c r="I8" s="31" t="s">
        <v>99</v>
      </c>
      <c r="J8" s="31" t="s">
        <v>18</v>
      </c>
      <c r="K8" s="31" t="s">
        <v>98</v>
      </c>
      <c r="L8" s="31" t="s">
        <v>17</v>
      </c>
      <c r="M8" s="71" t="s">
        <v>19</v>
      </c>
      <c r="N8" s="71" t="s">
        <v>229</v>
      </c>
      <c r="O8" s="31" t="s">
        <v>228</v>
      </c>
      <c r="P8" s="31" t="s">
        <v>107</v>
      </c>
      <c r="Q8" s="31" t="s">
        <v>55</v>
      </c>
      <c r="R8" s="31" t="s">
        <v>179</v>
      </c>
      <c r="S8" s="32" t="s">
        <v>181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236</v>
      </c>
      <c r="O9" s="33"/>
      <c r="P9" s="33" t="s">
        <v>232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110</v>
      </c>
      <c r="R10" s="21" t="s">
        <v>111</v>
      </c>
      <c r="S10" s="21" t="s">
        <v>182</v>
      </c>
      <c r="T10" s="5"/>
      <c r="BZ10" s="1"/>
    </row>
    <row r="11" spans="2:81" s="135" customFormat="1" ht="18" customHeight="1">
      <c r="B11" s="131" t="s">
        <v>48</v>
      </c>
      <c r="C11" s="82"/>
      <c r="D11" s="82"/>
      <c r="E11" s="82"/>
      <c r="F11" s="82"/>
      <c r="G11" s="82"/>
      <c r="H11" s="82"/>
      <c r="I11" s="82"/>
      <c r="J11" s="93">
        <v>7.7447960971673542</v>
      </c>
      <c r="K11" s="82"/>
      <c r="L11" s="82"/>
      <c r="M11" s="92">
        <v>2.0456759100501053E-2</v>
      </c>
      <c r="N11" s="91"/>
      <c r="O11" s="93"/>
      <c r="P11" s="91">
        <v>2279.32807</v>
      </c>
      <c r="Q11" s="82"/>
      <c r="R11" s="92">
        <v>1</v>
      </c>
      <c r="S11" s="92">
        <f>P11/'סכום נכסי הקרן'!$C$42</f>
        <v>1.1112973686745287E-2</v>
      </c>
      <c r="T11" s="138"/>
      <c r="BZ11" s="136"/>
      <c r="CC11" s="136"/>
    </row>
    <row r="12" spans="2:81" s="100" customFormat="1" ht="17.25" customHeight="1">
      <c r="B12" s="132" t="s">
        <v>226</v>
      </c>
      <c r="C12" s="82"/>
      <c r="D12" s="82"/>
      <c r="E12" s="82"/>
      <c r="F12" s="82"/>
      <c r="G12" s="82"/>
      <c r="H12" s="82"/>
      <c r="I12" s="82"/>
      <c r="J12" s="93">
        <v>7.7447960971673542</v>
      </c>
      <c r="K12" s="82"/>
      <c r="L12" s="82"/>
      <c r="M12" s="92">
        <v>2.0456759100501053E-2</v>
      </c>
      <c r="N12" s="91"/>
      <c r="O12" s="93"/>
      <c r="P12" s="91">
        <v>2279.32807</v>
      </c>
      <c r="Q12" s="82"/>
      <c r="R12" s="92">
        <v>1</v>
      </c>
      <c r="S12" s="92">
        <f>P12/'סכום נכסי הקרן'!$C$42</f>
        <v>1.1112973686745287E-2</v>
      </c>
    </row>
    <row r="13" spans="2:81">
      <c r="B13" s="107" t="s">
        <v>56</v>
      </c>
      <c r="C13" s="82"/>
      <c r="D13" s="82"/>
      <c r="E13" s="82"/>
      <c r="F13" s="82"/>
      <c r="G13" s="82"/>
      <c r="H13" s="82"/>
      <c r="I13" s="82"/>
      <c r="J13" s="93">
        <v>9.5320488542003012</v>
      </c>
      <c r="K13" s="82"/>
      <c r="L13" s="82"/>
      <c r="M13" s="92">
        <v>1.5520174685892554E-2</v>
      </c>
      <c r="N13" s="91"/>
      <c r="O13" s="93"/>
      <c r="P13" s="91">
        <v>1225.4532799999999</v>
      </c>
      <c r="Q13" s="82"/>
      <c r="R13" s="92">
        <v>0.53763795397825287</v>
      </c>
      <c r="S13" s="92">
        <f>P13/'סכום נכסי הקרן'!$C$42</f>
        <v>5.9747564355558972E-3</v>
      </c>
    </row>
    <row r="14" spans="2:81">
      <c r="B14" s="108" t="s">
        <v>905</v>
      </c>
      <c r="C14" s="84" t="s">
        <v>906</v>
      </c>
      <c r="D14" s="97" t="s">
        <v>907</v>
      </c>
      <c r="E14" s="84" t="s">
        <v>908</v>
      </c>
      <c r="F14" s="97" t="s">
        <v>386</v>
      </c>
      <c r="G14" s="84" t="s">
        <v>300</v>
      </c>
      <c r="H14" s="84" t="s">
        <v>301</v>
      </c>
      <c r="I14" s="105">
        <v>42639</v>
      </c>
      <c r="J14" s="96">
        <v>9.2799999999999994</v>
      </c>
      <c r="K14" s="97" t="s">
        <v>161</v>
      </c>
      <c r="L14" s="98">
        <v>4.9000000000000002E-2</v>
      </c>
      <c r="M14" s="95">
        <v>1.3099999999999999E-2</v>
      </c>
      <c r="N14" s="94">
        <v>137297</v>
      </c>
      <c r="O14" s="96">
        <v>162.99</v>
      </c>
      <c r="P14" s="94">
        <v>223.78039000000001</v>
      </c>
      <c r="Q14" s="95">
        <v>6.9939019544488229E-5</v>
      </c>
      <c r="R14" s="95">
        <v>9.8178227586167538E-2</v>
      </c>
      <c r="S14" s="95">
        <f>P14/'סכום נכסי הקרן'!$C$42</f>
        <v>1.09105205977637E-3</v>
      </c>
    </row>
    <row r="15" spans="2:81">
      <c r="B15" s="108" t="s">
        <v>909</v>
      </c>
      <c r="C15" s="84" t="s">
        <v>910</v>
      </c>
      <c r="D15" s="97" t="s">
        <v>907</v>
      </c>
      <c r="E15" s="84" t="s">
        <v>908</v>
      </c>
      <c r="F15" s="97" t="s">
        <v>386</v>
      </c>
      <c r="G15" s="84" t="s">
        <v>300</v>
      </c>
      <c r="H15" s="84" t="s">
        <v>301</v>
      </c>
      <c r="I15" s="105">
        <v>42639</v>
      </c>
      <c r="J15" s="96">
        <v>12.03</v>
      </c>
      <c r="K15" s="97" t="s">
        <v>161</v>
      </c>
      <c r="L15" s="98">
        <v>4.0999999999999995E-2</v>
      </c>
      <c r="M15" s="95">
        <v>2.0899999999999998E-2</v>
      </c>
      <c r="N15" s="94">
        <v>447796.66</v>
      </c>
      <c r="O15" s="96">
        <v>130.58000000000001</v>
      </c>
      <c r="P15" s="94">
        <v>584.73292000000004</v>
      </c>
      <c r="Q15" s="95">
        <v>1.1913320025895983E-4</v>
      </c>
      <c r="R15" s="95">
        <v>0.25653741016754994</v>
      </c>
      <c r="S15" s="95">
        <f>P15/'סכום נכסי הקרן'!$C$42</f>
        <v>2.8508934888577656E-3</v>
      </c>
    </row>
    <row r="16" spans="2:81">
      <c r="B16" s="108" t="s">
        <v>911</v>
      </c>
      <c r="C16" s="84" t="s">
        <v>912</v>
      </c>
      <c r="D16" s="97" t="s">
        <v>907</v>
      </c>
      <c r="E16" s="84" t="s">
        <v>913</v>
      </c>
      <c r="F16" s="97" t="s">
        <v>386</v>
      </c>
      <c r="G16" s="84" t="s">
        <v>300</v>
      </c>
      <c r="H16" s="84" t="s">
        <v>157</v>
      </c>
      <c r="I16" s="105">
        <v>42796</v>
      </c>
      <c r="J16" s="96">
        <v>8.7900000000000009</v>
      </c>
      <c r="K16" s="97" t="s">
        <v>161</v>
      </c>
      <c r="L16" s="98">
        <v>2.1400000000000002E-2</v>
      </c>
      <c r="M16" s="95">
        <v>1.26E-2</v>
      </c>
      <c r="N16" s="94">
        <v>180000</v>
      </c>
      <c r="O16" s="96">
        <v>109.13</v>
      </c>
      <c r="P16" s="94">
        <v>196.43398999999999</v>
      </c>
      <c r="Q16" s="95">
        <v>6.9325158099874443E-4</v>
      </c>
      <c r="R16" s="95">
        <v>8.6180656740650757E-2</v>
      </c>
      <c r="S16" s="95">
        <f>P16/'סכום נכסי הקרן'!$C$42</f>
        <v>9.5772337066527978E-4</v>
      </c>
    </row>
    <row r="17" spans="2:19">
      <c r="B17" s="108" t="s">
        <v>914</v>
      </c>
      <c r="C17" s="84" t="s">
        <v>915</v>
      </c>
      <c r="D17" s="97" t="s">
        <v>907</v>
      </c>
      <c r="E17" s="84" t="s">
        <v>385</v>
      </c>
      <c r="F17" s="97" t="s">
        <v>386</v>
      </c>
      <c r="G17" s="84" t="s">
        <v>329</v>
      </c>
      <c r="H17" s="84" t="s">
        <v>301</v>
      </c>
      <c r="I17" s="105">
        <v>42768</v>
      </c>
      <c r="J17" s="96">
        <v>1.9700000000000002</v>
      </c>
      <c r="K17" s="97" t="s">
        <v>161</v>
      </c>
      <c r="L17" s="98">
        <v>6.8499999999999991E-2</v>
      </c>
      <c r="M17" s="95">
        <v>8.4000000000000012E-3</v>
      </c>
      <c r="N17" s="94">
        <v>14200</v>
      </c>
      <c r="O17" s="96">
        <v>128.51</v>
      </c>
      <c r="P17" s="94">
        <v>18.248419999999999</v>
      </c>
      <c r="Q17" s="95">
        <v>2.8115972446347003E-5</v>
      </c>
      <c r="R17" s="95">
        <v>8.0060524152628897E-3</v>
      </c>
      <c r="S17" s="95">
        <f>P17/'סכום נכסי הקרן'!$C$42</f>
        <v>8.8971049825520038E-5</v>
      </c>
    </row>
    <row r="18" spans="2:19">
      <c r="B18" s="108" t="s">
        <v>916</v>
      </c>
      <c r="C18" s="84" t="s">
        <v>917</v>
      </c>
      <c r="D18" s="97" t="s">
        <v>907</v>
      </c>
      <c r="E18" s="84" t="s">
        <v>385</v>
      </c>
      <c r="F18" s="97" t="s">
        <v>386</v>
      </c>
      <c r="G18" s="84" t="s">
        <v>349</v>
      </c>
      <c r="H18" s="84" t="s">
        <v>157</v>
      </c>
      <c r="I18" s="105">
        <v>42935</v>
      </c>
      <c r="J18" s="96">
        <v>3.4200000000000004</v>
      </c>
      <c r="K18" s="97" t="s">
        <v>161</v>
      </c>
      <c r="L18" s="98">
        <v>0.06</v>
      </c>
      <c r="M18" s="95">
        <v>6.6E-3</v>
      </c>
      <c r="N18" s="94">
        <v>95000</v>
      </c>
      <c r="O18" s="96">
        <v>128.30000000000001</v>
      </c>
      <c r="P18" s="94">
        <v>121.88500999999999</v>
      </c>
      <c r="Q18" s="95">
        <v>2.5670480608693508E-5</v>
      </c>
      <c r="R18" s="95">
        <v>5.3474096863993778E-2</v>
      </c>
      <c r="S18" s="95">
        <f>P18/'סכום נכסי הקרן'!$C$42</f>
        <v>5.9425623137203149E-4</v>
      </c>
    </row>
    <row r="19" spans="2:19">
      <c r="B19" s="108" t="s">
        <v>918</v>
      </c>
      <c r="C19" s="84" t="s">
        <v>919</v>
      </c>
      <c r="D19" s="97" t="s">
        <v>907</v>
      </c>
      <c r="E19" s="84" t="s">
        <v>920</v>
      </c>
      <c r="F19" s="97" t="s">
        <v>386</v>
      </c>
      <c r="G19" s="84" t="s">
        <v>349</v>
      </c>
      <c r="H19" s="84" t="s">
        <v>301</v>
      </c>
      <c r="I19" s="105">
        <v>42835</v>
      </c>
      <c r="J19" s="96">
        <v>4.8599999999999994</v>
      </c>
      <c r="K19" s="97" t="s">
        <v>161</v>
      </c>
      <c r="L19" s="98">
        <v>5.5999999999999994E-2</v>
      </c>
      <c r="M19" s="95">
        <v>5.4000000000000003E-3</v>
      </c>
      <c r="N19" s="94">
        <v>53117.81</v>
      </c>
      <c r="O19" s="96">
        <v>151.31</v>
      </c>
      <c r="P19" s="94">
        <v>80.372550000000004</v>
      </c>
      <c r="Q19" s="95">
        <v>6.0023239601654941E-5</v>
      </c>
      <c r="R19" s="95">
        <v>3.5261510204627984E-2</v>
      </c>
      <c r="S19" s="95">
        <f>P19/'סכום נכסי הקרן'!$C$42</f>
        <v>3.918602350589312E-4</v>
      </c>
    </row>
    <row r="20" spans="2:19">
      <c r="B20" s="109"/>
      <c r="C20" s="84"/>
      <c r="D20" s="84"/>
      <c r="E20" s="84"/>
      <c r="F20" s="84"/>
      <c r="G20" s="84"/>
      <c r="H20" s="84"/>
      <c r="I20" s="84"/>
      <c r="J20" s="96"/>
      <c r="K20" s="84"/>
      <c r="L20" s="84"/>
      <c r="M20" s="95"/>
      <c r="N20" s="94"/>
      <c r="O20" s="96"/>
      <c r="P20" s="84"/>
      <c r="Q20" s="84"/>
      <c r="R20" s="95"/>
      <c r="S20" s="84"/>
    </row>
    <row r="21" spans="2:19">
      <c r="B21" s="107" t="s">
        <v>57</v>
      </c>
      <c r="C21" s="82"/>
      <c r="D21" s="82"/>
      <c r="E21" s="82"/>
      <c r="F21" s="82"/>
      <c r="G21" s="82"/>
      <c r="H21" s="82"/>
      <c r="I21" s="82"/>
      <c r="J21" s="93">
        <v>6.0579961311453738</v>
      </c>
      <c r="K21" s="82"/>
      <c r="L21" s="82"/>
      <c r="M21" s="92">
        <v>2.2910974289108026E-2</v>
      </c>
      <c r="N21" s="91"/>
      <c r="O21" s="93"/>
      <c r="P21" s="91">
        <v>854.32002999999997</v>
      </c>
      <c r="Q21" s="82"/>
      <c r="R21" s="92">
        <v>0.37481222700863764</v>
      </c>
      <c r="S21" s="92">
        <f>P21/'סכום נכסי הקרן'!$C$42</f>
        <v>4.1652784162173918E-3</v>
      </c>
    </row>
    <row r="22" spans="2:19">
      <c r="B22" s="108" t="s">
        <v>921</v>
      </c>
      <c r="C22" s="84" t="s">
        <v>922</v>
      </c>
      <c r="D22" s="97" t="s">
        <v>907</v>
      </c>
      <c r="E22" s="84" t="s">
        <v>913</v>
      </c>
      <c r="F22" s="97" t="s">
        <v>386</v>
      </c>
      <c r="G22" s="84" t="s">
        <v>300</v>
      </c>
      <c r="H22" s="84" t="s">
        <v>157</v>
      </c>
      <c r="I22" s="105">
        <v>42796</v>
      </c>
      <c r="J22" s="96">
        <v>8.11</v>
      </c>
      <c r="K22" s="97" t="s">
        <v>161</v>
      </c>
      <c r="L22" s="98">
        <v>3.7400000000000003E-2</v>
      </c>
      <c r="M22" s="95">
        <v>2.76E-2</v>
      </c>
      <c r="N22" s="94">
        <v>180000</v>
      </c>
      <c r="O22" s="96">
        <v>109.31</v>
      </c>
      <c r="P22" s="94">
        <v>196.75800000000001</v>
      </c>
      <c r="Q22" s="95">
        <v>3.4947520473422412E-4</v>
      </c>
      <c r="R22" s="95">
        <v>8.6322808282705873E-2</v>
      </c>
      <c r="S22" s="95">
        <f>P22/'סכום נכסי הקרן'!$C$42</f>
        <v>9.5930309701166856E-4</v>
      </c>
    </row>
    <row r="23" spans="2:19">
      <c r="B23" s="108" t="s">
        <v>923</v>
      </c>
      <c r="C23" s="84" t="s">
        <v>924</v>
      </c>
      <c r="D23" s="97" t="s">
        <v>907</v>
      </c>
      <c r="E23" s="84" t="s">
        <v>913</v>
      </c>
      <c r="F23" s="97" t="s">
        <v>386</v>
      </c>
      <c r="G23" s="84" t="s">
        <v>300</v>
      </c>
      <c r="H23" s="84" t="s">
        <v>157</v>
      </c>
      <c r="I23" s="105">
        <v>42796</v>
      </c>
      <c r="J23" s="96">
        <v>4.8499999999999996</v>
      </c>
      <c r="K23" s="97" t="s">
        <v>161</v>
      </c>
      <c r="L23" s="98">
        <v>2.5000000000000001E-2</v>
      </c>
      <c r="M23" s="95">
        <v>2.0499999999999997E-2</v>
      </c>
      <c r="N23" s="94">
        <v>241000</v>
      </c>
      <c r="O23" s="96">
        <v>103</v>
      </c>
      <c r="P23" s="94">
        <v>248.23</v>
      </c>
      <c r="Q23" s="95">
        <v>3.3227813196267454E-4</v>
      </c>
      <c r="R23" s="95">
        <v>0.10890490196086604</v>
      </c>
      <c r="S23" s="95">
        <f>P23/'סכום נכסי הקרן'!$C$42</f>
        <v>1.2102573098486794E-3</v>
      </c>
    </row>
    <row r="24" spans="2:19">
      <c r="B24" s="108" t="s">
        <v>925</v>
      </c>
      <c r="C24" s="84" t="s">
        <v>926</v>
      </c>
      <c r="D24" s="97" t="s">
        <v>907</v>
      </c>
      <c r="E24" s="84" t="s">
        <v>927</v>
      </c>
      <c r="F24" s="97" t="s">
        <v>337</v>
      </c>
      <c r="G24" s="84" t="s">
        <v>349</v>
      </c>
      <c r="H24" s="84" t="s">
        <v>157</v>
      </c>
      <c r="I24" s="105">
        <v>42598</v>
      </c>
      <c r="J24" s="96">
        <v>6.01</v>
      </c>
      <c r="K24" s="97" t="s">
        <v>161</v>
      </c>
      <c r="L24" s="98">
        <v>3.1E-2</v>
      </c>
      <c r="M24" s="95">
        <v>2.2399999999999996E-2</v>
      </c>
      <c r="N24" s="94">
        <v>368598</v>
      </c>
      <c r="O24" s="96">
        <v>105.38</v>
      </c>
      <c r="P24" s="94">
        <v>388.42856999999998</v>
      </c>
      <c r="Q24" s="95">
        <v>9.699947368421053E-4</v>
      </c>
      <c r="R24" s="95">
        <v>0.17041362983784952</v>
      </c>
      <c r="S24" s="95">
        <f>P24/'סכום נכסי הקרן'!$C$42</f>
        <v>1.8938021842507733E-3</v>
      </c>
    </row>
    <row r="25" spans="2:19">
      <c r="B25" s="108" t="s">
        <v>928</v>
      </c>
      <c r="C25" s="84" t="s">
        <v>929</v>
      </c>
      <c r="D25" s="97" t="s">
        <v>907</v>
      </c>
      <c r="E25" s="84" t="s">
        <v>930</v>
      </c>
      <c r="F25" s="97" t="s">
        <v>337</v>
      </c>
      <c r="G25" s="84" t="s">
        <v>558</v>
      </c>
      <c r="H25" s="84" t="s">
        <v>157</v>
      </c>
      <c r="I25" s="105">
        <v>41903</v>
      </c>
      <c r="J25" s="96">
        <v>1.98</v>
      </c>
      <c r="K25" s="97" t="s">
        <v>161</v>
      </c>
      <c r="L25" s="98">
        <v>5.1500000000000004E-2</v>
      </c>
      <c r="M25" s="95">
        <v>1.6899999999999998E-2</v>
      </c>
      <c r="N25" s="94">
        <v>19149.37</v>
      </c>
      <c r="O25" s="96">
        <v>109.16</v>
      </c>
      <c r="P25" s="94">
        <v>20.903459999999999</v>
      </c>
      <c r="Q25" s="95">
        <v>2.3529404392326196E-4</v>
      </c>
      <c r="R25" s="95">
        <v>9.1708869272162288E-3</v>
      </c>
      <c r="S25" s="95">
        <f>P25/'סכום נכסי הקרן'!$C$42</f>
        <v>1.019158251062703E-4</v>
      </c>
    </row>
    <row r="26" spans="2:19">
      <c r="B26" s="109"/>
      <c r="C26" s="84"/>
      <c r="D26" s="84"/>
      <c r="E26" s="84"/>
      <c r="F26" s="84"/>
      <c r="G26" s="84"/>
      <c r="H26" s="84"/>
      <c r="I26" s="84"/>
      <c r="J26" s="96"/>
      <c r="K26" s="84"/>
      <c r="L26" s="84"/>
      <c r="M26" s="95"/>
      <c r="N26" s="94"/>
      <c r="O26" s="96"/>
      <c r="P26" s="84"/>
      <c r="Q26" s="84"/>
      <c r="R26" s="95"/>
      <c r="S26" s="84"/>
    </row>
    <row r="27" spans="2:19">
      <c r="B27" s="107" t="s">
        <v>45</v>
      </c>
      <c r="C27" s="82"/>
      <c r="D27" s="82"/>
      <c r="E27" s="82"/>
      <c r="F27" s="82"/>
      <c r="G27" s="82"/>
      <c r="H27" s="82"/>
      <c r="I27" s="82"/>
      <c r="J27" s="93">
        <v>3.9908001728447875</v>
      </c>
      <c r="K27" s="82"/>
      <c r="L27" s="82"/>
      <c r="M27" s="92">
        <v>4.0265198494889319E-2</v>
      </c>
      <c r="N27" s="91"/>
      <c r="O27" s="93"/>
      <c r="P27" s="91">
        <v>199.55476000000002</v>
      </c>
      <c r="Q27" s="82"/>
      <c r="R27" s="92">
        <v>8.7549819013109431E-2</v>
      </c>
      <c r="S27" s="92">
        <f>P27/'סכום נכסי הקרן'!$C$42</f>
        <v>9.7293883497199727E-4</v>
      </c>
    </row>
    <row r="28" spans="2:19">
      <c r="B28" s="108" t="s">
        <v>931</v>
      </c>
      <c r="C28" s="84" t="s">
        <v>932</v>
      </c>
      <c r="D28" s="97" t="s">
        <v>907</v>
      </c>
      <c r="E28" s="84" t="s">
        <v>933</v>
      </c>
      <c r="F28" s="97" t="s">
        <v>934</v>
      </c>
      <c r="G28" s="84" t="s">
        <v>408</v>
      </c>
      <c r="H28" s="84" t="s">
        <v>301</v>
      </c>
      <c r="I28" s="105">
        <v>42954</v>
      </c>
      <c r="J28" s="96">
        <v>2.58</v>
      </c>
      <c r="K28" s="97" t="s">
        <v>160</v>
      </c>
      <c r="L28" s="98">
        <v>3.7000000000000005E-2</v>
      </c>
      <c r="M28" s="95">
        <v>3.3000000000000002E-2</v>
      </c>
      <c r="N28" s="94">
        <v>8743</v>
      </c>
      <c r="O28" s="96">
        <v>102.18</v>
      </c>
      <c r="P28" s="94">
        <v>30.97279</v>
      </c>
      <c r="Q28" s="95">
        <v>1.3009642283197428E-4</v>
      </c>
      <c r="R28" s="95">
        <v>1.3588561650100681E-2</v>
      </c>
      <c r="S28" s="95">
        <f>P28/'סכום נכסי הקרן'!$C$42</f>
        <v>1.5100932805828498E-4</v>
      </c>
    </row>
    <row r="29" spans="2:19">
      <c r="B29" s="108" t="s">
        <v>935</v>
      </c>
      <c r="C29" s="84" t="s">
        <v>936</v>
      </c>
      <c r="D29" s="97" t="s">
        <v>907</v>
      </c>
      <c r="E29" s="84" t="s">
        <v>933</v>
      </c>
      <c r="F29" s="97" t="s">
        <v>934</v>
      </c>
      <c r="G29" s="84" t="s">
        <v>408</v>
      </c>
      <c r="H29" s="84" t="s">
        <v>301</v>
      </c>
      <c r="I29" s="105">
        <v>42625</v>
      </c>
      <c r="J29" s="96">
        <v>4.25</v>
      </c>
      <c r="K29" s="97" t="s">
        <v>160</v>
      </c>
      <c r="L29" s="98">
        <v>4.4500000000000005E-2</v>
      </c>
      <c r="M29" s="95">
        <v>4.1599999999999998E-2</v>
      </c>
      <c r="N29" s="94">
        <v>47351</v>
      </c>
      <c r="O29" s="96">
        <v>102.69</v>
      </c>
      <c r="P29" s="94">
        <v>168.58197000000001</v>
      </c>
      <c r="Q29" s="95">
        <v>3.453046354268613E-4</v>
      </c>
      <c r="R29" s="95">
        <v>7.3961257363008751E-2</v>
      </c>
      <c r="S29" s="95">
        <f>P29/'סכום נכסי הקרן'!$C$42</f>
        <v>8.2192950691371228E-4</v>
      </c>
    </row>
    <row r="30" spans="2:19">
      <c r="B30" s="110"/>
      <c r="C30" s="111"/>
      <c r="D30" s="111"/>
      <c r="E30" s="111"/>
      <c r="F30" s="111"/>
      <c r="G30" s="111"/>
      <c r="H30" s="111"/>
      <c r="I30" s="111"/>
      <c r="J30" s="112"/>
      <c r="K30" s="111"/>
      <c r="L30" s="111"/>
      <c r="M30" s="113"/>
      <c r="N30" s="114"/>
      <c r="O30" s="112"/>
      <c r="P30" s="111"/>
      <c r="Q30" s="111"/>
      <c r="R30" s="113"/>
      <c r="S30" s="11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99" t="s">
        <v>244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99" t="s">
        <v>109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99" t="s">
        <v>227</v>
      </c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99" t="s">
        <v>235</v>
      </c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2:19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</row>
    <row r="113" spans="2:19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</row>
    <row r="114" spans="2:19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</row>
    <row r="115" spans="2:19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</row>
    <row r="116" spans="2:19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</row>
    <row r="117" spans="2:19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</row>
    <row r="118" spans="2:19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</row>
    <row r="119" spans="2:19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</row>
    <row r="120" spans="2:19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</row>
    <row r="121" spans="2:19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</row>
    <row r="122" spans="2:19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</row>
    <row r="123" spans="2:19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</row>
    <row r="124" spans="2:19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</row>
    <row r="125" spans="2:19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</row>
    <row r="126" spans="2:19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</row>
    <row r="127" spans="2:19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</row>
    <row r="128" spans="2:19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</row>
    <row r="129" spans="2:19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</row>
    <row r="130" spans="2:19">
      <c r="C130" s="1"/>
      <c r="D130" s="1"/>
      <c r="E130" s="1"/>
    </row>
    <row r="131" spans="2:19">
      <c r="C131" s="1"/>
      <c r="D131" s="1"/>
      <c r="E131" s="1"/>
    </row>
    <row r="132" spans="2:19">
      <c r="C132" s="1"/>
      <c r="D132" s="1"/>
      <c r="E132" s="1"/>
    </row>
    <row r="133" spans="2:19">
      <c r="C133" s="1"/>
      <c r="D133" s="1"/>
      <c r="E133" s="1"/>
    </row>
    <row r="134" spans="2:19">
      <c r="C134" s="1"/>
      <c r="D134" s="1"/>
      <c r="E134" s="1"/>
    </row>
    <row r="135" spans="2:19">
      <c r="C135" s="1"/>
      <c r="D135" s="1"/>
      <c r="E135" s="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2:B32 B37:B129">
    <cfRule type="cellIs" dxfId="50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9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176</v>
      </c>
      <c r="C1" s="78" t="s" vm="1">
        <v>245</v>
      </c>
    </row>
    <row r="2" spans="2:98">
      <c r="B2" s="57" t="s">
        <v>175</v>
      </c>
      <c r="C2" s="78" t="s">
        <v>246</v>
      </c>
    </row>
    <row r="3" spans="2:98">
      <c r="B3" s="57" t="s">
        <v>177</v>
      </c>
      <c r="C3" s="78" t="s">
        <v>247</v>
      </c>
    </row>
    <row r="4" spans="2:98">
      <c r="B4" s="57" t="s">
        <v>178</v>
      </c>
      <c r="C4" s="78">
        <v>2144</v>
      </c>
    </row>
    <row r="6" spans="2:98" ht="26.25" customHeight="1">
      <c r="B6" s="178" t="s">
        <v>207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80"/>
    </row>
    <row r="7" spans="2:98" ht="26.25" customHeight="1">
      <c r="B7" s="178" t="s">
        <v>86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80"/>
    </row>
    <row r="8" spans="2:98" s="3" customFormat="1" ht="63">
      <c r="B8" s="23" t="s">
        <v>113</v>
      </c>
      <c r="C8" s="31" t="s">
        <v>43</v>
      </c>
      <c r="D8" s="31" t="s">
        <v>115</v>
      </c>
      <c r="E8" s="31" t="s">
        <v>114</v>
      </c>
      <c r="F8" s="31" t="s">
        <v>59</v>
      </c>
      <c r="G8" s="31" t="s">
        <v>98</v>
      </c>
      <c r="H8" s="31" t="s">
        <v>229</v>
      </c>
      <c r="I8" s="31" t="s">
        <v>228</v>
      </c>
      <c r="J8" s="31" t="s">
        <v>107</v>
      </c>
      <c r="K8" s="31" t="s">
        <v>55</v>
      </c>
      <c r="L8" s="31" t="s">
        <v>179</v>
      </c>
      <c r="M8" s="32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236</v>
      </c>
      <c r="I9" s="33"/>
      <c r="J9" s="33" t="s">
        <v>232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0"/>
      <c r="C11" s="121"/>
      <c r="D11" s="121"/>
      <c r="E11" s="121"/>
      <c r="F11" s="121"/>
      <c r="G11" s="121"/>
      <c r="H11" s="122"/>
      <c r="I11" s="122"/>
      <c r="J11" s="122"/>
      <c r="K11" s="121"/>
      <c r="L11" s="123"/>
      <c r="M11" s="123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CT11" s="100"/>
    </row>
    <row r="12" spans="2:98" s="100" customFormat="1" ht="17.25" customHeight="1">
      <c r="B12" s="124"/>
      <c r="C12" s="121"/>
      <c r="D12" s="121"/>
      <c r="E12" s="121"/>
      <c r="F12" s="121"/>
      <c r="G12" s="121"/>
      <c r="H12" s="122"/>
      <c r="I12" s="122"/>
      <c r="J12" s="122"/>
      <c r="K12" s="121"/>
      <c r="L12" s="123"/>
      <c r="M12" s="123"/>
    </row>
    <row r="13" spans="2:98">
      <c r="B13" s="102"/>
      <c r="C13" s="82"/>
      <c r="D13" s="82"/>
      <c r="E13" s="82"/>
      <c r="F13" s="82"/>
      <c r="G13" s="82"/>
      <c r="H13" s="91"/>
      <c r="I13" s="91"/>
      <c r="J13" s="91"/>
      <c r="K13" s="82"/>
      <c r="L13" s="92"/>
      <c r="M13" s="92"/>
    </row>
    <row r="14" spans="2:98">
      <c r="B14" s="87"/>
      <c r="C14" s="84"/>
      <c r="D14" s="97"/>
      <c r="E14" s="84"/>
      <c r="F14" s="97"/>
      <c r="G14" s="97"/>
      <c r="H14" s="94"/>
      <c r="I14" s="94"/>
      <c r="J14" s="94"/>
      <c r="K14" s="84"/>
      <c r="L14" s="95"/>
      <c r="M14" s="95"/>
    </row>
    <row r="15" spans="2:98">
      <c r="B15" s="83"/>
      <c r="C15" s="84"/>
      <c r="D15" s="84"/>
      <c r="E15" s="84"/>
      <c r="F15" s="84"/>
      <c r="G15" s="84"/>
      <c r="H15" s="94"/>
      <c r="I15" s="94"/>
      <c r="J15" s="84"/>
      <c r="K15" s="84"/>
      <c r="L15" s="95"/>
      <c r="M15" s="84"/>
    </row>
    <row r="16" spans="2:9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2:1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2:13">
      <c r="B18" s="99" t="s">
        <v>244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2:13">
      <c r="B19" s="99" t="s">
        <v>109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>
      <c r="B20" s="99" t="s">
        <v>227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99" t="s">
        <v>235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</row>
    <row r="112" spans="2:13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</row>
    <row r="113" spans="2:13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</row>
    <row r="114" spans="2:13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</row>
    <row r="115" spans="2:13">
      <c r="C115" s="1"/>
      <c r="D115" s="1"/>
      <c r="E115" s="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176</v>
      </c>
      <c r="C1" s="78" t="s" vm="1">
        <v>245</v>
      </c>
    </row>
    <row r="2" spans="2:55">
      <c r="B2" s="57" t="s">
        <v>175</v>
      </c>
      <c r="C2" s="78" t="s">
        <v>246</v>
      </c>
    </row>
    <row r="3" spans="2:55">
      <c r="B3" s="57" t="s">
        <v>177</v>
      </c>
      <c r="C3" s="78" t="s">
        <v>247</v>
      </c>
    </row>
    <row r="4" spans="2:55">
      <c r="B4" s="57" t="s">
        <v>178</v>
      </c>
      <c r="C4" s="78">
        <v>2144</v>
      </c>
    </row>
    <row r="6" spans="2:55" ht="26.25" customHeight="1">
      <c r="B6" s="178" t="s">
        <v>207</v>
      </c>
      <c r="C6" s="179"/>
      <c r="D6" s="179"/>
      <c r="E6" s="179"/>
      <c r="F6" s="179"/>
      <c r="G6" s="179"/>
      <c r="H6" s="179"/>
      <c r="I6" s="179"/>
      <c r="J6" s="179"/>
      <c r="K6" s="180"/>
    </row>
    <row r="7" spans="2:55" ht="26.25" customHeight="1">
      <c r="B7" s="178" t="s">
        <v>93</v>
      </c>
      <c r="C7" s="179"/>
      <c r="D7" s="179"/>
      <c r="E7" s="179"/>
      <c r="F7" s="179"/>
      <c r="G7" s="179"/>
      <c r="H7" s="179"/>
      <c r="I7" s="179"/>
      <c r="J7" s="179"/>
      <c r="K7" s="180"/>
    </row>
    <row r="8" spans="2:55" s="3" customFormat="1" ht="78.75">
      <c r="B8" s="23" t="s">
        <v>113</v>
      </c>
      <c r="C8" s="31" t="s">
        <v>43</v>
      </c>
      <c r="D8" s="31" t="s">
        <v>98</v>
      </c>
      <c r="E8" s="31" t="s">
        <v>99</v>
      </c>
      <c r="F8" s="31" t="s">
        <v>229</v>
      </c>
      <c r="G8" s="31" t="s">
        <v>228</v>
      </c>
      <c r="H8" s="31" t="s">
        <v>107</v>
      </c>
      <c r="I8" s="31" t="s">
        <v>55</v>
      </c>
      <c r="J8" s="31" t="s">
        <v>179</v>
      </c>
      <c r="K8" s="32" t="s">
        <v>181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236</v>
      </c>
      <c r="G9" s="33"/>
      <c r="H9" s="33" t="s">
        <v>232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 t="s">
        <v>109</v>
      </c>
      <c r="C12" s="101"/>
      <c r="D12" s="101"/>
      <c r="E12" s="101"/>
      <c r="F12" s="101"/>
      <c r="G12" s="101"/>
      <c r="H12" s="101"/>
      <c r="I12" s="101"/>
      <c r="J12" s="101"/>
      <c r="K12" s="101"/>
      <c r="V12" s="1"/>
    </row>
    <row r="13" spans="2:55">
      <c r="B13" s="99" t="s">
        <v>227</v>
      </c>
      <c r="C13" s="101"/>
      <c r="D13" s="101"/>
      <c r="E13" s="101"/>
      <c r="F13" s="101"/>
      <c r="G13" s="101"/>
      <c r="H13" s="101"/>
      <c r="I13" s="101"/>
      <c r="J13" s="101"/>
      <c r="K13" s="101"/>
      <c r="V13" s="1"/>
    </row>
    <row r="14" spans="2:55">
      <c r="B14" s="99" t="s">
        <v>235</v>
      </c>
      <c r="C14" s="101"/>
      <c r="D14" s="101"/>
      <c r="E14" s="101"/>
      <c r="F14" s="101"/>
      <c r="G14" s="101"/>
      <c r="H14" s="101"/>
      <c r="I14" s="101"/>
      <c r="J14" s="101"/>
      <c r="K14" s="101"/>
      <c r="V14" s="1"/>
    </row>
    <row r="15" spans="2:5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V15" s="1"/>
    </row>
    <row r="16" spans="2:5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V16" s="1"/>
    </row>
    <row r="17" spans="2:2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V17" s="1"/>
    </row>
    <row r="18" spans="2:2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V18" s="1"/>
    </row>
    <row r="19" spans="2:2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V19" s="1"/>
    </row>
    <row r="20" spans="2:2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V20" s="1"/>
    </row>
    <row r="21" spans="2:2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V21" s="1"/>
    </row>
    <row r="22" spans="2:22" ht="16.5" customHeight="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V22" s="1"/>
    </row>
    <row r="23" spans="2:22" ht="16.5" customHeight="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V23" s="1"/>
    </row>
    <row r="24" spans="2:22" ht="16.5" customHeight="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V24" s="1"/>
    </row>
    <row r="25" spans="2:2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V25" s="1"/>
    </row>
    <row r="26" spans="2:2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V26" s="1"/>
    </row>
    <row r="27" spans="2:2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V27" s="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V28" s="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V29" s="1"/>
    </row>
    <row r="30" spans="2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V30" s="1"/>
    </row>
    <row r="31" spans="2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V31" s="1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V32" s="1"/>
    </row>
    <row r="33" spans="2:2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V33" s="1"/>
    </row>
    <row r="34" spans="2:2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V34" s="1"/>
    </row>
    <row r="35" spans="2:2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V35" s="1"/>
    </row>
    <row r="36" spans="2:2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V36" s="1"/>
    </row>
    <row r="37" spans="2:2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V37" s="1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22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22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22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176</v>
      </c>
      <c r="C1" s="78" t="s" vm="1">
        <v>245</v>
      </c>
    </row>
    <row r="2" spans="2:59">
      <c r="B2" s="57" t="s">
        <v>175</v>
      </c>
      <c r="C2" s="78" t="s">
        <v>246</v>
      </c>
    </row>
    <row r="3" spans="2:59">
      <c r="B3" s="57" t="s">
        <v>177</v>
      </c>
      <c r="C3" s="78" t="s">
        <v>247</v>
      </c>
    </row>
    <row r="4" spans="2:59">
      <c r="B4" s="57" t="s">
        <v>178</v>
      </c>
      <c r="C4" s="78">
        <v>2144</v>
      </c>
    </row>
    <row r="6" spans="2:59" ht="26.25" customHeight="1">
      <c r="B6" s="178" t="s">
        <v>207</v>
      </c>
      <c r="C6" s="179"/>
      <c r="D6" s="179"/>
      <c r="E6" s="179"/>
      <c r="F6" s="179"/>
      <c r="G6" s="179"/>
      <c r="H6" s="179"/>
      <c r="I6" s="179"/>
      <c r="J6" s="179"/>
      <c r="K6" s="179"/>
      <c r="L6" s="180"/>
    </row>
    <row r="7" spans="2:59" ht="26.25" customHeight="1">
      <c r="B7" s="178" t="s">
        <v>94</v>
      </c>
      <c r="C7" s="179"/>
      <c r="D7" s="179"/>
      <c r="E7" s="179"/>
      <c r="F7" s="179"/>
      <c r="G7" s="179"/>
      <c r="H7" s="179"/>
      <c r="I7" s="179"/>
      <c r="J7" s="179"/>
      <c r="K7" s="179"/>
      <c r="L7" s="180"/>
    </row>
    <row r="8" spans="2:59" s="3" customFormat="1" ht="78.75">
      <c r="B8" s="23" t="s">
        <v>113</v>
      </c>
      <c r="C8" s="31" t="s">
        <v>43</v>
      </c>
      <c r="D8" s="31" t="s">
        <v>59</v>
      </c>
      <c r="E8" s="31" t="s">
        <v>98</v>
      </c>
      <c r="F8" s="31" t="s">
        <v>99</v>
      </c>
      <c r="G8" s="31" t="s">
        <v>229</v>
      </c>
      <c r="H8" s="31" t="s">
        <v>228</v>
      </c>
      <c r="I8" s="31" t="s">
        <v>107</v>
      </c>
      <c r="J8" s="31" t="s">
        <v>55</v>
      </c>
      <c r="K8" s="31" t="s">
        <v>179</v>
      </c>
      <c r="L8" s="32" t="s">
        <v>181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236</v>
      </c>
      <c r="H9" s="17"/>
      <c r="I9" s="17" t="s">
        <v>232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"/>
      <c r="N11" s="1"/>
      <c r="O11" s="1"/>
      <c r="P11" s="1"/>
      <c r="BG11" s="1"/>
    </row>
    <row r="12" spans="2:59" ht="21" customHeight="1">
      <c r="B12" s="115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9">
      <c r="B13" s="115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9">
      <c r="B14" s="115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81</v>
      </c>
      <c r="C6" s="14" t="s">
        <v>43</v>
      </c>
      <c r="E6" s="14" t="s">
        <v>114</v>
      </c>
      <c r="I6" s="14" t="s">
        <v>15</v>
      </c>
      <c r="J6" s="14" t="s">
        <v>60</v>
      </c>
      <c r="M6" s="14" t="s">
        <v>98</v>
      </c>
      <c r="Q6" s="14" t="s">
        <v>17</v>
      </c>
      <c r="R6" s="14" t="s">
        <v>19</v>
      </c>
      <c r="U6" s="14" t="s">
        <v>58</v>
      </c>
      <c r="W6" s="15" t="s">
        <v>54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83</v>
      </c>
      <c r="C8" s="31" t="s">
        <v>43</v>
      </c>
      <c r="D8" s="31" t="s">
        <v>116</v>
      </c>
      <c r="I8" s="31" t="s">
        <v>15</v>
      </c>
      <c r="J8" s="31" t="s">
        <v>60</v>
      </c>
      <c r="K8" s="31" t="s">
        <v>99</v>
      </c>
      <c r="L8" s="31" t="s">
        <v>18</v>
      </c>
      <c r="M8" s="31" t="s">
        <v>98</v>
      </c>
      <c r="Q8" s="31" t="s">
        <v>17</v>
      </c>
      <c r="R8" s="31" t="s">
        <v>19</v>
      </c>
      <c r="S8" s="31" t="s">
        <v>0</v>
      </c>
      <c r="T8" s="31" t="s">
        <v>102</v>
      </c>
      <c r="U8" s="31" t="s">
        <v>58</v>
      </c>
      <c r="V8" s="31" t="s">
        <v>55</v>
      </c>
      <c r="W8" s="32" t="s">
        <v>108</v>
      </c>
    </row>
    <row r="9" spans="2:25" ht="31.5">
      <c r="B9" s="49" t="str">
        <f>'תעודות חוב מסחריות '!B7:T7</f>
        <v>2. תעודות חוב מסחריות</v>
      </c>
      <c r="C9" s="14" t="s">
        <v>43</v>
      </c>
      <c r="D9" s="14" t="s">
        <v>116</v>
      </c>
      <c r="E9" s="42" t="s">
        <v>114</v>
      </c>
      <c r="G9" s="14" t="s">
        <v>59</v>
      </c>
      <c r="I9" s="14" t="s">
        <v>15</v>
      </c>
      <c r="J9" s="14" t="s">
        <v>60</v>
      </c>
      <c r="K9" s="14" t="s">
        <v>99</v>
      </c>
      <c r="L9" s="14" t="s">
        <v>18</v>
      </c>
      <c r="M9" s="14" t="s">
        <v>98</v>
      </c>
      <c r="Q9" s="14" t="s">
        <v>17</v>
      </c>
      <c r="R9" s="14" t="s">
        <v>19</v>
      </c>
      <c r="S9" s="14" t="s">
        <v>0</v>
      </c>
      <c r="T9" s="14" t="s">
        <v>102</v>
      </c>
      <c r="U9" s="14" t="s">
        <v>58</v>
      </c>
      <c r="V9" s="14" t="s">
        <v>55</v>
      </c>
      <c r="W9" s="39" t="s">
        <v>108</v>
      </c>
    </row>
    <row r="10" spans="2:25" ht="31.5">
      <c r="B10" s="49" t="str">
        <f>'אג"ח קונצרני'!B7:U7</f>
        <v>3. אג"ח קונצרני</v>
      </c>
      <c r="C10" s="31" t="s">
        <v>43</v>
      </c>
      <c r="D10" s="14" t="s">
        <v>116</v>
      </c>
      <c r="E10" s="42" t="s">
        <v>114</v>
      </c>
      <c r="G10" s="31" t="s">
        <v>59</v>
      </c>
      <c r="I10" s="31" t="s">
        <v>15</v>
      </c>
      <c r="J10" s="31" t="s">
        <v>60</v>
      </c>
      <c r="K10" s="31" t="s">
        <v>99</v>
      </c>
      <c r="L10" s="31" t="s">
        <v>18</v>
      </c>
      <c r="M10" s="31" t="s">
        <v>98</v>
      </c>
      <c r="Q10" s="31" t="s">
        <v>17</v>
      </c>
      <c r="R10" s="31" t="s">
        <v>19</v>
      </c>
      <c r="S10" s="31" t="s">
        <v>0</v>
      </c>
      <c r="T10" s="31" t="s">
        <v>102</v>
      </c>
      <c r="U10" s="31" t="s">
        <v>58</v>
      </c>
      <c r="V10" s="14" t="s">
        <v>55</v>
      </c>
      <c r="W10" s="32" t="s">
        <v>108</v>
      </c>
    </row>
    <row r="11" spans="2:25" ht="31.5">
      <c r="B11" s="49" t="str">
        <f>מניות!B7</f>
        <v>4. מניות</v>
      </c>
      <c r="C11" s="31" t="s">
        <v>43</v>
      </c>
      <c r="D11" s="14" t="s">
        <v>116</v>
      </c>
      <c r="E11" s="42" t="s">
        <v>114</v>
      </c>
      <c r="H11" s="31" t="s">
        <v>98</v>
      </c>
      <c r="S11" s="31" t="s">
        <v>0</v>
      </c>
      <c r="T11" s="14" t="s">
        <v>102</v>
      </c>
      <c r="U11" s="14" t="s">
        <v>58</v>
      </c>
      <c r="V11" s="14" t="s">
        <v>55</v>
      </c>
      <c r="W11" s="15" t="s">
        <v>108</v>
      </c>
    </row>
    <row r="12" spans="2:25" ht="31.5">
      <c r="B12" s="49" t="str">
        <f>'תעודות סל'!B7:N7</f>
        <v>5. תעודות סל</v>
      </c>
      <c r="C12" s="31" t="s">
        <v>43</v>
      </c>
      <c r="D12" s="14" t="s">
        <v>116</v>
      </c>
      <c r="E12" s="42" t="s">
        <v>114</v>
      </c>
      <c r="H12" s="31" t="s">
        <v>98</v>
      </c>
      <c r="S12" s="31" t="s">
        <v>0</v>
      </c>
      <c r="T12" s="31" t="s">
        <v>102</v>
      </c>
      <c r="U12" s="31" t="s">
        <v>58</v>
      </c>
      <c r="V12" s="31" t="s">
        <v>55</v>
      </c>
      <c r="W12" s="32" t="s">
        <v>108</v>
      </c>
    </row>
    <row r="13" spans="2:25" ht="31.5">
      <c r="B13" s="49" t="str">
        <f>'קרנות נאמנות'!B7:O7</f>
        <v>6. קרנות נאמנות</v>
      </c>
      <c r="C13" s="31" t="s">
        <v>43</v>
      </c>
      <c r="D13" s="31" t="s">
        <v>116</v>
      </c>
      <c r="G13" s="31" t="s">
        <v>59</v>
      </c>
      <c r="H13" s="31" t="s">
        <v>98</v>
      </c>
      <c r="S13" s="31" t="s">
        <v>0</v>
      </c>
      <c r="T13" s="31" t="s">
        <v>102</v>
      </c>
      <c r="U13" s="31" t="s">
        <v>58</v>
      </c>
      <c r="V13" s="31" t="s">
        <v>55</v>
      </c>
      <c r="W13" s="32" t="s">
        <v>108</v>
      </c>
    </row>
    <row r="14" spans="2:25" ht="31.5">
      <c r="B14" s="49" t="str">
        <f>'כתבי אופציה'!B7:L7</f>
        <v>7. כתבי אופציה</v>
      </c>
      <c r="C14" s="31" t="s">
        <v>43</v>
      </c>
      <c r="D14" s="31" t="s">
        <v>116</v>
      </c>
      <c r="G14" s="31" t="s">
        <v>59</v>
      </c>
      <c r="H14" s="31" t="s">
        <v>98</v>
      </c>
      <c r="S14" s="31" t="s">
        <v>0</v>
      </c>
      <c r="T14" s="31" t="s">
        <v>102</v>
      </c>
      <c r="U14" s="31" t="s">
        <v>58</v>
      </c>
      <c r="V14" s="31" t="s">
        <v>55</v>
      </c>
      <c r="W14" s="32" t="s">
        <v>108</v>
      </c>
    </row>
    <row r="15" spans="2:25" ht="31.5">
      <c r="B15" s="49" t="str">
        <f>אופציות!B7</f>
        <v>8. אופציות</v>
      </c>
      <c r="C15" s="31" t="s">
        <v>43</v>
      </c>
      <c r="D15" s="31" t="s">
        <v>116</v>
      </c>
      <c r="G15" s="31" t="s">
        <v>59</v>
      </c>
      <c r="H15" s="31" t="s">
        <v>98</v>
      </c>
      <c r="S15" s="31" t="s">
        <v>0</v>
      </c>
      <c r="T15" s="31" t="s">
        <v>102</v>
      </c>
      <c r="U15" s="31" t="s">
        <v>58</v>
      </c>
      <c r="V15" s="31" t="s">
        <v>55</v>
      </c>
      <c r="W15" s="32" t="s">
        <v>108</v>
      </c>
    </row>
    <row r="16" spans="2:25" ht="31.5">
      <c r="B16" s="49" t="str">
        <f>'חוזים עתידיים'!B7:I7</f>
        <v>9. חוזים עתידיים</v>
      </c>
      <c r="C16" s="31" t="s">
        <v>43</v>
      </c>
      <c r="D16" s="31" t="s">
        <v>116</v>
      </c>
      <c r="G16" s="31" t="s">
        <v>59</v>
      </c>
      <c r="H16" s="31" t="s">
        <v>98</v>
      </c>
      <c r="S16" s="31" t="s">
        <v>0</v>
      </c>
      <c r="T16" s="32" t="s">
        <v>102</v>
      </c>
    </row>
    <row r="17" spans="2:25" ht="31.5">
      <c r="B17" s="49" t="str">
        <f>'מוצרים מובנים'!B7:Q7</f>
        <v>10. מוצרים מובנים</v>
      </c>
      <c r="C17" s="31" t="s">
        <v>43</v>
      </c>
      <c r="F17" s="14" t="s">
        <v>47</v>
      </c>
      <c r="I17" s="31" t="s">
        <v>15</v>
      </c>
      <c r="J17" s="31" t="s">
        <v>60</v>
      </c>
      <c r="K17" s="31" t="s">
        <v>99</v>
      </c>
      <c r="L17" s="31" t="s">
        <v>18</v>
      </c>
      <c r="M17" s="31" t="s">
        <v>98</v>
      </c>
      <c r="Q17" s="31" t="s">
        <v>17</v>
      </c>
      <c r="R17" s="31" t="s">
        <v>19</v>
      </c>
      <c r="S17" s="31" t="s">
        <v>0</v>
      </c>
      <c r="T17" s="31" t="s">
        <v>102</v>
      </c>
      <c r="U17" s="31" t="s">
        <v>58</v>
      </c>
      <c r="V17" s="31" t="s">
        <v>55</v>
      </c>
      <c r="W17" s="32" t="s">
        <v>108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43</v>
      </c>
      <c r="I19" s="31" t="s">
        <v>15</v>
      </c>
      <c r="J19" s="31" t="s">
        <v>60</v>
      </c>
      <c r="K19" s="31" t="s">
        <v>99</v>
      </c>
      <c r="L19" s="31" t="s">
        <v>18</v>
      </c>
      <c r="M19" s="31" t="s">
        <v>98</v>
      </c>
      <c r="Q19" s="31" t="s">
        <v>17</v>
      </c>
      <c r="R19" s="31" t="s">
        <v>19</v>
      </c>
      <c r="S19" s="31" t="s">
        <v>0</v>
      </c>
      <c r="T19" s="31" t="s">
        <v>102</v>
      </c>
      <c r="U19" s="31" t="s">
        <v>107</v>
      </c>
      <c r="V19" s="31" t="s">
        <v>55</v>
      </c>
      <c r="W19" s="32" t="s">
        <v>108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43</v>
      </c>
      <c r="D20" s="42" t="s">
        <v>115</v>
      </c>
      <c r="E20" s="42" t="s">
        <v>114</v>
      </c>
      <c r="G20" s="31" t="s">
        <v>59</v>
      </c>
      <c r="I20" s="31" t="s">
        <v>15</v>
      </c>
      <c r="J20" s="31" t="s">
        <v>60</v>
      </c>
      <c r="K20" s="31" t="s">
        <v>99</v>
      </c>
      <c r="L20" s="31" t="s">
        <v>18</v>
      </c>
      <c r="M20" s="31" t="s">
        <v>98</v>
      </c>
      <c r="Q20" s="31" t="s">
        <v>17</v>
      </c>
      <c r="R20" s="31" t="s">
        <v>19</v>
      </c>
      <c r="S20" s="31" t="s">
        <v>0</v>
      </c>
      <c r="T20" s="31" t="s">
        <v>102</v>
      </c>
      <c r="U20" s="31" t="s">
        <v>107</v>
      </c>
      <c r="V20" s="31" t="s">
        <v>55</v>
      </c>
      <c r="W20" s="32" t="s">
        <v>108</v>
      </c>
    </row>
    <row r="21" spans="2:25" ht="31.5">
      <c r="B21" s="49" t="str">
        <f>'לא סחיר - אג"ח קונצרני'!B7:S7</f>
        <v>3. אג"ח קונצרני</v>
      </c>
      <c r="C21" s="31" t="s">
        <v>43</v>
      </c>
      <c r="D21" s="42" t="s">
        <v>115</v>
      </c>
      <c r="E21" s="42" t="s">
        <v>114</v>
      </c>
      <c r="G21" s="31" t="s">
        <v>59</v>
      </c>
      <c r="I21" s="31" t="s">
        <v>15</v>
      </c>
      <c r="J21" s="31" t="s">
        <v>60</v>
      </c>
      <c r="K21" s="31" t="s">
        <v>99</v>
      </c>
      <c r="L21" s="31" t="s">
        <v>18</v>
      </c>
      <c r="M21" s="31" t="s">
        <v>98</v>
      </c>
      <c r="Q21" s="31" t="s">
        <v>17</v>
      </c>
      <c r="R21" s="31" t="s">
        <v>19</v>
      </c>
      <c r="S21" s="31" t="s">
        <v>0</v>
      </c>
      <c r="T21" s="31" t="s">
        <v>102</v>
      </c>
      <c r="U21" s="31" t="s">
        <v>107</v>
      </c>
      <c r="V21" s="31" t="s">
        <v>55</v>
      </c>
      <c r="W21" s="32" t="s">
        <v>108</v>
      </c>
    </row>
    <row r="22" spans="2:25" ht="31.5">
      <c r="B22" s="49" t="str">
        <f>'לא סחיר - מניות'!B7:M7</f>
        <v>4. מניות</v>
      </c>
      <c r="C22" s="31" t="s">
        <v>43</v>
      </c>
      <c r="D22" s="42" t="s">
        <v>115</v>
      </c>
      <c r="E22" s="42" t="s">
        <v>114</v>
      </c>
      <c r="G22" s="31" t="s">
        <v>59</v>
      </c>
      <c r="H22" s="31" t="s">
        <v>98</v>
      </c>
      <c r="S22" s="31" t="s">
        <v>0</v>
      </c>
      <c r="T22" s="31" t="s">
        <v>102</v>
      </c>
      <c r="U22" s="31" t="s">
        <v>107</v>
      </c>
      <c r="V22" s="31" t="s">
        <v>55</v>
      </c>
      <c r="W22" s="32" t="s">
        <v>108</v>
      </c>
    </row>
    <row r="23" spans="2:25" ht="31.5">
      <c r="B23" s="49" t="str">
        <f>'לא סחיר - קרנות השקעה'!B7:K7</f>
        <v>5. קרנות השקעה</v>
      </c>
      <c r="C23" s="31" t="s">
        <v>43</v>
      </c>
      <c r="G23" s="31" t="s">
        <v>59</v>
      </c>
      <c r="H23" s="31" t="s">
        <v>98</v>
      </c>
      <c r="K23" s="31" t="s">
        <v>99</v>
      </c>
      <c r="S23" s="31" t="s">
        <v>0</v>
      </c>
      <c r="T23" s="31" t="s">
        <v>102</v>
      </c>
      <c r="U23" s="31" t="s">
        <v>107</v>
      </c>
      <c r="V23" s="31" t="s">
        <v>55</v>
      </c>
      <c r="W23" s="32" t="s">
        <v>108</v>
      </c>
    </row>
    <row r="24" spans="2:25" ht="31.5">
      <c r="B24" s="49" t="str">
        <f>'לא סחיר - כתבי אופציה'!B7:L7</f>
        <v>6. כתבי אופציה</v>
      </c>
      <c r="C24" s="31" t="s">
        <v>43</v>
      </c>
      <c r="G24" s="31" t="s">
        <v>59</v>
      </c>
      <c r="H24" s="31" t="s">
        <v>98</v>
      </c>
      <c r="K24" s="31" t="s">
        <v>99</v>
      </c>
      <c r="S24" s="31" t="s">
        <v>0</v>
      </c>
      <c r="T24" s="31" t="s">
        <v>102</v>
      </c>
      <c r="U24" s="31" t="s">
        <v>107</v>
      </c>
      <c r="V24" s="31" t="s">
        <v>55</v>
      </c>
      <c r="W24" s="32" t="s">
        <v>108</v>
      </c>
    </row>
    <row r="25" spans="2:25" ht="31.5">
      <c r="B25" s="49" t="str">
        <f>'לא סחיר - אופציות'!B7:L7</f>
        <v>7. אופציות</v>
      </c>
      <c r="C25" s="31" t="s">
        <v>43</v>
      </c>
      <c r="G25" s="31" t="s">
        <v>59</v>
      </c>
      <c r="H25" s="31" t="s">
        <v>98</v>
      </c>
      <c r="K25" s="31" t="s">
        <v>99</v>
      </c>
      <c r="S25" s="31" t="s">
        <v>0</v>
      </c>
      <c r="T25" s="31" t="s">
        <v>102</v>
      </c>
      <c r="U25" s="31" t="s">
        <v>107</v>
      </c>
      <c r="V25" s="31" t="s">
        <v>55</v>
      </c>
      <c r="W25" s="32" t="s">
        <v>108</v>
      </c>
    </row>
    <row r="26" spans="2:25" ht="31.5">
      <c r="B26" s="49" t="str">
        <f>'לא סחיר - חוזים עתידיים'!B7:K7</f>
        <v>8. חוזים עתידיים</v>
      </c>
      <c r="C26" s="31" t="s">
        <v>43</v>
      </c>
      <c r="G26" s="31" t="s">
        <v>59</v>
      </c>
      <c r="H26" s="31" t="s">
        <v>98</v>
      </c>
      <c r="K26" s="31" t="s">
        <v>99</v>
      </c>
      <c r="S26" s="31" t="s">
        <v>0</v>
      </c>
      <c r="T26" s="31" t="s">
        <v>102</v>
      </c>
      <c r="U26" s="31" t="s">
        <v>107</v>
      </c>
      <c r="V26" s="32" t="s">
        <v>108</v>
      </c>
    </row>
    <row r="27" spans="2:25" ht="31.5">
      <c r="B27" s="49" t="str">
        <f>'לא סחיר - מוצרים מובנים'!B7:Q7</f>
        <v>9. מוצרים מובנים</v>
      </c>
      <c r="C27" s="31" t="s">
        <v>43</v>
      </c>
      <c r="F27" s="31" t="s">
        <v>47</v>
      </c>
      <c r="I27" s="31" t="s">
        <v>15</v>
      </c>
      <c r="J27" s="31" t="s">
        <v>60</v>
      </c>
      <c r="K27" s="31" t="s">
        <v>99</v>
      </c>
      <c r="L27" s="31" t="s">
        <v>18</v>
      </c>
      <c r="M27" s="31" t="s">
        <v>98</v>
      </c>
      <c r="Q27" s="31" t="s">
        <v>17</v>
      </c>
      <c r="R27" s="31" t="s">
        <v>19</v>
      </c>
      <c r="S27" s="31" t="s">
        <v>0</v>
      </c>
      <c r="T27" s="31" t="s">
        <v>102</v>
      </c>
      <c r="U27" s="31" t="s">
        <v>107</v>
      </c>
      <c r="V27" s="31" t="s">
        <v>55</v>
      </c>
      <c r="W27" s="32" t="s">
        <v>108</v>
      </c>
    </row>
    <row r="28" spans="2:25" ht="31.5">
      <c r="B28" s="53" t="str">
        <f>הלוואות!B6</f>
        <v>1.ד. הלוואות:</v>
      </c>
      <c r="C28" s="31" t="s">
        <v>43</v>
      </c>
      <c r="I28" s="31" t="s">
        <v>15</v>
      </c>
      <c r="J28" s="31" t="s">
        <v>60</v>
      </c>
      <c r="L28" s="31" t="s">
        <v>18</v>
      </c>
      <c r="M28" s="31" t="s">
        <v>98</v>
      </c>
      <c r="Q28" s="14" t="s">
        <v>35</v>
      </c>
      <c r="R28" s="31" t="s">
        <v>19</v>
      </c>
      <c r="S28" s="31" t="s">
        <v>0</v>
      </c>
      <c r="T28" s="31" t="s">
        <v>102</v>
      </c>
      <c r="U28" s="31" t="s">
        <v>107</v>
      </c>
      <c r="V28" s="32" t="s">
        <v>108</v>
      </c>
    </row>
    <row r="29" spans="2:25" ht="47.25">
      <c r="B29" s="53" t="str">
        <f>'פקדונות מעל 3 חודשים'!B6:O6</f>
        <v>1.ה. פקדונות מעל 3 חודשים:</v>
      </c>
      <c r="C29" s="31" t="s">
        <v>43</v>
      </c>
      <c r="E29" s="31" t="s">
        <v>114</v>
      </c>
      <c r="I29" s="31" t="s">
        <v>15</v>
      </c>
      <c r="J29" s="31" t="s">
        <v>60</v>
      </c>
      <c r="L29" s="31" t="s">
        <v>18</v>
      </c>
      <c r="M29" s="31" t="s">
        <v>98</v>
      </c>
      <c r="O29" s="50" t="s">
        <v>49</v>
      </c>
      <c r="P29" s="51"/>
      <c r="R29" s="31" t="s">
        <v>19</v>
      </c>
      <c r="S29" s="31" t="s">
        <v>0</v>
      </c>
      <c r="T29" s="31" t="s">
        <v>102</v>
      </c>
      <c r="U29" s="31" t="s">
        <v>107</v>
      </c>
      <c r="V29" s="32" t="s">
        <v>108</v>
      </c>
    </row>
    <row r="30" spans="2:25" ht="63">
      <c r="B30" s="53" t="str">
        <f>'זכויות מקרקעין'!B6</f>
        <v>1. ו. זכויות במקרקעין:</v>
      </c>
      <c r="C30" s="14" t="s">
        <v>51</v>
      </c>
      <c r="N30" s="50" t="s">
        <v>82</v>
      </c>
      <c r="P30" s="51" t="s">
        <v>52</v>
      </c>
      <c r="U30" s="31" t="s">
        <v>107</v>
      </c>
      <c r="V30" s="15" t="s">
        <v>54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53</v>
      </c>
      <c r="R31" s="14" t="s">
        <v>50</v>
      </c>
      <c r="U31" s="31" t="s">
        <v>107</v>
      </c>
      <c r="V31" s="15" t="s">
        <v>54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104</v>
      </c>
      <c r="Y32" s="15" t="s">
        <v>103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176</v>
      </c>
      <c r="C1" s="78" t="s" vm="1">
        <v>245</v>
      </c>
    </row>
    <row r="2" spans="2:54">
      <c r="B2" s="57" t="s">
        <v>175</v>
      </c>
      <c r="C2" s="78" t="s">
        <v>246</v>
      </c>
    </row>
    <row r="3" spans="2:54">
      <c r="B3" s="57" t="s">
        <v>177</v>
      </c>
      <c r="C3" s="78" t="s">
        <v>247</v>
      </c>
    </row>
    <row r="4" spans="2:54">
      <c r="B4" s="57" t="s">
        <v>178</v>
      </c>
      <c r="C4" s="78">
        <v>2144</v>
      </c>
    </row>
    <row r="6" spans="2:54" ht="26.25" customHeight="1">
      <c r="B6" s="178" t="s">
        <v>207</v>
      </c>
      <c r="C6" s="179"/>
      <c r="D6" s="179"/>
      <c r="E6" s="179"/>
      <c r="F6" s="179"/>
      <c r="G6" s="179"/>
      <c r="H6" s="179"/>
      <c r="I6" s="179"/>
      <c r="J6" s="179"/>
      <c r="K6" s="179"/>
      <c r="L6" s="180"/>
    </row>
    <row r="7" spans="2:54" ht="26.25" customHeight="1">
      <c r="B7" s="178" t="s">
        <v>95</v>
      </c>
      <c r="C7" s="179"/>
      <c r="D7" s="179"/>
      <c r="E7" s="179"/>
      <c r="F7" s="179"/>
      <c r="G7" s="179"/>
      <c r="H7" s="179"/>
      <c r="I7" s="179"/>
      <c r="J7" s="179"/>
      <c r="K7" s="179"/>
      <c r="L7" s="180"/>
    </row>
    <row r="8" spans="2:54" s="3" customFormat="1" ht="78.75">
      <c r="B8" s="23" t="s">
        <v>113</v>
      </c>
      <c r="C8" s="31" t="s">
        <v>43</v>
      </c>
      <c r="D8" s="31" t="s">
        <v>59</v>
      </c>
      <c r="E8" s="31" t="s">
        <v>98</v>
      </c>
      <c r="F8" s="31" t="s">
        <v>99</v>
      </c>
      <c r="G8" s="31" t="s">
        <v>229</v>
      </c>
      <c r="H8" s="31" t="s">
        <v>228</v>
      </c>
      <c r="I8" s="31" t="s">
        <v>107</v>
      </c>
      <c r="J8" s="31" t="s">
        <v>55</v>
      </c>
      <c r="K8" s="31" t="s">
        <v>179</v>
      </c>
      <c r="L8" s="32" t="s">
        <v>181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236</v>
      </c>
      <c r="H9" s="17"/>
      <c r="I9" s="17" t="s">
        <v>232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244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109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227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235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C16" sqref="C16"/>
    </sheetView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41.710937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176</v>
      </c>
      <c r="C1" s="78" t="s" vm="1">
        <v>245</v>
      </c>
    </row>
    <row r="2" spans="2:51">
      <c r="B2" s="57" t="s">
        <v>175</v>
      </c>
      <c r="C2" s="78" t="s">
        <v>246</v>
      </c>
    </row>
    <row r="3" spans="2:51">
      <c r="B3" s="57" t="s">
        <v>177</v>
      </c>
      <c r="C3" s="78" t="s">
        <v>247</v>
      </c>
    </row>
    <row r="4" spans="2:51">
      <c r="B4" s="57" t="s">
        <v>178</v>
      </c>
      <c r="C4" s="78">
        <v>2144</v>
      </c>
    </row>
    <row r="6" spans="2:51" ht="26.25" customHeight="1">
      <c r="B6" s="178" t="s">
        <v>207</v>
      </c>
      <c r="C6" s="179"/>
      <c r="D6" s="179"/>
      <c r="E6" s="179"/>
      <c r="F6" s="179"/>
      <c r="G6" s="179"/>
      <c r="H6" s="179"/>
      <c r="I6" s="179"/>
      <c r="J6" s="179"/>
      <c r="K6" s="180"/>
    </row>
    <row r="7" spans="2:51" ht="26.25" customHeight="1">
      <c r="B7" s="178" t="s">
        <v>96</v>
      </c>
      <c r="C7" s="179"/>
      <c r="D7" s="179"/>
      <c r="E7" s="179"/>
      <c r="F7" s="179"/>
      <c r="G7" s="179"/>
      <c r="H7" s="179"/>
      <c r="I7" s="179"/>
      <c r="J7" s="179"/>
      <c r="K7" s="180"/>
    </row>
    <row r="8" spans="2:51" s="3" customFormat="1" ht="63">
      <c r="B8" s="23" t="s">
        <v>113</v>
      </c>
      <c r="C8" s="31" t="s">
        <v>43</v>
      </c>
      <c r="D8" s="31" t="s">
        <v>59</v>
      </c>
      <c r="E8" s="31" t="s">
        <v>98</v>
      </c>
      <c r="F8" s="31" t="s">
        <v>99</v>
      </c>
      <c r="G8" s="31" t="s">
        <v>229</v>
      </c>
      <c r="H8" s="31" t="s">
        <v>228</v>
      </c>
      <c r="I8" s="31" t="s">
        <v>107</v>
      </c>
      <c r="J8" s="31" t="s">
        <v>179</v>
      </c>
      <c r="K8" s="32" t="s">
        <v>181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236</v>
      </c>
      <c r="H9" s="17"/>
      <c r="I9" s="17" t="s">
        <v>232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35" customFormat="1" ht="18" customHeight="1">
      <c r="B11" s="120" t="s">
        <v>46</v>
      </c>
      <c r="C11" s="121"/>
      <c r="D11" s="121"/>
      <c r="E11" s="121"/>
      <c r="F11" s="121"/>
      <c r="G11" s="122"/>
      <c r="H11" s="126"/>
      <c r="I11" s="122">
        <v>54.554629999999996</v>
      </c>
      <c r="J11" s="123">
        <v>1</v>
      </c>
      <c r="K11" s="123">
        <f>I11/'סכום נכסי הקרן'!$C$42</f>
        <v>2.6598372373842831E-4</v>
      </c>
      <c r="AW11" s="136"/>
    </row>
    <row r="12" spans="2:51" s="100" customFormat="1" ht="19.5" customHeight="1">
      <c r="B12" s="124" t="s">
        <v>34</v>
      </c>
      <c r="C12" s="121"/>
      <c r="D12" s="121"/>
      <c r="E12" s="121"/>
      <c r="F12" s="121"/>
      <c r="G12" s="122"/>
      <c r="H12" s="126"/>
      <c r="I12" s="122">
        <v>54.554629999999996</v>
      </c>
      <c r="J12" s="123">
        <v>1</v>
      </c>
      <c r="K12" s="123">
        <f>I12/'סכום נכסי הקרן'!$C$42</f>
        <v>2.6598372373842831E-4</v>
      </c>
    </row>
    <row r="13" spans="2:51">
      <c r="B13" s="102" t="s">
        <v>938</v>
      </c>
      <c r="C13" s="82"/>
      <c r="D13" s="82"/>
      <c r="E13" s="82"/>
      <c r="F13" s="82"/>
      <c r="G13" s="91"/>
      <c r="H13" s="93"/>
      <c r="I13" s="91">
        <v>71.892649999999989</v>
      </c>
      <c r="J13" s="92">
        <v>1.3178102390209592</v>
      </c>
      <c r="K13" s="92">
        <f>I13/'סכום נכסי הקרן'!$C$42</f>
        <v>3.5051607455542302E-4</v>
      </c>
    </row>
    <row r="14" spans="2:51">
      <c r="B14" s="87" t="s">
        <v>939</v>
      </c>
      <c r="C14" s="84" t="s">
        <v>940</v>
      </c>
      <c r="D14" s="97" t="s">
        <v>937</v>
      </c>
      <c r="E14" s="97" t="s">
        <v>160</v>
      </c>
      <c r="F14" s="105">
        <v>43067</v>
      </c>
      <c r="G14" s="94">
        <v>523230</v>
      </c>
      <c r="H14" s="96">
        <v>0.82830000000000004</v>
      </c>
      <c r="I14" s="94">
        <v>4.3339999999999996</v>
      </c>
      <c r="J14" s="95">
        <v>7.9443302979050542E-2</v>
      </c>
      <c r="K14" s="95">
        <f>I14/'סכום נכסי הקרן'!$C$42</f>
        <v>2.1130625552448037E-5</v>
      </c>
    </row>
    <row r="15" spans="2:51">
      <c r="B15" s="87" t="s">
        <v>941</v>
      </c>
      <c r="C15" s="84" t="s">
        <v>942</v>
      </c>
      <c r="D15" s="97" t="s">
        <v>937</v>
      </c>
      <c r="E15" s="97" t="s">
        <v>160</v>
      </c>
      <c r="F15" s="105">
        <v>43067</v>
      </c>
      <c r="G15" s="94">
        <v>7885592</v>
      </c>
      <c r="H15" s="96">
        <v>0.85670000000000002</v>
      </c>
      <c r="I15" s="94">
        <v>67.55865</v>
      </c>
      <c r="J15" s="95">
        <v>1.238366936041909</v>
      </c>
      <c r="K15" s="95">
        <f>I15/'סכום נכסי הקרן'!$C$42</f>
        <v>3.2938544900297501E-4</v>
      </c>
    </row>
    <row r="16" spans="2:51" s="7" customFormat="1">
      <c r="B16" s="83"/>
      <c r="C16" s="84"/>
      <c r="D16" s="84"/>
      <c r="E16" s="84"/>
      <c r="F16" s="84"/>
      <c r="G16" s="94"/>
      <c r="H16" s="96"/>
      <c r="I16" s="84"/>
      <c r="J16" s="95"/>
      <c r="K16" s="84"/>
      <c r="AW16" s="1"/>
      <c r="AY16" s="1"/>
    </row>
    <row r="17" spans="2:51" s="7" customFormat="1">
      <c r="B17" s="102" t="s">
        <v>224</v>
      </c>
      <c r="C17" s="82"/>
      <c r="D17" s="82"/>
      <c r="E17" s="82"/>
      <c r="F17" s="82"/>
      <c r="G17" s="91"/>
      <c r="H17" s="93"/>
      <c r="I17" s="91">
        <v>-17.338019999999997</v>
      </c>
      <c r="J17" s="92">
        <v>-0.31781023902095934</v>
      </c>
      <c r="K17" s="92">
        <f>I17/'סכום נכסי הקרן'!$C$42</f>
        <v>-8.4532350816994713E-5</v>
      </c>
      <c r="AW17" s="1"/>
      <c r="AY17" s="1"/>
    </row>
    <row r="18" spans="2:51" s="7" customFormat="1">
      <c r="B18" s="87" t="s">
        <v>943</v>
      </c>
      <c r="C18" s="84" t="s">
        <v>944</v>
      </c>
      <c r="D18" s="97" t="s">
        <v>937</v>
      </c>
      <c r="E18" s="97" t="s">
        <v>162</v>
      </c>
      <c r="F18" s="105">
        <v>43069</v>
      </c>
      <c r="G18" s="94">
        <v>290682</v>
      </c>
      <c r="H18" s="96">
        <v>0.82969999999999999</v>
      </c>
      <c r="I18" s="94">
        <v>2.4116500000000003</v>
      </c>
      <c r="J18" s="95">
        <v>4.4206147122618202E-2</v>
      </c>
      <c r="K18" s="95">
        <f>I18/'סכום נכסי הקרן'!$C$42</f>
        <v>1.1758115623802796E-5</v>
      </c>
      <c r="AW18" s="1"/>
      <c r="AY18" s="1"/>
    </row>
    <row r="19" spans="2:51">
      <c r="B19" s="87" t="s">
        <v>945</v>
      </c>
      <c r="C19" s="84" t="s">
        <v>946</v>
      </c>
      <c r="D19" s="97" t="s">
        <v>937</v>
      </c>
      <c r="E19" s="97" t="s">
        <v>163</v>
      </c>
      <c r="F19" s="105">
        <v>43006</v>
      </c>
      <c r="G19" s="94">
        <v>421371</v>
      </c>
      <c r="H19" s="96">
        <v>0.56369999999999998</v>
      </c>
      <c r="I19" s="94">
        <v>2.3751100000000003</v>
      </c>
      <c r="J19" s="95">
        <v>4.3536359792010329E-2</v>
      </c>
      <c r="K19" s="95">
        <f>I19/'סכום נכסי הקרן'!$C$42</f>
        <v>1.1579963095494894E-5</v>
      </c>
    </row>
    <row r="20" spans="2:51">
      <c r="B20" s="87" t="s">
        <v>947</v>
      </c>
      <c r="C20" s="84" t="s">
        <v>948</v>
      </c>
      <c r="D20" s="97" t="s">
        <v>937</v>
      </c>
      <c r="E20" s="97" t="s">
        <v>162</v>
      </c>
      <c r="F20" s="105">
        <v>43011</v>
      </c>
      <c r="G20" s="94">
        <v>1164582.08</v>
      </c>
      <c r="H20" s="96">
        <v>-1.5265</v>
      </c>
      <c r="I20" s="94">
        <v>-17.77741</v>
      </c>
      <c r="J20" s="95">
        <v>-0.3258643675156444</v>
      </c>
      <c r="K20" s="95">
        <f>I20/'סכום נכסי הקרן'!$C$42</f>
        <v>-8.6674617905478836E-5</v>
      </c>
    </row>
    <row r="21" spans="2:51">
      <c r="B21" s="87" t="s">
        <v>949</v>
      </c>
      <c r="C21" s="84" t="s">
        <v>950</v>
      </c>
      <c r="D21" s="97" t="s">
        <v>937</v>
      </c>
      <c r="E21" s="97" t="s">
        <v>162</v>
      </c>
      <c r="F21" s="105">
        <v>43068</v>
      </c>
      <c r="G21" s="94">
        <v>246992.55</v>
      </c>
      <c r="H21" s="96">
        <v>-0.99260000000000004</v>
      </c>
      <c r="I21" s="94">
        <v>-2.4516</v>
      </c>
      <c r="J21" s="95">
        <v>-4.4938440605316182E-2</v>
      </c>
      <c r="K21" s="95">
        <f>I21/'סכום נכסי הקרן'!$C$42</f>
        <v>-1.1952893771200188E-5</v>
      </c>
    </row>
    <row r="22" spans="2:51">
      <c r="B22" s="87" t="s">
        <v>951</v>
      </c>
      <c r="C22" s="84" t="s">
        <v>952</v>
      </c>
      <c r="D22" s="97" t="s">
        <v>937</v>
      </c>
      <c r="E22" s="97" t="s">
        <v>162</v>
      </c>
      <c r="F22" s="105">
        <v>43080</v>
      </c>
      <c r="G22" s="94">
        <v>103087.78</v>
      </c>
      <c r="H22" s="96">
        <v>-1.2121999999999999</v>
      </c>
      <c r="I22" s="94">
        <v>-1.2496099999999999</v>
      </c>
      <c r="J22" s="95">
        <v>-2.2905663552296111E-2</v>
      </c>
      <c r="K22" s="95">
        <f>I22/'סכום נכסי הקרן'!$C$42</f>
        <v>-6.0925336863393147E-6</v>
      </c>
    </row>
    <row r="23" spans="2:51">
      <c r="B23" s="87" t="s">
        <v>953</v>
      </c>
      <c r="C23" s="84" t="s">
        <v>954</v>
      </c>
      <c r="D23" s="97" t="s">
        <v>937</v>
      </c>
      <c r="E23" s="97" t="s">
        <v>162</v>
      </c>
      <c r="F23" s="105">
        <v>43089</v>
      </c>
      <c r="G23" s="94">
        <v>66061.600000000006</v>
      </c>
      <c r="H23" s="96">
        <v>-0.97809999999999997</v>
      </c>
      <c r="I23" s="94">
        <v>-0.64615999999999996</v>
      </c>
      <c r="J23" s="95">
        <v>-1.1844274262331171E-2</v>
      </c>
      <c r="K23" s="95">
        <f>I23/'סכום נכסי הקרן'!$C$42</f>
        <v>-3.1503841732740711E-6</v>
      </c>
    </row>
    <row r="24" spans="2:51">
      <c r="B24" s="83"/>
      <c r="C24" s="84"/>
      <c r="D24" s="84"/>
      <c r="E24" s="84"/>
      <c r="F24" s="84"/>
      <c r="G24" s="94"/>
      <c r="H24" s="96"/>
      <c r="I24" s="84"/>
      <c r="J24" s="95"/>
      <c r="K24" s="84"/>
    </row>
    <row r="25" spans="2:5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5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51">
      <c r="B27" s="99" t="s">
        <v>244</v>
      </c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51">
      <c r="B28" s="99" t="s">
        <v>109</v>
      </c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51">
      <c r="B29" s="99" t="s">
        <v>227</v>
      </c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51">
      <c r="B30" s="99" t="s">
        <v>235</v>
      </c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5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5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</row>
    <row r="122" spans="2:11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</row>
    <row r="123" spans="2:11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176</v>
      </c>
      <c r="C1" s="78" t="s" vm="1">
        <v>245</v>
      </c>
    </row>
    <row r="2" spans="2:78">
      <c r="B2" s="57" t="s">
        <v>175</v>
      </c>
      <c r="C2" s="78" t="s">
        <v>246</v>
      </c>
    </row>
    <row r="3" spans="2:78">
      <c r="B3" s="57" t="s">
        <v>177</v>
      </c>
      <c r="C3" s="78" t="s">
        <v>247</v>
      </c>
    </row>
    <row r="4" spans="2:78">
      <c r="B4" s="57" t="s">
        <v>178</v>
      </c>
      <c r="C4" s="78">
        <v>2144</v>
      </c>
    </row>
    <row r="6" spans="2:78" ht="26.25" customHeight="1">
      <c r="B6" s="178" t="s">
        <v>207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80"/>
    </row>
    <row r="7" spans="2:78" ht="26.25" customHeight="1">
      <c r="B7" s="178" t="s">
        <v>97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80"/>
    </row>
    <row r="8" spans="2:78" s="3" customFormat="1" ht="47.25">
      <c r="B8" s="23" t="s">
        <v>113</v>
      </c>
      <c r="C8" s="31" t="s">
        <v>43</v>
      </c>
      <c r="D8" s="31" t="s">
        <v>47</v>
      </c>
      <c r="E8" s="31" t="s">
        <v>15</v>
      </c>
      <c r="F8" s="31" t="s">
        <v>60</v>
      </c>
      <c r="G8" s="31" t="s">
        <v>99</v>
      </c>
      <c r="H8" s="31" t="s">
        <v>18</v>
      </c>
      <c r="I8" s="31" t="s">
        <v>98</v>
      </c>
      <c r="J8" s="31" t="s">
        <v>17</v>
      </c>
      <c r="K8" s="31" t="s">
        <v>19</v>
      </c>
      <c r="L8" s="31" t="s">
        <v>229</v>
      </c>
      <c r="M8" s="31" t="s">
        <v>228</v>
      </c>
      <c r="N8" s="31" t="s">
        <v>107</v>
      </c>
      <c r="O8" s="31" t="s">
        <v>55</v>
      </c>
      <c r="P8" s="31" t="s">
        <v>179</v>
      </c>
      <c r="Q8" s="32" t="s">
        <v>181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236</v>
      </c>
      <c r="M9" s="17"/>
      <c r="N9" s="17" t="s">
        <v>232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110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244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109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227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235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49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T63"/>
  <sheetViews>
    <sheetView rightToLeft="1" workbookViewId="0">
      <pane ySplit="9" topLeftCell="A10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1.7109375" style="2" bestFit="1" customWidth="1"/>
    <col min="4" max="4" width="10.140625" style="2" bestFit="1" customWidth="1"/>
    <col min="5" max="5" width="11.28515625" style="2" bestFit="1" customWidth="1"/>
    <col min="6" max="6" width="5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2:46">
      <c r="B1" s="57" t="s">
        <v>176</v>
      </c>
      <c r="C1" s="78" t="s" vm="1">
        <v>245</v>
      </c>
    </row>
    <row r="2" spans="2:46">
      <c r="B2" s="57" t="s">
        <v>175</v>
      </c>
      <c r="C2" s="78" t="s">
        <v>246</v>
      </c>
    </row>
    <row r="3" spans="2:46">
      <c r="B3" s="57" t="s">
        <v>177</v>
      </c>
      <c r="C3" s="78" t="s">
        <v>247</v>
      </c>
    </row>
    <row r="4" spans="2:46">
      <c r="B4" s="57" t="s">
        <v>178</v>
      </c>
      <c r="C4" s="78">
        <v>2144</v>
      </c>
    </row>
    <row r="6" spans="2:46" ht="26.25" customHeight="1">
      <c r="B6" s="178" t="s">
        <v>208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80"/>
    </row>
    <row r="7" spans="2:46" s="3" customFormat="1" ht="63">
      <c r="B7" s="23" t="s">
        <v>113</v>
      </c>
      <c r="C7" s="31" t="s">
        <v>220</v>
      </c>
      <c r="D7" s="31" t="s">
        <v>43</v>
      </c>
      <c r="E7" s="31" t="s">
        <v>114</v>
      </c>
      <c r="F7" s="31" t="s">
        <v>15</v>
      </c>
      <c r="G7" s="31" t="s">
        <v>99</v>
      </c>
      <c r="H7" s="31" t="s">
        <v>60</v>
      </c>
      <c r="I7" s="31" t="s">
        <v>18</v>
      </c>
      <c r="J7" s="31" t="s">
        <v>98</v>
      </c>
      <c r="K7" s="14" t="s">
        <v>35</v>
      </c>
      <c r="L7" s="71" t="s">
        <v>19</v>
      </c>
      <c r="M7" s="31" t="s">
        <v>229</v>
      </c>
      <c r="N7" s="31" t="s">
        <v>228</v>
      </c>
      <c r="O7" s="31" t="s">
        <v>107</v>
      </c>
      <c r="P7" s="31" t="s">
        <v>179</v>
      </c>
      <c r="Q7" s="32" t="s">
        <v>181</v>
      </c>
      <c r="AS7" s="3" t="s">
        <v>159</v>
      </c>
      <c r="AT7" s="3" t="s">
        <v>161</v>
      </c>
    </row>
    <row r="8" spans="2:46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236</v>
      </c>
      <c r="N8" s="17"/>
      <c r="O8" s="17" t="s">
        <v>232</v>
      </c>
      <c r="P8" s="33" t="s">
        <v>20</v>
      </c>
      <c r="Q8" s="18" t="s">
        <v>20</v>
      </c>
      <c r="AS8" s="3" t="s">
        <v>157</v>
      </c>
      <c r="AT8" s="3" t="s">
        <v>160</v>
      </c>
    </row>
    <row r="9" spans="2:46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110</v>
      </c>
      <c r="AS9" s="4" t="s">
        <v>158</v>
      </c>
      <c r="AT9" s="4" t="s">
        <v>162</v>
      </c>
    </row>
    <row r="10" spans="2:46" s="135" customFormat="1" ht="18" customHeight="1">
      <c r="B10" s="79" t="s">
        <v>39</v>
      </c>
      <c r="C10" s="80"/>
      <c r="D10" s="80"/>
      <c r="E10" s="80"/>
      <c r="F10" s="80"/>
      <c r="G10" s="80"/>
      <c r="H10" s="80"/>
      <c r="I10" s="88">
        <v>5.8857730647198583</v>
      </c>
      <c r="J10" s="80"/>
      <c r="K10" s="80"/>
      <c r="L10" s="103">
        <v>2.5306187673056951E-2</v>
      </c>
      <c r="M10" s="88"/>
      <c r="N10" s="90"/>
      <c r="O10" s="88">
        <f>O11</f>
        <v>4084.3455440449129</v>
      </c>
      <c r="P10" s="89">
        <f>O10/$O$10</f>
        <v>1</v>
      </c>
      <c r="Q10" s="89">
        <f>O10/'סכום נכסי הקרן'!$C$42</f>
        <v>1.9913423239045391E-2</v>
      </c>
      <c r="AS10" s="137" t="s">
        <v>27</v>
      </c>
      <c r="AT10" s="135" t="s">
        <v>163</v>
      </c>
    </row>
    <row r="11" spans="2:46" s="137" customFormat="1" ht="21.75" customHeight="1">
      <c r="B11" s="81" t="s">
        <v>38</v>
      </c>
      <c r="C11" s="82"/>
      <c r="D11" s="82"/>
      <c r="E11" s="82"/>
      <c r="F11" s="82"/>
      <c r="G11" s="82"/>
      <c r="H11" s="82"/>
      <c r="I11" s="91">
        <v>5.8857730647198583</v>
      </c>
      <c r="J11" s="82"/>
      <c r="K11" s="82"/>
      <c r="L11" s="104">
        <v>2.5306187673056951E-2</v>
      </c>
      <c r="M11" s="91"/>
      <c r="N11" s="93"/>
      <c r="O11" s="91">
        <f>O12+O27</f>
        <v>4084.3455440449129</v>
      </c>
      <c r="P11" s="92">
        <f t="shared" ref="P11:P20" si="0">O11/$O$10</f>
        <v>1</v>
      </c>
      <c r="Q11" s="92">
        <f>O11/'סכום נכסי הקרן'!$C$42</f>
        <v>1.9913423239045391E-2</v>
      </c>
      <c r="AT11" s="137" t="s">
        <v>169</v>
      </c>
    </row>
    <row r="12" spans="2:46" s="137" customFormat="1">
      <c r="B12" s="102" t="s">
        <v>36</v>
      </c>
      <c r="C12" s="82"/>
      <c r="D12" s="82"/>
      <c r="E12" s="82"/>
      <c r="F12" s="82"/>
      <c r="G12" s="82"/>
      <c r="H12" s="82"/>
      <c r="I12" s="91">
        <v>8.3671573645201889</v>
      </c>
      <c r="J12" s="82"/>
      <c r="K12" s="82"/>
      <c r="L12" s="104">
        <v>3.0773806885793155E-2</v>
      </c>
      <c r="M12" s="91"/>
      <c r="N12" s="93"/>
      <c r="O12" s="91">
        <f>SUM(O13:O25)</f>
        <v>2526.9999140449131</v>
      </c>
      <c r="P12" s="92">
        <f t="shared" si="0"/>
        <v>0.618703752362321</v>
      </c>
      <c r="Q12" s="92">
        <f>O12/'סכום נכסי הקרן'!$C$42</f>
        <v>1.2320509680376427E-2</v>
      </c>
      <c r="AT12" s="137" t="s">
        <v>164</v>
      </c>
    </row>
    <row r="13" spans="2:46" s="137" customFormat="1">
      <c r="B13" s="142" t="s">
        <v>1002</v>
      </c>
      <c r="C13" s="97" t="s">
        <v>967</v>
      </c>
      <c r="D13" s="84">
        <v>5212</v>
      </c>
      <c r="E13" s="84"/>
      <c r="F13" s="84" t="s">
        <v>779</v>
      </c>
      <c r="G13" s="105">
        <v>42643</v>
      </c>
      <c r="H13" s="84"/>
      <c r="I13" s="94">
        <v>8.9300000000000015</v>
      </c>
      <c r="J13" s="97" t="s">
        <v>161</v>
      </c>
      <c r="K13" s="98">
        <v>3.0100000000000002E-2</v>
      </c>
      <c r="L13" s="98">
        <v>3.0100000000000002E-2</v>
      </c>
      <c r="M13" s="94">
        <v>200860.72</v>
      </c>
      <c r="N13" s="96">
        <v>97.66</v>
      </c>
      <c r="O13" s="94">
        <f>196.16058-0.02</f>
        <v>196.14058</v>
      </c>
      <c r="P13" s="95">
        <f t="shared" si="0"/>
        <v>4.8022523531579819E-2</v>
      </c>
      <c r="Q13" s="95">
        <f>O13/'סכום נכסי הקרן'!$C$42</f>
        <v>9.5629283609136571E-4</v>
      </c>
      <c r="AT13" s="137" t="s">
        <v>165</v>
      </c>
    </row>
    <row r="14" spans="2:46" s="137" customFormat="1">
      <c r="B14" s="142" t="s">
        <v>1002</v>
      </c>
      <c r="C14" s="97" t="s">
        <v>967</v>
      </c>
      <c r="D14" s="84">
        <v>5211</v>
      </c>
      <c r="E14" s="84"/>
      <c r="F14" s="84" t="s">
        <v>779</v>
      </c>
      <c r="G14" s="105">
        <v>42643</v>
      </c>
      <c r="H14" s="84"/>
      <c r="I14" s="94">
        <v>6.17</v>
      </c>
      <c r="J14" s="97" t="s">
        <v>161</v>
      </c>
      <c r="K14" s="98">
        <v>3.5400000000000001E-2</v>
      </c>
      <c r="L14" s="98">
        <v>3.5400000000000001E-2</v>
      </c>
      <c r="M14" s="94">
        <v>212214.13</v>
      </c>
      <c r="N14" s="96">
        <v>101.85</v>
      </c>
      <c r="O14" s="94">
        <v>216.14008999999999</v>
      </c>
      <c r="P14" s="95">
        <f t="shared" si="0"/>
        <v>5.2919148898931463E-2</v>
      </c>
      <c r="Q14" s="95">
        <f>O14/'סכום נכסי הקרן'!$C$42</f>
        <v>1.0538014094744852E-3</v>
      </c>
      <c r="AT14" s="137" t="s">
        <v>166</v>
      </c>
    </row>
    <row r="15" spans="2:46" s="137" customFormat="1">
      <c r="B15" s="142" t="s">
        <v>1002</v>
      </c>
      <c r="C15" s="97" t="s">
        <v>967</v>
      </c>
      <c r="D15" s="84">
        <v>5025</v>
      </c>
      <c r="E15" s="84"/>
      <c r="F15" s="84" t="s">
        <v>779</v>
      </c>
      <c r="G15" s="105">
        <v>42551</v>
      </c>
      <c r="H15" s="84"/>
      <c r="I15" s="94">
        <v>9.8600000000000012</v>
      </c>
      <c r="J15" s="97" t="s">
        <v>161</v>
      </c>
      <c r="K15" s="98">
        <v>3.3099999999999997E-2</v>
      </c>
      <c r="L15" s="98">
        <v>3.3099999999999997E-2</v>
      </c>
      <c r="M15" s="94">
        <v>188793.62</v>
      </c>
      <c r="N15" s="96">
        <v>95.93</v>
      </c>
      <c r="O15" s="94">
        <v>181.10972000000001</v>
      </c>
      <c r="P15" s="95">
        <f t="shared" si="0"/>
        <v>4.4342408850314569E-2</v>
      </c>
      <c r="Q15" s="95">
        <f>O15/'סכום נכסי הקרן'!$C$42</f>
        <v>8.8300915487510615E-4</v>
      </c>
      <c r="AT15" s="137" t="s">
        <v>168</v>
      </c>
    </row>
    <row r="16" spans="2:46" s="137" customFormat="1">
      <c r="B16" s="142" t="s">
        <v>1002</v>
      </c>
      <c r="C16" s="97" t="s">
        <v>967</v>
      </c>
      <c r="D16" s="84">
        <v>5024</v>
      </c>
      <c r="E16" s="84"/>
      <c r="F16" s="84" t="s">
        <v>779</v>
      </c>
      <c r="G16" s="105">
        <v>42551</v>
      </c>
      <c r="H16" s="84"/>
      <c r="I16" s="94">
        <v>7.2700000000000005</v>
      </c>
      <c r="J16" s="97" t="s">
        <v>161</v>
      </c>
      <c r="K16" s="98">
        <v>3.9800000000000002E-2</v>
      </c>
      <c r="L16" s="98">
        <v>3.9800000000000002E-2</v>
      </c>
      <c r="M16" s="94">
        <v>155225.78</v>
      </c>
      <c r="N16" s="96">
        <v>102.82</v>
      </c>
      <c r="O16" s="94">
        <v>159.60315</v>
      </c>
      <c r="P16" s="95">
        <f t="shared" si="0"/>
        <v>3.9076799031537802E-2</v>
      </c>
      <c r="Q16" s="95">
        <f>O16/'סכום נכסי הקרן'!$C$42</f>
        <v>7.7815283794213132E-4</v>
      </c>
      <c r="AT16" s="137" t="s">
        <v>167</v>
      </c>
    </row>
    <row r="17" spans="2:46" s="137" customFormat="1">
      <c r="B17" s="142" t="s">
        <v>1002</v>
      </c>
      <c r="C17" s="97" t="s">
        <v>967</v>
      </c>
      <c r="D17" s="84">
        <v>5023</v>
      </c>
      <c r="E17" s="84"/>
      <c r="F17" s="84" t="s">
        <v>779</v>
      </c>
      <c r="G17" s="105">
        <v>42551</v>
      </c>
      <c r="H17" s="84"/>
      <c r="I17" s="94">
        <v>10.170000000000002</v>
      </c>
      <c r="J17" s="97" t="s">
        <v>161</v>
      </c>
      <c r="K17" s="98">
        <v>2.7699999999999999E-2</v>
      </c>
      <c r="L17" s="98">
        <v>2.7699999999999999E-2</v>
      </c>
      <c r="M17" s="94">
        <v>169842.55</v>
      </c>
      <c r="N17" s="96">
        <v>95.3</v>
      </c>
      <c r="O17" s="94">
        <v>161.85988</v>
      </c>
      <c r="P17" s="95">
        <f t="shared" si="0"/>
        <v>3.9629330636825312E-2</v>
      </c>
      <c r="Q17" s="95">
        <f>O17/'סכום נכסי הקרן'!$C$42</f>
        <v>7.8915563365117064E-4</v>
      </c>
      <c r="AT17" s="137" t="s">
        <v>170</v>
      </c>
    </row>
    <row r="18" spans="2:46" s="137" customFormat="1">
      <c r="B18" s="142" t="s">
        <v>1002</v>
      </c>
      <c r="C18" s="97" t="s">
        <v>967</v>
      </c>
      <c r="D18" s="84">
        <v>5210</v>
      </c>
      <c r="E18" s="84"/>
      <c r="F18" s="84" t="s">
        <v>779</v>
      </c>
      <c r="G18" s="105">
        <v>42643</v>
      </c>
      <c r="H18" s="84"/>
      <c r="I18" s="94">
        <v>9.1999999999999993</v>
      </c>
      <c r="J18" s="97" t="s">
        <v>161</v>
      </c>
      <c r="K18" s="98">
        <v>2.1600000000000001E-2</v>
      </c>
      <c r="L18" s="98">
        <v>2.1600000000000001E-2</v>
      </c>
      <c r="M18" s="94">
        <v>147676.92000000001</v>
      </c>
      <c r="N18" s="96">
        <v>103.84</v>
      </c>
      <c r="O18" s="94">
        <v>153.34764999999999</v>
      </c>
      <c r="P18" s="95">
        <f t="shared" si="0"/>
        <v>3.7545219508566076E-2</v>
      </c>
      <c r="Q18" s="95">
        <f>O18/'סכום נכסי הקרן'!$C$42</f>
        <v>7.4765384667694007E-4</v>
      </c>
      <c r="AT18" s="137" t="s">
        <v>171</v>
      </c>
    </row>
    <row r="19" spans="2:46" s="137" customFormat="1">
      <c r="B19" s="142" t="s">
        <v>1002</v>
      </c>
      <c r="C19" s="97" t="s">
        <v>967</v>
      </c>
      <c r="D19" s="84">
        <v>5022</v>
      </c>
      <c r="E19" s="84"/>
      <c r="F19" s="84" t="s">
        <v>779</v>
      </c>
      <c r="G19" s="105">
        <v>42551</v>
      </c>
      <c r="H19" s="84"/>
      <c r="I19" s="94">
        <v>8.4099999999999984</v>
      </c>
      <c r="J19" s="97" t="s">
        <v>161</v>
      </c>
      <c r="K19" s="98">
        <v>2.9099999999999994E-2</v>
      </c>
      <c r="L19" s="98">
        <v>2.9099999999999994E-2</v>
      </c>
      <c r="M19" s="94">
        <v>127581.24</v>
      </c>
      <c r="N19" s="96">
        <v>97.99</v>
      </c>
      <c r="O19" s="94">
        <v>125.01682000000001</v>
      </c>
      <c r="P19" s="95">
        <f t="shared" si="0"/>
        <v>3.0608776522906573E-2</v>
      </c>
      <c r="Q19" s="95">
        <f>O19/'סכום נכסי הקרן'!$C$42</f>
        <v>6.0952552172999479E-4</v>
      </c>
      <c r="AT19" s="137" t="s">
        <v>172</v>
      </c>
    </row>
    <row r="20" spans="2:46" s="137" customFormat="1">
      <c r="B20" s="142" t="s">
        <v>1002</v>
      </c>
      <c r="C20" s="97" t="s">
        <v>967</v>
      </c>
      <c r="D20" s="84">
        <v>5209</v>
      </c>
      <c r="E20" s="84"/>
      <c r="F20" s="84" t="s">
        <v>779</v>
      </c>
      <c r="G20" s="105">
        <v>42643</v>
      </c>
      <c r="H20" s="84"/>
      <c r="I20" s="94">
        <v>7.06</v>
      </c>
      <c r="J20" s="97" t="s">
        <v>161</v>
      </c>
      <c r="K20" s="98">
        <v>2.5600000000000001E-2</v>
      </c>
      <c r="L20" s="98">
        <v>2.5600000000000001E-2</v>
      </c>
      <c r="M20" s="94">
        <v>119649.99</v>
      </c>
      <c r="N20" s="96">
        <v>99.52</v>
      </c>
      <c r="O20" s="94">
        <f>119.07571-0.03</f>
        <v>119.04571</v>
      </c>
      <c r="P20" s="95">
        <f t="shared" si="0"/>
        <v>2.9146826270263028E-2</v>
      </c>
      <c r="Q20" s="95">
        <f>O20/'סכום נכסי הקרן'!$C$42</f>
        <v>5.8041308759467446E-4</v>
      </c>
      <c r="AT20" s="137" t="s">
        <v>173</v>
      </c>
    </row>
    <row r="21" spans="2:46" s="137" customFormat="1">
      <c r="B21" s="142" t="s">
        <v>1002</v>
      </c>
      <c r="C21" s="97" t="s">
        <v>967</v>
      </c>
      <c r="D21" s="84">
        <v>6024</v>
      </c>
      <c r="E21" s="84"/>
      <c r="F21" s="84" t="s">
        <v>779</v>
      </c>
      <c r="G21" s="105">
        <v>43100</v>
      </c>
      <c r="H21" s="84"/>
      <c r="I21" s="94">
        <v>9.1666666666666661</v>
      </c>
      <c r="J21" s="97" t="s">
        <v>161</v>
      </c>
      <c r="K21" s="98">
        <v>2.18E-2</v>
      </c>
      <c r="L21" s="98">
        <v>2.18E-2</v>
      </c>
      <c r="M21" s="94">
        <v>144414.4098111238</v>
      </c>
      <c r="N21" s="96">
        <v>104.46666852428139</v>
      </c>
      <c r="O21" s="94">
        <v>150.86492279868401</v>
      </c>
      <c r="P21" s="95">
        <f t="shared" ref="P21:P25" si="1">O21/$O$10</f>
        <v>3.6937355366185698E-2</v>
      </c>
      <c r="Q21" s="95">
        <f>O21/'סכום נכסי הקרן'!$C$42</f>
        <v>7.3554919073788019E-4</v>
      </c>
    </row>
    <row r="22" spans="2:46" s="137" customFormat="1">
      <c r="B22" s="142" t="s">
        <v>1002</v>
      </c>
      <c r="C22" s="97" t="s">
        <v>967</v>
      </c>
      <c r="D22" s="84">
        <v>6025</v>
      </c>
      <c r="E22" s="84"/>
      <c r="F22" s="84" t="s">
        <v>779</v>
      </c>
      <c r="G22" s="105">
        <v>43100</v>
      </c>
      <c r="H22" s="84"/>
      <c r="I22" s="94">
        <v>5</v>
      </c>
      <c r="J22" s="97" t="s">
        <v>161</v>
      </c>
      <c r="K22" s="98">
        <v>1.6299999999999999E-2</v>
      </c>
      <c r="L22" s="98">
        <v>1.6299999999999999E-2</v>
      </c>
      <c r="M22" s="94">
        <v>182264.39350405705</v>
      </c>
      <c r="N22" s="96">
        <v>104.9404411656792</v>
      </c>
      <c r="O22" s="94">
        <v>191.26905863110701</v>
      </c>
      <c r="P22" s="95">
        <f t="shared" si="1"/>
        <v>4.6829793554069514E-2</v>
      </c>
      <c r="Q22" s="95">
        <f>O22/'סכום נכסי הקרן'!$C$42</f>
        <v>9.3254149923930598E-4</v>
      </c>
    </row>
    <row r="23" spans="2:46" s="137" customFormat="1">
      <c r="B23" s="142" t="s">
        <v>1002</v>
      </c>
      <c r="C23" s="97" t="s">
        <v>967</v>
      </c>
      <c r="D23" s="84">
        <v>6026</v>
      </c>
      <c r="E23" s="84"/>
      <c r="F23" s="84" t="s">
        <v>779</v>
      </c>
      <c r="G23" s="105">
        <v>43100</v>
      </c>
      <c r="H23" s="84"/>
      <c r="I23" s="94">
        <v>8.0833333333333339</v>
      </c>
      <c r="J23" s="97" t="s">
        <v>161</v>
      </c>
      <c r="K23" s="98">
        <v>3.4299999999999997E-2</v>
      </c>
      <c r="L23" s="98">
        <v>3.4299999999999997E-2</v>
      </c>
      <c r="M23" s="94">
        <v>453090.99062191887</v>
      </c>
      <c r="N23" s="96">
        <v>102.17501909929445</v>
      </c>
      <c r="O23" s="94">
        <v>462.94580620512801</v>
      </c>
      <c r="P23" s="95">
        <f t="shared" si="1"/>
        <v>0.11334638590510923</v>
      </c>
      <c r="Q23" s="95">
        <f>O23/'סכום נכסי הקרן'!$C$42</f>
        <v>2.2571145551446093E-3</v>
      </c>
    </row>
    <row r="24" spans="2:46" s="137" customFormat="1">
      <c r="B24" s="142" t="s">
        <v>1002</v>
      </c>
      <c r="C24" s="97" t="s">
        <v>967</v>
      </c>
      <c r="D24" s="84">
        <v>6027</v>
      </c>
      <c r="E24" s="84"/>
      <c r="F24" s="84" t="s">
        <v>779</v>
      </c>
      <c r="G24" s="105">
        <v>43100</v>
      </c>
      <c r="H24" s="84"/>
      <c r="I24" s="94">
        <v>11.5</v>
      </c>
      <c r="J24" s="97" t="s">
        <v>161</v>
      </c>
      <c r="K24" s="98">
        <v>8.3999999999999995E-3</v>
      </c>
      <c r="L24" s="98">
        <v>8.3999999999999995E-3</v>
      </c>
      <c r="M24" s="94">
        <v>321698.38116998412</v>
      </c>
      <c r="N24" s="96">
        <v>100.05146617532913</v>
      </c>
      <c r="O24" s="94">
        <v>321.86394702286805</v>
      </c>
      <c r="P24" s="95">
        <f t="shared" si="1"/>
        <v>7.8804289096488039E-2</v>
      </c>
      <c r="Q24" s="95">
        <f>O24/'סכום נכסי הקרן'!$C$42</f>
        <v>1.5692631618304564E-3</v>
      </c>
    </row>
    <row r="25" spans="2:46" s="137" customFormat="1">
      <c r="B25" s="142" t="s">
        <v>1002</v>
      </c>
      <c r="C25" s="97" t="s">
        <v>967</v>
      </c>
      <c r="D25" s="84">
        <v>6028</v>
      </c>
      <c r="E25" s="84"/>
      <c r="F25" s="84" t="s">
        <v>779</v>
      </c>
      <c r="G25" s="105">
        <v>43100</v>
      </c>
      <c r="H25" s="84"/>
      <c r="I25" s="94">
        <v>5</v>
      </c>
      <c r="J25" s="97" t="s">
        <v>161</v>
      </c>
      <c r="K25" s="98">
        <v>2.7300000000000001E-2</v>
      </c>
      <c r="L25" s="98">
        <v>2.7300000000000001E-2</v>
      </c>
      <c r="M25" s="94">
        <v>85803.978928064374</v>
      </c>
      <c r="N25" s="96">
        <v>102.31760867491799</v>
      </c>
      <c r="O25" s="94">
        <v>87.792579387125997</v>
      </c>
      <c r="P25" s="95">
        <f t="shared" si="1"/>
        <v>2.1494895189543884E-2</v>
      </c>
      <c r="Q25" s="95">
        <f>O25/'סכום נכסי הקרן'!$C$42</f>
        <v>4.2803694538830818E-4</v>
      </c>
      <c r="AT25" s="137" t="s">
        <v>174</v>
      </c>
    </row>
    <row r="26" spans="2:46" s="137" customFormat="1">
      <c r="B26" s="87"/>
      <c r="C26" s="97"/>
      <c r="D26" s="84"/>
      <c r="E26" s="84"/>
      <c r="F26" s="84"/>
      <c r="G26" s="105"/>
      <c r="H26" s="84"/>
      <c r="I26" s="94"/>
      <c r="J26" s="97"/>
      <c r="K26" s="98"/>
      <c r="L26" s="98"/>
      <c r="M26" s="94"/>
      <c r="N26" s="96"/>
      <c r="O26" s="84"/>
      <c r="P26" s="95"/>
      <c r="Q26" s="84"/>
    </row>
    <row r="27" spans="2:46" s="137" customFormat="1">
      <c r="B27" s="102" t="s">
        <v>37</v>
      </c>
      <c r="C27" s="82"/>
      <c r="D27" s="82"/>
      <c r="E27" s="82"/>
      <c r="F27" s="82"/>
      <c r="G27" s="82"/>
      <c r="H27" s="82"/>
      <c r="I27" s="91">
        <v>3.7947449350115163</v>
      </c>
      <c r="J27" s="82"/>
      <c r="K27" s="82"/>
      <c r="L27" s="104">
        <v>2.0698700479375137E-2</v>
      </c>
      <c r="M27" s="91"/>
      <c r="N27" s="93"/>
      <c r="O27" s="91">
        <f>SUM(O28:O54)</f>
        <v>1557.3456299999998</v>
      </c>
      <c r="P27" s="92">
        <f t="shared" ref="P27:P54" si="2">O27/$O$10</f>
        <v>0.381296247637679</v>
      </c>
      <c r="Q27" s="92">
        <f>O27/'סכום נכסי הקרן'!$C$42</f>
        <v>7.5929135586689624E-3</v>
      </c>
      <c r="AT27" s="137" t="s">
        <v>27</v>
      </c>
    </row>
    <row r="28" spans="2:46" s="137" customFormat="1">
      <c r="B28" s="142" t="s">
        <v>1003</v>
      </c>
      <c r="C28" s="97" t="s">
        <v>967</v>
      </c>
      <c r="D28" s="84" t="s">
        <v>968</v>
      </c>
      <c r="E28" s="84"/>
      <c r="F28" s="84" t="s">
        <v>969</v>
      </c>
      <c r="G28" s="105">
        <v>42723</v>
      </c>
      <c r="H28" s="84" t="s">
        <v>966</v>
      </c>
      <c r="I28" s="94">
        <v>1</v>
      </c>
      <c r="J28" s="97" t="s">
        <v>161</v>
      </c>
      <c r="K28" s="98">
        <v>2.0119999999999999E-2</v>
      </c>
      <c r="L28" s="98">
        <v>1.2400000000000001E-2</v>
      </c>
      <c r="M28" s="94">
        <v>418173.2</v>
      </c>
      <c r="N28" s="96">
        <v>100.84</v>
      </c>
      <c r="O28" s="94">
        <v>421.68584999999996</v>
      </c>
      <c r="P28" s="95">
        <f t="shared" si="2"/>
        <v>0.10324441099623155</v>
      </c>
      <c r="Q28" s="95">
        <f>O28/'סכום נכסי הקרן'!$C$42</f>
        <v>2.055949653233911E-3</v>
      </c>
    </row>
    <row r="29" spans="2:46" s="137" customFormat="1">
      <c r="B29" s="142" t="s">
        <v>1004</v>
      </c>
      <c r="C29" s="97" t="s">
        <v>970</v>
      </c>
      <c r="D29" s="84" t="s">
        <v>971</v>
      </c>
      <c r="E29" s="84"/>
      <c r="F29" s="84" t="s">
        <v>972</v>
      </c>
      <c r="G29" s="105">
        <v>42732</v>
      </c>
      <c r="H29" s="84" t="s">
        <v>966</v>
      </c>
      <c r="I29" s="94">
        <v>4.4800000000000004</v>
      </c>
      <c r="J29" s="97" t="s">
        <v>161</v>
      </c>
      <c r="K29" s="98">
        <v>2.1613000000000004E-2</v>
      </c>
      <c r="L29" s="98">
        <v>1.0799999999999999E-2</v>
      </c>
      <c r="M29" s="94">
        <v>119549.64</v>
      </c>
      <c r="N29" s="96">
        <v>105.28</v>
      </c>
      <c r="O29" s="94">
        <v>125.86187</v>
      </c>
      <c r="P29" s="95">
        <f t="shared" si="2"/>
        <v>3.0815676255284041E-2</v>
      </c>
      <c r="Q29" s="95">
        <f>O29/'סכום נכסי הקרן'!$C$42</f>
        <v>6.136456036688725E-4</v>
      </c>
    </row>
    <row r="30" spans="2:46" s="137" customFormat="1">
      <c r="B30" s="142" t="s">
        <v>1005</v>
      </c>
      <c r="C30" s="97" t="s">
        <v>970</v>
      </c>
      <c r="D30" s="84" t="s">
        <v>973</v>
      </c>
      <c r="E30" s="84"/>
      <c r="F30" s="84" t="s">
        <v>974</v>
      </c>
      <c r="G30" s="105">
        <v>42680</v>
      </c>
      <c r="H30" s="84" t="s">
        <v>966</v>
      </c>
      <c r="I30" s="94">
        <v>4.58</v>
      </c>
      <c r="J30" s="97" t="s">
        <v>161</v>
      </c>
      <c r="K30" s="98">
        <v>2.3E-2</v>
      </c>
      <c r="L30" s="98">
        <v>1.8799999999999997E-2</v>
      </c>
      <c r="M30" s="94">
        <v>20765.95</v>
      </c>
      <c r="N30" s="96">
        <v>102.82</v>
      </c>
      <c r="O30" s="94">
        <v>21.35155</v>
      </c>
      <c r="P30" s="95">
        <f t="shared" si="2"/>
        <v>5.2276551456649258E-3</v>
      </c>
      <c r="Q30" s="95">
        <f>O30/'סכום נכסי הקרן'!$C$42</f>
        <v>1.0410050946339914E-4</v>
      </c>
    </row>
    <row r="31" spans="2:46" s="137" customFormat="1">
      <c r="B31" s="143" t="s">
        <v>1006</v>
      </c>
      <c r="C31" s="97" t="s">
        <v>967</v>
      </c>
      <c r="D31" s="84" t="s">
        <v>975</v>
      </c>
      <c r="E31" s="84"/>
      <c r="F31" s="84" t="s">
        <v>974</v>
      </c>
      <c r="G31" s="105">
        <v>42978</v>
      </c>
      <c r="H31" s="84" t="s">
        <v>966</v>
      </c>
      <c r="I31" s="94">
        <v>3.7399999999999998</v>
      </c>
      <c r="J31" s="97" t="s">
        <v>161</v>
      </c>
      <c r="K31" s="98">
        <v>2.3E-2</v>
      </c>
      <c r="L31" s="98">
        <v>1.67E-2</v>
      </c>
      <c r="M31" s="94">
        <v>20773.599999999999</v>
      </c>
      <c r="N31" s="96">
        <v>103.18</v>
      </c>
      <c r="O31" s="94">
        <v>21.434200000000001</v>
      </c>
      <c r="P31" s="95">
        <f t="shared" si="2"/>
        <v>5.2478909457726094E-3</v>
      </c>
      <c r="Q31" s="95">
        <f>O31/'סכום נכסי הקרן'!$C$42</f>
        <v>1.0450347351552418E-4</v>
      </c>
    </row>
    <row r="32" spans="2:46" s="137" customFormat="1">
      <c r="B32" s="143" t="s">
        <v>1006</v>
      </c>
      <c r="C32" s="97" t="s">
        <v>967</v>
      </c>
      <c r="D32" s="84" t="s">
        <v>976</v>
      </c>
      <c r="E32" s="84"/>
      <c r="F32" s="84" t="s">
        <v>974</v>
      </c>
      <c r="G32" s="105">
        <v>42978</v>
      </c>
      <c r="H32" s="84" t="s">
        <v>966</v>
      </c>
      <c r="I32" s="94">
        <v>3.68</v>
      </c>
      <c r="J32" s="97" t="s">
        <v>161</v>
      </c>
      <c r="K32" s="98">
        <v>2.76E-2</v>
      </c>
      <c r="L32" s="98">
        <v>2.4499999999999997E-2</v>
      </c>
      <c r="M32" s="94">
        <v>48471.74</v>
      </c>
      <c r="N32" s="96">
        <v>102.11</v>
      </c>
      <c r="O32" s="94">
        <v>49.494500000000002</v>
      </c>
      <c r="P32" s="95">
        <f t="shared" si="2"/>
        <v>1.2118098105622902E-2</v>
      </c>
      <c r="Q32" s="95">
        <f>O32/'סכום נכסי הקרן'!$C$42</f>
        <v>2.4131281642954304E-4</v>
      </c>
    </row>
    <row r="33" spans="2:17" s="137" customFormat="1">
      <c r="B33" s="142" t="s">
        <v>1005</v>
      </c>
      <c r="C33" s="97" t="s">
        <v>970</v>
      </c>
      <c r="D33" s="84" t="s">
        <v>977</v>
      </c>
      <c r="E33" s="84"/>
      <c r="F33" s="84" t="s">
        <v>974</v>
      </c>
      <c r="G33" s="105">
        <v>42680</v>
      </c>
      <c r="H33" s="84" t="s">
        <v>966</v>
      </c>
      <c r="I33" s="94">
        <v>3.37</v>
      </c>
      <c r="J33" s="97" t="s">
        <v>161</v>
      </c>
      <c r="K33" s="98">
        <v>2.2000000000000002E-2</v>
      </c>
      <c r="L33" s="98">
        <v>1.44E-2</v>
      </c>
      <c r="M33" s="94">
        <v>46010.62</v>
      </c>
      <c r="N33" s="96">
        <v>102.72</v>
      </c>
      <c r="O33" s="94">
        <v>47.262099999999997</v>
      </c>
      <c r="P33" s="95">
        <f t="shared" si="2"/>
        <v>1.1571523391038603E-2</v>
      </c>
      <c r="Q33" s="95">
        <f>O33/'סכום נכסי הקרן'!$C$42</f>
        <v>2.3042864280626543E-4</v>
      </c>
    </row>
    <row r="34" spans="2:17" s="137" customFormat="1">
      <c r="B34" s="142" t="s">
        <v>1005</v>
      </c>
      <c r="C34" s="97" t="s">
        <v>970</v>
      </c>
      <c r="D34" s="84" t="s">
        <v>978</v>
      </c>
      <c r="E34" s="84"/>
      <c r="F34" s="84" t="s">
        <v>974</v>
      </c>
      <c r="G34" s="105">
        <v>42680</v>
      </c>
      <c r="H34" s="84" t="s">
        <v>966</v>
      </c>
      <c r="I34" s="94">
        <v>4.5100000000000007</v>
      </c>
      <c r="J34" s="97" t="s">
        <v>161</v>
      </c>
      <c r="K34" s="98">
        <v>3.3700000000000001E-2</v>
      </c>
      <c r="L34" s="98">
        <v>2.9100000000000001E-2</v>
      </c>
      <c r="M34" s="94">
        <v>10486.05</v>
      </c>
      <c r="N34" s="96">
        <v>102.42</v>
      </c>
      <c r="O34" s="94">
        <v>10.73981</v>
      </c>
      <c r="P34" s="95">
        <f t="shared" si="2"/>
        <v>2.6295057272171635E-3</v>
      </c>
      <c r="Q34" s="95">
        <f>O34/'סכום נכסי הקרן'!$C$42</f>
        <v>5.2362460455569213E-5</v>
      </c>
    </row>
    <row r="35" spans="2:17" s="137" customFormat="1">
      <c r="B35" s="142" t="s">
        <v>1005</v>
      </c>
      <c r="C35" s="97" t="s">
        <v>970</v>
      </c>
      <c r="D35" s="84" t="s">
        <v>979</v>
      </c>
      <c r="E35" s="84"/>
      <c r="F35" s="84" t="s">
        <v>974</v>
      </c>
      <c r="G35" s="105">
        <v>42717</v>
      </c>
      <c r="H35" s="84" t="s">
        <v>966</v>
      </c>
      <c r="I35" s="94">
        <v>4.0299999999999994</v>
      </c>
      <c r="J35" s="97" t="s">
        <v>161</v>
      </c>
      <c r="K35" s="98">
        <v>3.85E-2</v>
      </c>
      <c r="L35" s="98">
        <v>3.7199999999999997E-2</v>
      </c>
      <c r="M35" s="94">
        <v>2938.64</v>
      </c>
      <c r="N35" s="96">
        <v>100.94</v>
      </c>
      <c r="O35" s="94">
        <v>2.9662600000000001</v>
      </c>
      <c r="P35" s="95">
        <f t="shared" si="2"/>
        <v>7.2625099125731127E-4</v>
      </c>
      <c r="Q35" s="95">
        <f>O35/'סכום נכסי הקרן'!$C$42</f>
        <v>1.4462143366683093E-5</v>
      </c>
    </row>
    <row r="36" spans="2:17" s="137" customFormat="1">
      <c r="B36" s="142" t="s">
        <v>1005</v>
      </c>
      <c r="C36" s="97" t="s">
        <v>970</v>
      </c>
      <c r="D36" s="84" t="s">
        <v>980</v>
      </c>
      <c r="E36" s="84"/>
      <c r="F36" s="84" t="s">
        <v>974</v>
      </c>
      <c r="G36" s="105">
        <v>42710</v>
      </c>
      <c r="H36" s="84" t="s">
        <v>966</v>
      </c>
      <c r="I36" s="94">
        <v>4.04</v>
      </c>
      <c r="J36" s="97" t="s">
        <v>161</v>
      </c>
      <c r="K36" s="98">
        <v>3.8399999999999997E-2</v>
      </c>
      <c r="L36" s="98">
        <v>3.5799999999999998E-2</v>
      </c>
      <c r="M36" s="94">
        <v>8785.7199999999993</v>
      </c>
      <c r="N36" s="96">
        <v>101.44</v>
      </c>
      <c r="O36" s="94">
        <v>8.9122299999999992</v>
      </c>
      <c r="P36" s="95">
        <f t="shared" si="2"/>
        <v>2.1820460350114776E-3</v>
      </c>
      <c r="Q36" s="95">
        <f>O36/'סכום נכסי הקרן'!$C$42</f>
        <v>4.3452006222264413E-5</v>
      </c>
    </row>
    <row r="37" spans="2:17" s="137" customFormat="1">
      <c r="B37" s="142" t="s">
        <v>1005</v>
      </c>
      <c r="C37" s="97" t="s">
        <v>970</v>
      </c>
      <c r="D37" s="84" t="s">
        <v>981</v>
      </c>
      <c r="E37" s="84"/>
      <c r="F37" s="84" t="s">
        <v>974</v>
      </c>
      <c r="G37" s="105">
        <v>42680</v>
      </c>
      <c r="H37" s="84" t="s">
        <v>966</v>
      </c>
      <c r="I37" s="94">
        <v>5.4700000000000006</v>
      </c>
      <c r="J37" s="97" t="s">
        <v>161</v>
      </c>
      <c r="K37" s="98">
        <v>3.6699999999999997E-2</v>
      </c>
      <c r="L37" s="98">
        <v>3.3100000000000004E-2</v>
      </c>
      <c r="M37" s="94">
        <v>33652.82</v>
      </c>
      <c r="N37" s="96">
        <v>102.39</v>
      </c>
      <c r="O37" s="94">
        <v>34.457129999999999</v>
      </c>
      <c r="P37" s="95">
        <f t="shared" si="2"/>
        <v>8.4363895337502565E-3</v>
      </c>
      <c r="Q37" s="95">
        <f>O37/'סכום נכסי הקרן'!$C$42</f>
        <v>1.6799739539502165E-4</v>
      </c>
    </row>
    <row r="38" spans="2:17" s="137" customFormat="1">
      <c r="B38" s="142" t="s">
        <v>1005</v>
      </c>
      <c r="C38" s="97" t="s">
        <v>970</v>
      </c>
      <c r="D38" s="84" t="s">
        <v>982</v>
      </c>
      <c r="E38" s="84"/>
      <c r="F38" s="84" t="s">
        <v>974</v>
      </c>
      <c r="G38" s="105">
        <v>42680</v>
      </c>
      <c r="H38" s="84" t="s">
        <v>966</v>
      </c>
      <c r="I38" s="94">
        <v>3.3200000000000003</v>
      </c>
      <c r="J38" s="97" t="s">
        <v>161</v>
      </c>
      <c r="K38" s="98">
        <v>3.1800000000000002E-2</v>
      </c>
      <c r="L38" s="98">
        <v>2.7600000000000003E-2</v>
      </c>
      <c r="M38" s="94">
        <v>46451.19</v>
      </c>
      <c r="N38" s="96">
        <v>101.66</v>
      </c>
      <c r="O38" s="94">
        <v>47.222279999999998</v>
      </c>
      <c r="P38" s="95">
        <f t="shared" si="2"/>
        <v>1.1561773971071417E-2</v>
      </c>
      <c r="Q38" s="95">
        <f>O38/'סכום נכסי הקרן'!$C$42</f>
        <v>2.3023449848012367E-4</v>
      </c>
    </row>
    <row r="39" spans="2:17" s="137" customFormat="1">
      <c r="B39" s="142" t="s">
        <v>1007</v>
      </c>
      <c r="C39" s="97" t="s">
        <v>967</v>
      </c>
      <c r="D39" s="84" t="s">
        <v>983</v>
      </c>
      <c r="E39" s="84"/>
      <c r="F39" s="84" t="s">
        <v>974</v>
      </c>
      <c r="G39" s="105">
        <v>42884</v>
      </c>
      <c r="H39" s="84" t="s">
        <v>966</v>
      </c>
      <c r="I39" s="94">
        <v>1.75</v>
      </c>
      <c r="J39" s="97" t="s">
        <v>161</v>
      </c>
      <c r="K39" s="98">
        <v>2.2099999999999998E-2</v>
      </c>
      <c r="L39" s="98">
        <v>1.7600000000000001E-2</v>
      </c>
      <c r="M39" s="94">
        <v>45737.79</v>
      </c>
      <c r="N39" s="96">
        <v>101</v>
      </c>
      <c r="O39" s="94">
        <v>46.195169999999997</v>
      </c>
      <c r="P39" s="95">
        <f t="shared" si="2"/>
        <v>1.1310299165885662E-2</v>
      </c>
      <c r="Q39" s="95">
        <f>O39/'סכום נכסי הקרן'!$C$42</f>
        <v>2.2522677425050323E-4</v>
      </c>
    </row>
    <row r="40" spans="2:17" s="137" customFormat="1">
      <c r="B40" s="142" t="s">
        <v>1007</v>
      </c>
      <c r="C40" s="97" t="s">
        <v>967</v>
      </c>
      <c r="D40" s="84" t="s">
        <v>984</v>
      </c>
      <c r="E40" s="84"/>
      <c r="F40" s="84" t="s">
        <v>974</v>
      </c>
      <c r="G40" s="105">
        <v>43006</v>
      </c>
      <c r="H40" s="84" t="s">
        <v>966</v>
      </c>
      <c r="I40" s="94">
        <v>1.94</v>
      </c>
      <c r="J40" s="97" t="s">
        <v>161</v>
      </c>
      <c r="K40" s="98">
        <v>2.0799999999999999E-2</v>
      </c>
      <c r="L40" s="98">
        <v>2.0099999999999996E-2</v>
      </c>
      <c r="M40" s="94">
        <v>49004.77</v>
      </c>
      <c r="N40" s="96">
        <v>100.18</v>
      </c>
      <c r="O40" s="94">
        <v>49.092980000000004</v>
      </c>
      <c r="P40" s="95">
        <f t="shared" si="2"/>
        <v>1.2019791046224996E-2</v>
      </c>
      <c r="Q40" s="95">
        <f>O40/'סכום נכסי הקרן'!$C$42</f>
        <v>2.3935518634836655E-4</v>
      </c>
    </row>
    <row r="41" spans="2:17" s="137" customFormat="1">
      <c r="B41" s="142" t="s">
        <v>1007</v>
      </c>
      <c r="C41" s="97" t="s">
        <v>967</v>
      </c>
      <c r="D41" s="84" t="s">
        <v>985</v>
      </c>
      <c r="E41" s="84"/>
      <c r="F41" s="84" t="s">
        <v>974</v>
      </c>
      <c r="G41" s="105">
        <v>42828</v>
      </c>
      <c r="H41" s="84" t="s">
        <v>966</v>
      </c>
      <c r="I41" s="94">
        <v>1.5899999999999999</v>
      </c>
      <c r="J41" s="97" t="s">
        <v>161</v>
      </c>
      <c r="K41" s="98">
        <v>2.2700000000000001E-2</v>
      </c>
      <c r="L41" s="98">
        <v>1.6899999999999998E-2</v>
      </c>
      <c r="M41" s="94">
        <v>45737.79</v>
      </c>
      <c r="N41" s="96">
        <v>101.49</v>
      </c>
      <c r="O41" s="94">
        <v>46.419280000000001</v>
      </c>
      <c r="P41" s="95">
        <f t="shared" si="2"/>
        <v>1.1365169645766279E-2</v>
      </c>
      <c r="Q41" s="95">
        <f>O41/'סכום נכסי הקרן'!$C$42</f>
        <v>2.2631943333969548E-4</v>
      </c>
    </row>
    <row r="42" spans="2:17" s="137" customFormat="1">
      <c r="B42" s="142" t="s">
        <v>1007</v>
      </c>
      <c r="C42" s="97" t="s">
        <v>967</v>
      </c>
      <c r="D42" s="84" t="s">
        <v>986</v>
      </c>
      <c r="E42" s="84"/>
      <c r="F42" s="84" t="s">
        <v>974</v>
      </c>
      <c r="G42" s="105">
        <v>42859</v>
      </c>
      <c r="H42" s="84" t="s">
        <v>966</v>
      </c>
      <c r="I42" s="94">
        <v>1.68</v>
      </c>
      <c r="J42" s="97" t="s">
        <v>161</v>
      </c>
      <c r="K42" s="98">
        <v>2.2799999999999997E-2</v>
      </c>
      <c r="L42" s="98">
        <v>1.7000000000000001E-2</v>
      </c>
      <c r="M42" s="94">
        <v>45737.79</v>
      </c>
      <c r="N42" s="96">
        <v>101.34</v>
      </c>
      <c r="O42" s="94">
        <v>46.350679999999997</v>
      </c>
      <c r="P42" s="95">
        <f t="shared" si="2"/>
        <v>1.1348373809258266E-2</v>
      </c>
      <c r="Q42" s="95">
        <f>O42/'סכום נכסי הקרן'!$C$42</f>
        <v>2.2598497073865763E-4</v>
      </c>
    </row>
    <row r="43" spans="2:17" s="137" customFormat="1">
      <c r="B43" s="87" t="s">
        <v>1008</v>
      </c>
      <c r="C43" s="97" t="s">
        <v>970</v>
      </c>
      <c r="D43" s="84" t="s">
        <v>987</v>
      </c>
      <c r="E43" s="84"/>
      <c r="F43" s="84" t="s">
        <v>974</v>
      </c>
      <c r="G43" s="105">
        <v>43009</v>
      </c>
      <c r="H43" s="84" t="s">
        <v>966</v>
      </c>
      <c r="I43" s="94">
        <v>4.49</v>
      </c>
      <c r="J43" s="97" t="s">
        <v>161</v>
      </c>
      <c r="K43" s="98">
        <v>0</v>
      </c>
      <c r="L43" s="98">
        <v>0</v>
      </c>
      <c r="M43" s="94">
        <v>0.11</v>
      </c>
      <c r="N43" s="96">
        <v>100</v>
      </c>
      <c r="O43" s="94">
        <v>1.1E-4</v>
      </c>
      <c r="P43" s="95">
        <f t="shared" si="2"/>
        <v>2.6932099356868322E-8</v>
      </c>
      <c r="Q43" s="95">
        <f>O43/'סכום נכסי הקרן'!$C$42</f>
        <v>5.3631029320934107E-10</v>
      </c>
    </row>
    <row r="44" spans="2:17" s="137" customFormat="1">
      <c r="B44" s="142" t="s">
        <v>1009</v>
      </c>
      <c r="C44" s="97" t="s">
        <v>967</v>
      </c>
      <c r="D44" s="84" t="s">
        <v>988</v>
      </c>
      <c r="E44" s="84"/>
      <c r="F44" s="84" t="s">
        <v>479</v>
      </c>
      <c r="G44" s="105">
        <v>42759</v>
      </c>
      <c r="H44" s="84" t="s">
        <v>301</v>
      </c>
      <c r="I44" s="94">
        <v>5.1099999999999994</v>
      </c>
      <c r="J44" s="97" t="s">
        <v>161</v>
      </c>
      <c r="K44" s="98">
        <v>2.4E-2</v>
      </c>
      <c r="L44" s="98">
        <v>1.24E-2</v>
      </c>
      <c r="M44" s="94">
        <v>53383.06</v>
      </c>
      <c r="N44" s="96">
        <v>107.15</v>
      </c>
      <c r="O44" s="94">
        <v>57.199949999999994</v>
      </c>
      <c r="P44" s="95">
        <f t="shared" si="2"/>
        <v>1.4004679423708182E-2</v>
      </c>
      <c r="Q44" s="95">
        <f>O44/'סכום נכסי הקרן'!$C$42</f>
        <v>2.7888110869145132E-4</v>
      </c>
    </row>
    <row r="45" spans="2:17" s="137" customFormat="1">
      <c r="B45" s="142" t="s">
        <v>1009</v>
      </c>
      <c r="C45" s="97" t="s">
        <v>967</v>
      </c>
      <c r="D45" s="84" t="s">
        <v>989</v>
      </c>
      <c r="E45" s="84"/>
      <c r="F45" s="84" t="s">
        <v>479</v>
      </c>
      <c r="G45" s="105">
        <v>42759</v>
      </c>
      <c r="H45" s="84" t="s">
        <v>301</v>
      </c>
      <c r="I45" s="94">
        <v>4.88</v>
      </c>
      <c r="J45" s="97" t="s">
        <v>161</v>
      </c>
      <c r="K45" s="98">
        <v>3.8800000000000001E-2</v>
      </c>
      <c r="L45" s="98">
        <v>2.5699999999999997E-2</v>
      </c>
      <c r="M45" s="94">
        <v>53383.06</v>
      </c>
      <c r="N45" s="96">
        <v>108.33</v>
      </c>
      <c r="O45" s="94">
        <v>57.829860000000004</v>
      </c>
      <c r="P45" s="95">
        <f t="shared" si="2"/>
        <v>1.4158904866488957E-2</v>
      </c>
      <c r="Q45" s="95">
        <f>O45/'סכום נכסי הקרן'!$C$42</f>
        <v>2.8195226520777406E-4</v>
      </c>
    </row>
    <row r="46" spans="2:17" s="137" customFormat="1">
      <c r="B46" s="87" t="s">
        <v>1010</v>
      </c>
      <c r="C46" s="97" t="s">
        <v>970</v>
      </c>
      <c r="D46" s="84" t="s">
        <v>990</v>
      </c>
      <c r="E46" s="84"/>
      <c r="F46" s="84" t="s">
        <v>991</v>
      </c>
      <c r="G46" s="105">
        <v>43100</v>
      </c>
      <c r="H46" s="84" t="s">
        <v>966</v>
      </c>
      <c r="I46" s="94">
        <v>5.32</v>
      </c>
      <c r="J46" s="97" t="s">
        <v>161</v>
      </c>
      <c r="K46" s="98">
        <v>2.6089999999999999E-2</v>
      </c>
      <c r="L46" s="98">
        <v>2.5399999999999999E-2</v>
      </c>
      <c r="M46" s="94">
        <v>56425</v>
      </c>
      <c r="N46" s="96">
        <v>100.4</v>
      </c>
      <c r="O46" s="94">
        <v>56.650690000000004</v>
      </c>
      <c r="P46" s="95">
        <f t="shared" si="2"/>
        <v>1.3870200106501335E-2</v>
      </c>
      <c r="Q46" s="95">
        <f>O46/'סכום נכסי הקרן'!$C$42</f>
        <v>2.7620316513101356E-4</v>
      </c>
    </row>
    <row r="47" spans="2:17" s="137" customFormat="1">
      <c r="B47" s="142" t="s">
        <v>1011</v>
      </c>
      <c r="C47" s="97" t="s">
        <v>970</v>
      </c>
      <c r="D47" s="84" t="s">
        <v>992</v>
      </c>
      <c r="E47" s="84"/>
      <c r="F47" s="84" t="s">
        <v>521</v>
      </c>
      <c r="G47" s="105">
        <v>43027</v>
      </c>
      <c r="H47" s="84" t="s">
        <v>301</v>
      </c>
      <c r="I47" s="94">
        <v>2.8899999999999997</v>
      </c>
      <c r="J47" s="97" t="s">
        <v>160</v>
      </c>
      <c r="K47" s="98">
        <v>4.6073000000000003E-2</v>
      </c>
      <c r="L47" s="98">
        <v>5.67E-2</v>
      </c>
      <c r="M47" s="94">
        <v>21920.68</v>
      </c>
      <c r="N47" s="96">
        <v>101.02</v>
      </c>
      <c r="O47" s="94">
        <v>76.774190000000004</v>
      </c>
      <c r="P47" s="95">
        <f t="shared" si="2"/>
        <v>1.8797182846573515E-2</v>
      </c>
      <c r="Q47" s="95">
        <f>O47/'סכום נכסי הקרן'!$C$42</f>
        <v>3.7431625772554243E-4</v>
      </c>
    </row>
    <row r="48" spans="2:17" s="137" customFormat="1">
      <c r="B48" s="142" t="s">
        <v>1011</v>
      </c>
      <c r="C48" s="97" t="s">
        <v>970</v>
      </c>
      <c r="D48" s="84" t="s">
        <v>993</v>
      </c>
      <c r="E48" s="84"/>
      <c r="F48" s="84" t="s">
        <v>521</v>
      </c>
      <c r="G48" s="105">
        <v>43096</v>
      </c>
      <c r="H48" s="84" t="s">
        <v>301</v>
      </c>
      <c r="I48" s="94">
        <v>2.91</v>
      </c>
      <c r="J48" s="97" t="s">
        <v>160</v>
      </c>
      <c r="K48" s="98">
        <v>4.7725999999999998E-2</v>
      </c>
      <c r="L48" s="98">
        <v>5.6899999999999992E-2</v>
      </c>
      <c r="M48" s="94">
        <v>4222.0600000000004</v>
      </c>
      <c r="N48" s="96">
        <v>100.1</v>
      </c>
      <c r="O48" s="94">
        <v>14.652520000000001</v>
      </c>
      <c r="P48" s="95">
        <f t="shared" si="2"/>
        <v>3.5874829497136388E-3</v>
      </c>
      <c r="Q48" s="95">
        <f>O48/'סכום נכסי הקרן'!$C$42</f>
        <v>7.1439066340506688E-5</v>
      </c>
    </row>
    <row r="49" spans="2:17" s="137" customFormat="1">
      <c r="B49" s="142" t="s">
        <v>1011</v>
      </c>
      <c r="C49" s="97" t="s">
        <v>970</v>
      </c>
      <c r="D49" s="84" t="s">
        <v>994</v>
      </c>
      <c r="E49" s="84"/>
      <c r="F49" s="84" t="s">
        <v>521</v>
      </c>
      <c r="G49" s="105">
        <v>43027</v>
      </c>
      <c r="H49" s="84" t="s">
        <v>301</v>
      </c>
      <c r="I49" s="94">
        <v>2.8899999999999997</v>
      </c>
      <c r="J49" s="97" t="s">
        <v>160</v>
      </c>
      <c r="K49" s="98">
        <v>4.6073000000000003E-2</v>
      </c>
      <c r="L49" s="98">
        <v>5.6499999999999995E-2</v>
      </c>
      <c r="M49" s="94">
        <v>528.28</v>
      </c>
      <c r="N49" s="96">
        <v>101.06</v>
      </c>
      <c r="O49" s="94">
        <v>1.85097</v>
      </c>
      <c r="P49" s="95">
        <f t="shared" si="2"/>
        <v>4.531864358780233E-4</v>
      </c>
      <c r="Q49" s="95">
        <f>O49/'סכום נכסי הקרן'!$C$42</f>
        <v>9.0244933038335818E-6</v>
      </c>
    </row>
    <row r="50" spans="2:17" s="137" customFormat="1">
      <c r="B50" s="142" t="s">
        <v>1011</v>
      </c>
      <c r="C50" s="97" t="s">
        <v>970</v>
      </c>
      <c r="D50" s="84" t="s">
        <v>995</v>
      </c>
      <c r="E50" s="84"/>
      <c r="F50" s="84" t="s">
        <v>521</v>
      </c>
      <c r="G50" s="105">
        <v>43045</v>
      </c>
      <c r="H50" s="84" t="s">
        <v>301</v>
      </c>
      <c r="I50" s="94">
        <v>2.9</v>
      </c>
      <c r="J50" s="97" t="s">
        <v>160</v>
      </c>
      <c r="K50" s="98">
        <v>4.6049E-2</v>
      </c>
      <c r="L50" s="98">
        <v>5.67E-2</v>
      </c>
      <c r="M50" s="94">
        <v>2966.91</v>
      </c>
      <c r="N50" s="96">
        <v>100.78</v>
      </c>
      <c r="O50" s="94">
        <v>10.3665</v>
      </c>
      <c r="P50" s="95">
        <f t="shared" si="2"/>
        <v>2.5381055271179588E-3</v>
      </c>
      <c r="Q50" s="95">
        <f>O50/'סכום נכסי הקרן'!$C$42</f>
        <v>5.0542369586860314E-5</v>
      </c>
    </row>
    <row r="51" spans="2:17" s="137" customFormat="1">
      <c r="B51" s="142" t="s">
        <v>1012</v>
      </c>
      <c r="C51" s="97" t="s">
        <v>970</v>
      </c>
      <c r="D51" s="84" t="s">
        <v>996</v>
      </c>
      <c r="E51" s="84"/>
      <c r="F51" s="84" t="s">
        <v>558</v>
      </c>
      <c r="G51" s="105">
        <v>42825</v>
      </c>
      <c r="H51" s="84" t="s">
        <v>157</v>
      </c>
      <c r="I51" s="94">
        <v>7.51</v>
      </c>
      <c r="J51" s="97" t="s">
        <v>161</v>
      </c>
      <c r="K51" s="98">
        <v>2.8999999999999998E-2</v>
      </c>
      <c r="L51" s="98">
        <v>2.07E-2</v>
      </c>
      <c r="M51" s="94">
        <v>224869.69</v>
      </c>
      <c r="N51" s="96">
        <v>107.67</v>
      </c>
      <c r="O51" s="94">
        <v>242.11718999999999</v>
      </c>
      <c r="P51" s="95">
        <f t="shared" si="2"/>
        <v>5.927931106441605E-2</v>
      </c>
      <c r="Q51" s="95">
        <f>O51/'סכום נכסי הקרן'!$C$42</f>
        <v>1.1804540105447431E-3</v>
      </c>
    </row>
    <row r="52" spans="2:17" s="137" customFormat="1">
      <c r="B52" s="142" t="s">
        <v>1013</v>
      </c>
      <c r="C52" s="97" t="s">
        <v>970</v>
      </c>
      <c r="D52" s="84" t="s">
        <v>997</v>
      </c>
      <c r="E52" s="84"/>
      <c r="F52" s="84" t="s">
        <v>779</v>
      </c>
      <c r="G52" s="105">
        <v>43011</v>
      </c>
      <c r="H52" s="84"/>
      <c r="I52" s="94">
        <v>1.0000000000000002E-2</v>
      </c>
      <c r="J52" s="97" t="s">
        <v>161</v>
      </c>
      <c r="K52" s="98">
        <v>3.1E-2</v>
      </c>
      <c r="L52" s="98">
        <v>2.3000000000000003E-2</v>
      </c>
      <c r="M52" s="94">
        <v>5851.18</v>
      </c>
      <c r="N52" s="96">
        <v>100.06</v>
      </c>
      <c r="O52" s="94">
        <v>5.8546899999999997</v>
      </c>
      <c r="P52" s="95">
        <f t="shared" si="2"/>
        <v>1.4334462980333037E-3</v>
      </c>
      <c r="Q52" s="95">
        <f>O52/'סכום נכסי הקרן'!$C$42</f>
        <v>2.8544822823179973E-5</v>
      </c>
    </row>
    <row r="53" spans="2:17" s="137" customFormat="1">
      <c r="B53" s="142" t="s">
        <v>1013</v>
      </c>
      <c r="C53" s="97" t="s">
        <v>970</v>
      </c>
      <c r="D53" s="84" t="s">
        <v>998</v>
      </c>
      <c r="E53" s="84"/>
      <c r="F53" s="84" t="s">
        <v>779</v>
      </c>
      <c r="G53" s="105">
        <v>43011</v>
      </c>
      <c r="H53" s="84"/>
      <c r="I53" s="94">
        <v>10.4</v>
      </c>
      <c r="J53" s="97" t="s">
        <v>161</v>
      </c>
      <c r="K53" s="98">
        <v>4.0800000000000003E-2</v>
      </c>
      <c r="L53" s="98">
        <v>3.5799999999999998E-2</v>
      </c>
      <c r="M53" s="94">
        <v>8856.9599999999991</v>
      </c>
      <c r="N53" s="96">
        <v>105.97</v>
      </c>
      <c r="O53" s="94">
        <v>9.3857299999999988</v>
      </c>
      <c r="P53" s="95">
        <f t="shared" si="2"/>
        <v>2.2979764808794519E-3</v>
      </c>
      <c r="Q53" s="95">
        <f>O53/'סכום נכסי הקרן'!$C$42</f>
        <v>4.576057825712462E-5</v>
      </c>
    </row>
    <row r="54" spans="2:17" s="137" customFormat="1">
      <c r="B54" s="142" t="s">
        <v>1013</v>
      </c>
      <c r="C54" s="97" t="s">
        <v>970</v>
      </c>
      <c r="D54" s="84" t="s">
        <v>999</v>
      </c>
      <c r="E54" s="84"/>
      <c r="F54" s="84" t="s">
        <v>779</v>
      </c>
      <c r="G54" s="105">
        <v>42935</v>
      </c>
      <c r="H54" s="84"/>
      <c r="I54" s="94">
        <v>11.99</v>
      </c>
      <c r="J54" s="97" t="s">
        <v>161</v>
      </c>
      <c r="K54" s="98">
        <v>4.0800000000000003E-2</v>
      </c>
      <c r="L54" s="98">
        <v>3.1800000000000009E-2</v>
      </c>
      <c r="M54" s="94">
        <v>41339.67</v>
      </c>
      <c r="N54" s="96">
        <v>109.38</v>
      </c>
      <c r="O54" s="94">
        <v>45.217339999999993</v>
      </c>
      <c r="P54" s="95">
        <f t="shared" si="2"/>
        <v>1.1070889941211783E-2</v>
      </c>
      <c r="Q54" s="95">
        <f>O54/'סכום נכסי הקרן'!$C$42</f>
        <v>2.2045931703224057E-4</v>
      </c>
    </row>
    <row r="55" spans="2:17">
      <c r="B55" s="6"/>
    </row>
    <row r="56" spans="2:17">
      <c r="B56" s="6"/>
    </row>
    <row r="60" spans="2:17">
      <c r="B60" s="99" t="s">
        <v>244</v>
      </c>
    </row>
    <row r="61" spans="2:17">
      <c r="B61" s="99" t="s">
        <v>109</v>
      </c>
    </row>
    <row r="62" spans="2:17">
      <c r="B62" s="99" t="s">
        <v>227</v>
      </c>
    </row>
    <row r="63" spans="2:17">
      <c r="B63" s="99" t="s">
        <v>235</v>
      </c>
    </row>
  </sheetData>
  <sheetProtection sheet="1" objects="1" scenarios="1"/>
  <mergeCells count="1">
    <mergeCell ref="B6:Q6"/>
  </mergeCells>
  <phoneticPr fontId="4" type="noConversion"/>
  <conditionalFormatting sqref="B11:B12 B26:B27">
    <cfRule type="cellIs" dxfId="48" priority="53" operator="equal">
      <formula>"NR3"</formula>
    </cfRule>
  </conditionalFormatting>
  <conditionalFormatting sqref="B13:B25">
    <cfRule type="cellIs" dxfId="47" priority="48" operator="equal">
      <formula>"NR3"</formula>
    </cfRule>
  </conditionalFormatting>
  <conditionalFormatting sqref="B28">
    <cfRule type="cellIs" dxfId="46" priority="46" operator="equal">
      <formula>"NR3"</formula>
    </cfRule>
  </conditionalFormatting>
  <conditionalFormatting sqref="B29">
    <cfRule type="cellIs" dxfId="45" priority="45" operator="equal">
      <formula>"NR3"</formula>
    </cfRule>
  </conditionalFormatting>
  <conditionalFormatting sqref="B30">
    <cfRule type="cellIs" dxfId="44" priority="42" operator="equal">
      <formula>2958465</formula>
    </cfRule>
    <cfRule type="cellIs" dxfId="43" priority="43" operator="equal">
      <formula>"NR3"</formula>
    </cfRule>
    <cfRule type="cellIs" dxfId="42" priority="44" operator="equal">
      <formula>"דירוג פנימי"</formula>
    </cfRule>
  </conditionalFormatting>
  <conditionalFormatting sqref="B30">
    <cfRule type="cellIs" dxfId="41" priority="41" operator="equal">
      <formula>2958465</formula>
    </cfRule>
  </conditionalFormatting>
  <conditionalFormatting sqref="B31:B32">
    <cfRule type="cellIs" dxfId="40" priority="38" operator="equal">
      <formula>2958465</formula>
    </cfRule>
    <cfRule type="cellIs" dxfId="39" priority="39" operator="equal">
      <formula>"NR3"</formula>
    </cfRule>
    <cfRule type="cellIs" dxfId="38" priority="40" operator="equal">
      <formula>"דירוג פנימי"</formula>
    </cfRule>
  </conditionalFormatting>
  <conditionalFormatting sqref="B31:B32">
    <cfRule type="cellIs" dxfId="37" priority="37" operator="equal">
      <formula>2958465</formula>
    </cfRule>
  </conditionalFormatting>
  <conditionalFormatting sqref="B33:B38">
    <cfRule type="cellIs" dxfId="36" priority="34" operator="equal">
      <formula>2958465</formula>
    </cfRule>
    <cfRule type="cellIs" dxfId="35" priority="35" operator="equal">
      <formula>"NR3"</formula>
    </cfRule>
    <cfRule type="cellIs" dxfId="34" priority="36" operator="equal">
      <formula>"דירוג פנימי"</formula>
    </cfRule>
  </conditionalFormatting>
  <conditionalFormatting sqref="B33:B38">
    <cfRule type="cellIs" dxfId="33" priority="33" operator="equal">
      <formula>2958465</formula>
    </cfRule>
  </conditionalFormatting>
  <conditionalFormatting sqref="B39:B42">
    <cfRule type="cellIs" dxfId="32" priority="30" operator="equal">
      <formula>2958465</formula>
    </cfRule>
    <cfRule type="cellIs" dxfId="31" priority="31" operator="equal">
      <formula>"NR3"</formula>
    </cfRule>
    <cfRule type="cellIs" dxfId="30" priority="32" operator="equal">
      <formula>"דירוג פנימי"</formula>
    </cfRule>
  </conditionalFormatting>
  <conditionalFormatting sqref="B39:B42">
    <cfRule type="cellIs" dxfId="29" priority="29" operator="equal">
      <formula>2958465</formula>
    </cfRule>
  </conditionalFormatting>
  <conditionalFormatting sqref="B43">
    <cfRule type="cellIs" dxfId="28" priority="26" operator="equal">
      <formula>2958465</formula>
    </cfRule>
    <cfRule type="cellIs" dxfId="27" priority="27" operator="equal">
      <formula>"NR3"</formula>
    </cfRule>
    <cfRule type="cellIs" dxfId="26" priority="28" operator="equal">
      <formula>"דירוג פנימי"</formula>
    </cfRule>
  </conditionalFormatting>
  <conditionalFormatting sqref="B43">
    <cfRule type="cellIs" dxfId="25" priority="25" operator="equal">
      <formula>2958465</formula>
    </cfRule>
  </conditionalFormatting>
  <conditionalFormatting sqref="B44:B45">
    <cfRule type="cellIs" dxfId="24" priority="22" operator="equal">
      <formula>2958465</formula>
    </cfRule>
    <cfRule type="cellIs" dxfId="23" priority="23" operator="equal">
      <formula>"NR3"</formula>
    </cfRule>
    <cfRule type="cellIs" dxfId="22" priority="24" operator="equal">
      <formula>"דירוג פנימי"</formula>
    </cfRule>
  </conditionalFormatting>
  <conditionalFormatting sqref="B44:B45">
    <cfRule type="cellIs" dxfId="21" priority="21" operator="equal">
      <formula>2958465</formula>
    </cfRule>
  </conditionalFormatting>
  <conditionalFormatting sqref="B46">
    <cfRule type="cellIs" dxfId="20" priority="18" operator="equal">
      <formula>2958465</formula>
    </cfRule>
    <cfRule type="cellIs" dxfId="19" priority="19" operator="equal">
      <formula>"NR3"</formula>
    </cfRule>
    <cfRule type="cellIs" dxfId="18" priority="20" operator="equal">
      <formula>"דירוג פנימי"</formula>
    </cfRule>
  </conditionalFormatting>
  <conditionalFormatting sqref="B46">
    <cfRule type="cellIs" dxfId="17" priority="17" operator="equal">
      <formula>2958465</formula>
    </cfRule>
  </conditionalFormatting>
  <conditionalFormatting sqref="B47:B50">
    <cfRule type="cellIs" dxfId="16" priority="14" operator="equal">
      <formula>2958465</formula>
    </cfRule>
    <cfRule type="cellIs" dxfId="15" priority="15" operator="equal">
      <formula>"NR3"</formula>
    </cfRule>
    <cfRule type="cellIs" dxfId="14" priority="16" operator="equal">
      <formula>"דירוג פנימי"</formula>
    </cfRule>
  </conditionalFormatting>
  <conditionalFormatting sqref="B47:B50">
    <cfRule type="cellIs" dxfId="13" priority="13" operator="equal">
      <formula>2958465</formula>
    </cfRule>
  </conditionalFormatting>
  <conditionalFormatting sqref="B51">
    <cfRule type="cellIs" dxfId="12" priority="10" operator="equal">
      <formula>2958465</formula>
    </cfRule>
    <cfRule type="cellIs" dxfId="11" priority="11" operator="equal">
      <formula>"NR3"</formula>
    </cfRule>
    <cfRule type="cellIs" dxfId="10" priority="12" operator="equal">
      <formula>"דירוג פנימי"</formula>
    </cfRule>
  </conditionalFormatting>
  <conditionalFormatting sqref="B51">
    <cfRule type="cellIs" dxfId="9" priority="9" operator="equal">
      <formula>2958465</formula>
    </cfRule>
  </conditionalFormatting>
  <conditionalFormatting sqref="B52:B53">
    <cfRule type="cellIs" dxfId="8" priority="6" operator="equal">
      <formula>2958465</formula>
    </cfRule>
    <cfRule type="cellIs" dxfId="7" priority="7" operator="equal">
      <formula>"NR3"</formula>
    </cfRule>
    <cfRule type="cellIs" dxfId="6" priority="8" operator="equal">
      <formula>"דירוג פנימי"</formula>
    </cfRule>
  </conditionalFormatting>
  <conditionalFormatting sqref="B52:B53">
    <cfRule type="cellIs" dxfId="5" priority="5" operator="equal">
      <formula>2958465</formula>
    </cfRule>
  </conditionalFormatting>
  <conditionalFormatting sqref="B54">
    <cfRule type="cellIs" dxfId="4" priority="2" operator="equal">
      <formula>2958465</formula>
    </cfRule>
    <cfRule type="cellIs" dxfId="3" priority="3" operator="equal">
      <formula>"NR3"</formula>
    </cfRule>
    <cfRule type="cellIs" dxfId="2" priority="4" operator="equal">
      <formula>"דירוג פנימי"</formula>
    </cfRule>
  </conditionalFormatting>
  <conditionalFormatting sqref="B54">
    <cfRule type="cellIs" dxfId="1" priority="1" operator="equal">
      <formula>2958465</formula>
    </cfRule>
  </conditionalFormatting>
  <dataValidations count="1">
    <dataValidation allowBlank="1" showInputMessage="1" showErrorMessage="1" sqref="D1:Q9 C5:C9 B1:B9 B55:Q1048576 S53:XFD56 A1:A1048576 D21:D26 B26 R1:XFD52 R57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>
      <selection activeCell="C31" sqref="C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176</v>
      </c>
      <c r="C1" s="78" t="s" vm="1">
        <v>245</v>
      </c>
    </row>
    <row r="2" spans="2:64">
      <c r="B2" s="57" t="s">
        <v>175</v>
      </c>
      <c r="C2" s="78" t="s">
        <v>246</v>
      </c>
    </row>
    <row r="3" spans="2:64">
      <c r="B3" s="57" t="s">
        <v>177</v>
      </c>
      <c r="C3" s="78" t="s">
        <v>247</v>
      </c>
    </row>
    <row r="4" spans="2:64">
      <c r="B4" s="57" t="s">
        <v>178</v>
      </c>
      <c r="C4" s="78">
        <v>2144</v>
      </c>
    </row>
    <row r="6" spans="2:64" ht="26.25" customHeight="1">
      <c r="B6" s="178" t="s">
        <v>209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80"/>
    </row>
    <row r="7" spans="2:64" s="3" customFormat="1" ht="78.75">
      <c r="B7" s="60" t="s">
        <v>113</v>
      </c>
      <c r="C7" s="61" t="s">
        <v>43</v>
      </c>
      <c r="D7" s="61" t="s">
        <v>114</v>
      </c>
      <c r="E7" s="61" t="s">
        <v>15</v>
      </c>
      <c r="F7" s="61" t="s">
        <v>60</v>
      </c>
      <c r="G7" s="61" t="s">
        <v>18</v>
      </c>
      <c r="H7" s="61" t="s">
        <v>98</v>
      </c>
      <c r="I7" s="61" t="s">
        <v>49</v>
      </c>
      <c r="J7" s="61" t="s">
        <v>19</v>
      </c>
      <c r="K7" s="61" t="s">
        <v>229</v>
      </c>
      <c r="L7" s="61" t="s">
        <v>228</v>
      </c>
      <c r="M7" s="61" t="s">
        <v>107</v>
      </c>
      <c r="N7" s="61" t="s">
        <v>179</v>
      </c>
      <c r="O7" s="63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236</v>
      </c>
      <c r="L8" s="33"/>
      <c r="M8" s="33" t="s">
        <v>232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"/>
      <c r="Q10" s="1"/>
      <c r="R10" s="1"/>
      <c r="S10" s="1"/>
      <c r="T10" s="1"/>
      <c r="U10" s="1"/>
      <c r="BL10" s="1"/>
    </row>
    <row r="11" spans="2:64" ht="20.25" customHeight="1">
      <c r="B11" s="99" t="s">
        <v>244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2:64">
      <c r="B12" s="99" t="s">
        <v>109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2:64">
      <c r="B13" s="99" t="s">
        <v>227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4">
      <c r="B14" s="99" t="s">
        <v>235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176</v>
      </c>
      <c r="C1" s="78" t="s" vm="1">
        <v>245</v>
      </c>
    </row>
    <row r="2" spans="2:56">
      <c r="B2" s="57" t="s">
        <v>175</v>
      </c>
      <c r="C2" s="78" t="s">
        <v>246</v>
      </c>
    </row>
    <row r="3" spans="2:56">
      <c r="B3" s="57" t="s">
        <v>177</v>
      </c>
      <c r="C3" s="78" t="s">
        <v>247</v>
      </c>
    </row>
    <row r="4" spans="2:56">
      <c r="B4" s="57" t="s">
        <v>178</v>
      </c>
      <c r="C4" s="78">
        <v>2144</v>
      </c>
    </row>
    <row r="6" spans="2:56" ht="26.25" customHeight="1">
      <c r="B6" s="178" t="s">
        <v>210</v>
      </c>
      <c r="C6" s="179"/>
      <c r="D6" s="179"/>
      <c r="E6" s="179"/>
      <c r="F6" s="179"/>
      <c r="G6" s="179"/>
      <c r="H6" s="179"/>
      <c r="I6" s="179"/>
      <c r="J6" s="180"/>
    </row>
    <row r="7" spans="2:56" s="3" customFormat="1" ht="78.75">
      <c r="B7" s="60" t="s">
        <v>113</v>
      </c>
      <c r="C7" s="62" t="s">
        <v>51</v>
      </c>
      <c r="D7" s="62" t="s">
        <v>82</v>
      </c>
      <c r="E7" s="62" t="s">
        <v>52</v>
      </c>
      <c r="F7" s="62" t="s">
        <v>98</v>
      </c>
      <c r="G7" s="62" t="s">
        <v>221</v>
      </c>
      <c r="H7" s="62" t="s">
        <v>179</v>
      </c>
      <c r="I7" s="64" t="s">
        <v>180</v>
      </c>
      <c r="J7" s="77" t="s">
        <v>239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233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5"/>
      <c r="C11" s="101"/>
      <c r="D11" s="101"/>
      <c r="E11" s="101"/>
      <c r="F11" s="101"/>
      <c r="G11" s="101"/>
      <c r="H11" s="101"/>
      <c r="I11" s="101"/>
      <c r="J11" s="101"/>
    </row>
    <row r="12" spans="2:56">
      <c r="B12" s="115"/>
      <c r="C12" s="101"/>
      <c r="D12" s="101"/>
      <c r="E12" s="101"/>
      <c r="F12" s="101"/>
      <c r="G12" s="101"/>
      <c r="H12" s="101"/>
      <c r="I12" s="101"/>
      <c r="J12" s="101"/>
    </row>
    <row r="13" spans="2:56">
      <c r="B13" s="101"/>
      <c r="C13" s="101"/>
      <c r="D13" s="101"/>
      <c r="E13" s="101"/>
      <c r="F13" s="101"/>
      <c r="G13" s="101"/>
      <c r="H13" s="101"/>
      <c r="I13" s="101"/>
      <c r="J13" s="101"/>
    </row>
    <row r="14" spans="2:56">
      <c r="B14" s="101"/>
      <c r="C14" s="101"/>
      <c r="D14" s="101"/>
      <c r="E14" s="101"/>
      <c r="F14" s="101"/>
      <c r="G14" s="101"/>
      <c r="H14" s="101"/>
      <c r="I14" s="101"/>
      <c r="J14" s="101"/>
    </row>
    <row r="15" spans="2:56">
      <c r="B15" s="101"/>
      <c r="C15" s="101"/>
      <c r="D15" s="101"/>
      <c r="E15" s="101"/>
      <c r="F15" s="101"/>
      <c r="G15" s="101"/>
      <c r="H15" s="101"/>
      <c r="I15" s="101"/>
      <c r="J15" s="101"/>
    </row>
    <row r="16" spans="2:56">
      <c r="B16" s="101"/>
      <c r="C16" s="101"/>
      <c r="D16" s="101"/>
      <c r="E16" s="101"/>
      <c r="F16" s="101"/>
      <c r="G16" s="101"/>
      <c r="H16" s="101"/>
      <c r="I16" s="101"/>
      <c r="J16" s="101"/>
    </row>
    <row r="17" spans="2:10">
      <c r="B17" s="101"/>
      <c r="C17" s="101"/>
      <c r="D17" s="101"/>
      <c r="E17" s="101"/>
      <c r="F17" s="101"/>
      <c r="G17" s="101"/>
      <c r="H17" s="101"/>
      <c r="I17" s="101"/>
      <c r="J17" s="101"/>
    </row>
    <row r="18" spans="2:10">
      <c r="B18" s="101"/>
      <c r="C18" s="101"/>
      <c r="D18" s="101"/>
      <c r="E18" s="101"/>
      <c r="F18" s="101"/>
      <c r="G18" s="101"/>
      <c r="H18" s="101"/>
      <c r="I18" s="101"/>
      <c r="J18" s="101"/>
    </row>
    <row r="19" spans="2:10">
      <c r="B19" s="101"/>
      <c r="C19" s="101"/>
      <c r="D19" s="101"/>
      <c r="E19" s="101"/>
      <c r="F19" s="101"/>
      <c r="G19" s="101"/>
      <c r="H19" s="101"/>
      <c r="I19" s="101"/>
      <c r="J19" s="101"/>
    </row>
    <row r="20" spans="2:10">
      <c r="B20" s="101"/>
      <c r="C20" s="101"/>
      <c r="D20" s="101"/>
      <c r="E20" s="101"/>
      <c r="F20" s="101"/>
      <c r="G20" s="101"/>
      <c r="H20" s="101"/>
      <c r="I20" s="101"/>
      <c r="J20" s="101"/>
    </row>
    <row r="21" spans="2:10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10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10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10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10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10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10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10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176</v>
      </c>
      <c r="C1" s="78" t="s" vm="1">
        <v>245</v>
      </c>
    </row>
    <row r="2" spans="2:60">
      <c r="B2" s="57" t="s">
        <v>175</v>
      </c>
      <c r="C2" s="78" t="s">
        <v>246</v>
      </c>
    </row>
    <row r="3" spans="2:60">
      <c r="B3" s="57" t="s">
        <v>177</v>
      </c>
      <c r="C3" s="78" t="s">
        <v>247</v>
      </c>
    </row>
    <row r="4" spans="2:60">
      <c r="B4" s="57" t="s">
        <v>178</v>
      </c>
      <c r="C4" s="78">
        <v>2144</v>
      </c>
    </row>
    <row r="6" spans="2:60" ht="26.25" customHeight="1">
      <c r="B6" s="178" t="s">
        <v>211</v>
      </c>
      <c r="C6" s="179"/>
      <c r="D6" s="179"/>
      <c r="E6" s="179"/>
      <c r="F6" s="179"/>
      <c r="G6" s="179"/>
      <c r="H6" s="179"/>
      <c r="I6" s="179"/>
      <c r="J6" s="179"/>
      <c r="K6" s="180"/>
    </row>
    <row r="7" spans="2:60" s="3" customFormat="1" ht="66">
      <c r="B7" s="60" t="s">
        <v>113</v>
      </c>
      <c r="C7" s="60" t="s">
        <v>114</v>
      </c>
      <c r="D7" s="60" t="s">
        <v>15</v>
      </c>
      <c r="E7" s="60" t="s">
        <v>16</v>
      </c>
      <c r="F7" s="60" t="s">
        <v>53</v>
      </c>
      <c r="G7" s="60" t="s">
        <v>98</v>
      </c>
      <c r="H7" s="60" t="s">
        <v>50</v>
      </c>
      <c r="I7" s="60" t="s">
        <v>107</v>
      </c>
      <c r="J7" s="60" t="s">
        <v>179</v>
      </c>
      <c r="K7" s="60" t="s">
        <v>180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232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15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1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176</v>
      </c>
      <c r="C1" s="78" t="s" vm="1">
        <v>245</v>
      </c>
    </row>
    <row r="2" spans="2:60">
      <c r="B2" s="57" t="s">
        <v>175</v>
      </c>
      <c r="C2" s="78" t="s">
        <v>246</v>
      </c>
    </row>
    <row r="3" spans="2:60">
      <c r="B3" s="57" t="s">
        <v>177</v>
      </c>
      <c r="C3" s="78" t="s">
        <v>247</v>
      </c>
    </row>
    <row r="4" spans="2:60">
      <c r="B4" s="57" t="s">
        <v>178</v>
      </c>
      <c r="C4" s="78">
        <v>2144</v>
      </c>
    </row>
    <row r="6" spans="2:60" ht="26.25" customHeight="1">
      <c r="B6" s="178" t="s">
        <v>212</v>
      </c>
      <c r="C6" s="179"/>
      <c r="D6" s="179"/>
      <c r="E6" s="179"/>
      <c r="F6" s="179"/>
      <c r="G6" s="179"/>
      <c r="H6" s="179"/>
      <c r="I6" s="179"/>
      <c r="J6" s="179"/>
      <c r="K6" s="180"/>
    </row>
    <row r="7" spans="2:60" s="3" customFormat="1" ht="63">
      <c r="B7" s="60" t="s">
        <v>113</v>
      </c>
      <c r="C7" s="62" t="s">
        <v>43</v>
      </c>
      <c r="D7" s="62" t="s">
        <v>15</v>
      </c>
      <c r="E7" s="62" t="s">
        <v>16</v>
      </c>
      <c r="F7" s="62" t="s">
        <v>53</v>
      </c>
      <c r="G7" s="62" t="s">
        <v>98</v>
      </c>
      <c r="H7" s="62" t="s">
        <v>50</v>
      </c>
      <c r="I7" s="62" t="s">
        <v>107</v>
      </c>
      <c r="J7" s="62" t="s">
        <v>179</v>
      </c>
      <c r="K7" s="64" t="s">
        <v>180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232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58" t="s">
        <v>1018</v>
      </c>
      <c r="C10" s="155"/>
      <c r="D10" s="155"/>
      <c r="E10" s="155"/>
      <c r="F10" s="155"/>
      <c r="G10" s="155"/>
      <c r="H10" s="157"/>
      <c r="I10" s="156">
        <f>I11</f>
        <v>-50.752800000000001</v>
      </c>
      <c r="J10" s="157">
        <v>1</v>
      </c>
      <c r="K10" s="157">
        <f>I10/'סכום נכסי הקרן'!$C$42</f>
        <v>-2.474477186290459E-4</v>
      </c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  <c r="BD10" s="161"/>
      <c r="BE10" s="161"/>
      <c r="BF10" s="161"/>
      <c r="BG10" s="161"/>
      <c r="BH10" s="160"/>
    </row>
    <row r="11" spans="2:60" ht="21" customHeight="1">
      <c r="B11" s="159" t="s">
        <v>226</v>
      </c>
      <c r="C11" s="155"/>
      <c r="D11" s="155"/>
      <c r="E11" s="155"/>
      <c r="F11" s="155"/>
      <c r="G11" s="155"/>
      <c r="H11" s="157"/>
      <c r="I11" s="156">
        <f>I12</f>
        <v>-50.752800000000001</v>
      </c>
      <c r="J11" s="157">
        <v>1</v>
      </c>
      <c r="K11" s="157">
        <f>I11/'סכום נכסי הקרן'!$C$42</f>
        <v>-2.474477186290459E-4</v>
      </c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  <c r="AT11" s="154"/>
      <c r="AU11" s="154"/>
      <c r="AV11" s="154"/>
      <c r="AW11" s="154"/>
      <c r="AX11" s="154"/>
      <c r="AY11" s="154"/>
      <c r="AZ11" s="154"/>
      <c r="BA11" s="154"/>
      <c r="BB11" s="154"/>
      <c r="BC11" s="154"/>
      <c r="BD11" s="154"/>
      <c r="BE11" s="154"/>
      <c r="BF11" s="154"/>
      <c r="BG11" s="154"/>
      <c r="BH11" s="154"/>
    </row>
    <row r="12" spans="2:60">
      <c r="B12" s="163" t="s">
        <v>1019</v>
      </c>
      <c r="C12" s="151"/>
      <c r="D12" s="151"/>
      <c r="E12" s="151"/>
      <c r="F12" s="151"/>
      <c r="G12" s="151"/>
      <c r="H12" s="153"/>
      <c r="I12" s="152">
        <v>-50.752800000000001</v>
      </c>
      <c r="J12" s="153">
        <v>1</v>
      </c>
      <c r="K12" s="153">
        <f>I12/'סכום נכסי הקרן'!$C$42</f>
        <v>-2.474477186290459E-4</v>
      </c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49"/>
      <c r="BF12" s="149"/>
      <c r="BG12" s="149"/>
      <c r="BH12" s="149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D108" s="3"/>
      <c r="E108" s="3"/>
      <c r="F108" s="3"/>
      <c r="G108" s="3"/>
      <c r="H108" s="3"/>
    </row>
    <row r="109" spans="2:11">
      <c r="D109" s="3"/>
      <c r="E109" s="3"/>
      <c r="F109" s="3"/>
      <c r="G109" s="3"/>
      <c r="H109" s="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E606" s="22"/>
      <c r="G606" s="22"/>
    </row>
    <row r="607" spans="4:8">
      <c r="E607" s="22"/>
      <c r="G607" s="22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D28:XFD1048576 D26:AF27 AH26:XFD27 C5:C1048576 A1:B1048576 D1:XFD25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N109"/>
  <sheetViews>
    <sheetView rightToLeft="1" workbookViewId="0">
      <selection activeCell="B20" sqref="B2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10" style="3" customWidth="1"/>
    <col min="6" max="6" width="9.5703125" style="3" customWidth="1"/>
    <col min="7" max="7" width="6.140625" style="3" customWidth="1"/>
    <col min="8" max="9" width="5.7109375" style="3" customWidth="1"/>
    <col min="10" max="10" width="6.85546875" style="3" customWidth="1"/>
    <col min="11" max="11" width="6.42578125" style="1" customWidth="1"/>
    <col min="12" max="12" width="6.7109375" style="1" customWidth="1"/>
    <col min="13" max="13" width="7.28515625" style="1" customWidth="1"/>
    <col min="14" max="25" width="5.7109375" style="1" customWidth="1"/>
    <col min="26" max="16384" width="9.140625" style="1"/>
  </cols>
  <sheetData>
    <row r="1" spans="2:40">
      <c r="B1" s="57" t="s">
        <v>176</v>
      </c>
      <c r="C1" s="78" t="s" vm="1">
        <v>245</v>
      </c>
    </row>
    <row r="2" spans="2:40">
      <c r="B2" s="57" t="s">
        <v>175</v>
      </c>
      <c r="C2" s="78" t="s">
        <v>246</v>
      </c>
    </row>
    <row r="3" spans="2:40">
      <c r="B3" s="57" t="s">
        <v>177</v>
      </c>
      <c r="C3" s="78" t="s">
        <v>247</v>
      </c>
    </row>
    <row r="4" spans="2:40">
      <c r="B4" s="57" t="s">
        <v>178</v>
      </c>
      <c r="C4" s="78">
        <v>2144</v>
      </c>
    </row>
    <row r="6" spans="2:40" ht="26.25" customHeight="1">
      <c r="B6" s="178" t="s">
        <v>213</v>
      </c>
      <c r="C6" s="179"/>
      <c r="D6" s="180"/>
    </row>
    <row r="7" spans="2:40" s="3" customFormat="1" ht="33">
      <c r="B7" s="60" t="s">
        <v>113</v>
      </c>
      <c r="C7" s="65" t="s">
        <v>104</v>
      </c>
      <c r="D7" s="66" t="s">
        <v>103</v>
      </c>
    </row>
    <row r="8" spans="2:40" s="3" customFormat="1">
      <c r="B8" s="16"/>
      <c r="C8" s="33" t="s">
        <v>232</v>
      </c>
      <c r="D8" s="18" t="s">
        <v>22</v>
      </c>
    </row>
    <row r="9" spans="2:40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</row>
    <row r="10" spans="2:40" s="135" customFormat="1" ht="18" customHeight="1">
      <c r="B10" s="130" t="s">
        <v>1000</v>
      </c>
      <c r="C10" s="133">
        <f>C11</f>
        <v>1166.8011900000001</v>
      </c>
      <c r="D10" s="101"/>
      <c r="E10" s="139"/>
      <c r="F10" s="139"/>
      <c r="G10" s="139"/>
      <c r="H10" s="139"/>
      <c r="I10" s="139"/>
      <c r="J10" s="139"/>
    </row>
    <row r="11" spans="2:40" s="137" customFormat="1">
      <c r="B11" s="130" t="s">
        <v>1001</v>
      </c>
      <c r="C11" s="133">
        <f>SUM(C12:C15)</f>
        <v>1166.8011900000001</v>
      </c>
      <c r="D11" s="101"/>
      <c r="E11" s="139"/>
      <c r="F11" s="139"/>
      <c r="G11" s="139"/>
      <c r="H11" s="139"/>
      <c r="I11" s="139"/>
      <c r="J11" s="139"/>
    </row>
    <row r="12" spans="2:40" s="137" customFormat="1">
      <c r="B12" s="144" t="s">
        <v>1014</v>
      </c>
      <c r="C12" s="145">
        <v>486.40747000000005</v>
      </c>
      <c r="D12" s="146">
        <v>46100</v>
      </c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</row>
    <row r="13" spans="2:40" s="137" customFormat="1">
      <c r="B13" s="129" t="s">
        <v>1015</v>
      </c>
      <c r="C13" s="145">
        <v>78.995020000000011</v>
      </c>
      <c r="D13" s="146">
        <v>43824</v>
      </c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</row>
    <row r="14" spans="2:40" s="137" customFormat="1">
      <c r="B14" s="147" t="s">
        <v>1016</v>
      </c>
      <c r="C14" s="145">
        <v>272.92252000000002</v>
      </c>
      <c r="D14" s="146">
        <v>44246</v>
      </c>
      <c r="E14" s="139"/>
      <c r="F14" s="139"/>
      <c r="G14" s="139"/>
      <c r="H14" s="139"/>
      <c r="I14" s="139"/>
      <c r="J14" s="139"/>
    </row>
    <row r="15" spans="2:40" s="137" customFormat="1">
      <c r="B15" s="148" t="s">
        <v>1017</v>
      </c>
      <c r="C15" s="145">
        <v>328.47618</v>
      </c>
      <c r="D15" s="146">
        <v>44739</v>
      </c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</row>
    <row r="16" spans="2:40" s="137" customFormat="1">
      <c r="B16" s="101"/>
      <c r="C16" s="101"/>
      <c r="D16" s="101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</row>
    <row r="17" spans="2:10" s="137" customFormat="1">
      <c r="B17" s="101"/>
      <c r="C17" s="101"/>
      <c r="D17" s="101"/>
      <c r="E17" s="139"/>
      <c r="F17" s="139"/>
      <c r="G17" s="139"/>
      <c r="H17" s="139"/>
      <c r="I17" s="139"/>
      <c r="J17" s="139"/>
    </row>
    <row r="18" spans="2:10">
      <c r="B18" s="101"/>
      <c r="C18" s="101"/>
      <c r="D18" s="101"/>
    </row>
    <row r="19" spans="2:10">
      <c r="B19" s="101"/>
      <c r="C19" s="101"/>
      <c r="D19" s="101"/>
    </row>
    <row r="20" spans="2:10">
      <c r="B20" s="101"/>
      <c r="C20" s="101"/>
      <c r="D20" s="101"/>
    </row>
    <row r="21" spans="2:10">
      <c r="B21" s="101"/>
      <c r="C21" s="101"/>
      <c r="D21" s="101"/>
    </row>
    <row r="22" spans="2:10">
      <c r="B22" s="101"/>
      <c r="C22" s="101"/>
      <c r="D22" s="101"/>
    </row>
    <row r="23" spans="2:10">
      <c r="B23" s="101"/>
      <c r="C23" s="101"/>
      <c r="D23" s="101"/>
    </row>
    <row r="24" spans="2:10">
      <c r="B24" s="101"/>
      <c r="C24" s="101"/>
      <c r="D24" s="101"/>
    </row>
    <row r="25" spans="2:10">
      <c r="B25" s="101"/>
      <c r="C25" s="101"/>
      <c r="D25" s="101"/>
    </row>
    <row r="26" spans="2:10">
      <c r="B26" s="101"/>
      <c r="C26" s="101"/>
      <c r="D26" s="101"/>
    </row>
    <row r="27" spans="2:10">
      <c r="B27" s="101"/>
      <c r="C27" s="101"/>
      <c r="D27" s="101"/>
    </row>
    <row r="28" spans="2:10">
      <c r="B28" s="101"/>
      <c r="C28" s="101"/>
      <c r="D28" s="101"/>
    </row>
    <row r="29" spans="2:10">
      <c r="B29" s="101"/>
      <c r="C29" s="101"/>
      <c r="D29" s="101"/>
    </row>
    <row r="30" spans="2:10">
      <c r="B30" s="101"/>
      <c r="C30" s="101"/>
      <c r="D30" s="101"/>
    </row>
    <row r="31" spans="2:10">
      <c r="B31" s="101"/>
      <c r="C31" s="101"/>
      <c r="D31" s="101"/>
    </row>
    <row r="32" spans="2:10">
      <c r="B32" s="101"/>
      <c r="C32" s="101"/>
      <c r="D32" s="101"/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  <row r="109" spans="2:4">
      <c r="B109" s="101"/>
      <c r="C109" s="101"/>
      <c r="D109" s="101"/>
    </row>
  </sheetData>
  <sheetProtection sheet="1" objects="1" scenarios="1"/>
  <mergeCells count="1">
    <mergeCell ref="B6:D6"/>
  </mergeCells>
  <phoneticPr fontId="4" type="noConversion"/>
  <conditionalFormatting sqref="B14">
    <cfRule type="cellIs" dxfId="0" priority="1" operator="equal">
      <formula>"NR3"</formula>
    </cfRule>
  </conditionalFormatting>
  <dataValidations count="1">
    <dataValidation allowBlank="1" showInputMessage="1" showErrorMessage="1" sqref="AA28:XFD29 C5:C1048576 A1:B1048576 D1:XFD27 D28:Y29 D30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176</v>
      </c>
      <c r="C1" s="78" t="s" vm="1">
        <v>245</v>
      </c>
    </row>
    <row r="2" spans="2:18">
      <c r="B2" s="57" t="s">
        <v>175</v>
      </c>
      <c r="C2" s="78" t="s">
        <v>246</v>
      </c>
    </row>
    <row r="3" spans="2:18">
      <c r="B3" s="57" t="s">
        <v>177</v>
      </c>
      <c r="C3" s="78" t="s">
        <v>247</v>
      </c>
    </row>
    <row r="4" spans="2:18">
      <c r="B4" s="57" t="s">
        <v>178</v>
      </c>
      <c r="C4" s="78">
        <v>2144</v>
      </c>
    </row>
    <row r="6" spans="2:18" ht="26.25" customHeight="1">
      <c r="B6" s="178" t="s">
        <v>216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80"/>
    </row>
    <row r="7" spans="2:18" s="3" customFormat="1" ht="78.75">
      <c r="B7" s="23" t="s">
        <v>113</v>
      </c>
      <c r="C7" s="31" t="s">
        <v>43</v>
      </c>
      <c r="D7" s="31" t="s">
        <v>59</v>
      </c>
      <c r="E7" s="31" t="s">
        <v>15</v>
      </c>
      <c r="F7" s="31" t="s">
        <v>60</v>
      </c>
      <c r="G7" s="31" t="s">
        <v>99</v>
      </c>
      <c r="H7" s="31" t="s">
        <v>18</v>
      </c>
      <c r="I7" s="31" t="s">
        <v>98</v>
      </c>
      <c r="J7" s="31" t="s">
        <v>17</v>
      </c>
      <c r="K7" s="31" t="s">
        <v>214</v>
      </c>
      <c r="L7" s="31" t="s">
        <v>234</v>
      </c>
      <c r="M7" s="31" t="s">
        <v>215</v>
      </c>
      <c r="N7" s="31" t="s">
        <v>55</v>
      </c>
      <c r="O7" s="31" t="s">
        <v>179</v>
      </c>
      <c r="P7" s="32" t="s">
        <v>181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236</v>
      </c>
      <c r="M8" s="33" t="s">
        <v>232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244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235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L516"/>
  <sheetViews>
    <sheetView rightToLeft="1" workbookViewId="0">
      <pane ySplit="9" topLeftCell="A10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3">
      <c r="B1" s="57" t="s">
        <v>176</v>
      </c>
      <c r="C1" s="78" t="s" vm="1">
        <v>245</v>
      </c>
    </row>
    <row r="2" spans="2:13">
      <c r="B2" s="57" t="s">
        <v>175</v>
      </c>
      <c r="C2" s="78" t="s">
        <v>246</v>
      </c>
    </row>
    <row r="3" spans="2:13">
      <c r="B3" s="57" t="s">
        <v>177</v>
      </c>
      <c r="C3" s="78" t="s">
        <v>247</v>
      </c>
    </row>
    <row r="4" spans="2:13">
      <c r="B4" s="57" t="s">
        <v>178</v>
      </c>
      <c r="C4" s="78">
        <v>2144</v>
      </c>
    </row>
    <row r="6" spans="2:13" ht="26.25" customHeight="1">
      <c r="B6" s="167" t="s">
        <v>205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</row>
    <row r="7" spans="2:13" s="3" customFormat="1" ht="63">
      <c r="B7" s="13" t="s">
        <v>112</v>
      </c>
      <c r="C7" s="14" t="s">
        <v>43</v>
      </c>
      <c r="D7" s="14" t="s">
        <v>114</v>
      </c>
      <c r="E7" s="14" t="s">
        <v>15</v>
      </c>
      <c r="F7" s="14" t="s">
        <v>60</v>
      </c>
      <c r="G7" s="14" t="s">
        <v>98</v>
      </c>
      <c r="H7" s="14" t="s">
        <v>17</v>
      </c>
      <c r="I7" s="14" t="s">
        <v>19</v>
      </c>
      <c r="J7" s="14" t="s">
        <v>58</v>
      </c>
      <c r="K7" s="14" t="s">
        <v>179</v>
      </c>
      <c r="L7" s="14" t="s">
        <v>180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232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35" customFormat="1" ht="18" customHeight="1">
      <c r="B10" s="120" t="s">
        <v>42</v>
      </c>
      <c r="C10" s="121"/>
      <c r="D10" s="121"/>
      <c r="E10" s="121"/>
      <c r="F10" s="121"/>
      <c r="G10" s="121"/>
      <c r="H10" s="121"/>
      <c r="I10" s="121"/>
      <c r="J10" s="122">
        <f>J11</f>
        <v>8758.8595700000005</v>
      </c>
      <c r="K10" s="123">
        <f>J10/$J$10</f>
        <v>1</v>
      </c>
      <c r="L10" s="123">
        <f>J10/'סכום נכסי הקרן'!$C$42</f>
        <v>4.2704241310601306E-2</v>
      </c>
    </row>
    <row r="11" spans="2:13" s="136" customFormat="1">
      <c r="B11" s="124" t="s">
        <v>226</v>
      </c>
      <c r="C11" s="121"/>
      <c r="D11" s="121"/>
      <c r="E11" s="121"/>
      <c r="F11" s="121"/>
      <c r="G11" s="121"/>
      <c r="H11" s="121"/>
      <c r="I11" s="121"/>
      <c r="J11" s="122">
        <f>J12+J16</f>
        <v>8758.8595700000005</v>
      </c>
      <c r="K11" s="123">
        <f t="shared" ref="K11:K13" si="0">J11/$J$10</f>
        <v>1</v>
      </c>
      <c r="L11" s="123">
        <f>J11/'סכום נכסי הקרן'!$C$42</f>
        <v>4.2704241310601306E-2</v>
      </c>
    </row>
    <row r="12" spans="2:13" s="137" customFormat="1">
      <c r="B12" s="102" t="s">
        <v>40</v>
      </c>
      <c r="C12" s="82"/>
      <c r="D12" s="82"/>
      <c r="E12" s="82"/>
      <c r="F12" s="82"/>
      <c r="G12" s="82"/>
      <c r="H12" s="82"/>
      <c r="I12" s="82"/>
      <c r="J12" s="91">
        <f>SUM(J13:J14)</f>
        <v>7625.72</v>
      </c>
      <c r="K12" s="92">
        <f t="shared" si="0"/>
        <v>0.87062932554814321</v>
      </c>
      <c r="L12" s="92">
        <f>J12/'סכום נכסי הקרן'!$C$42</f>
        <v>3.7179564810293969E-2</v>
      </c>
    </row>
    <row r="13" spans="2:13" s="137" customFormat="1">
      <c r="B13" s="87" t="s">
        <v>959</v>
      </c>
      <c r="C13" s="84" t="s">
        <v>960</v>
      </c>
      <c r="D13" s="84">
        <v>10</v>
      </c>
      <c r="E13" s="84" t="s">
        <v>300</v>
      </c>
      <c r="F13" s="84" t="s">
        <v>301</v>
      </c>
      <c r="G13" s="97" t="s">
        <v>161</v>
      </c>
      <c r="H13" s="98">
        <v>0</v>
      </c>
      <c r="I13" s="98">
        <v>0</v>
      </c>
      <c r="J13" s="94">
        <v>7566.39</v>
      </c>
      <c r="K13" s="95">
        <f t="shared" si="0"/>
        <v>0.86385561265483335</v>
      </c>
      <c r="L13" s="95">
        <f>J13/'סכום נכסי הקרן'!$C$42</f>
        <v>3.6890298540329332E-2</v>
      </c>
    </row>
    <row r="14" spans="2:13" s="137" customFormat="1">
      <c r="B14" s="87" t="s">
        <v>961</v>
      </c>
      <c r="C14" s="84" t="s">
        <v>962</v>
      </c>
      <c r="D14" s="84">
        <v>26</v>
      </c>
      <c r="E14" s="84" t="s">
        <v>329</v>
      </c>
      <c r="F14" s="84" t="s">
        <v>301</v>
      </c>
      <c r="G14" s="97" t="s">
        <v>161</v>
      </c>
      <c r="H14" s="98">
        <v>0</v>
      </c>
      <c r="I14" s="98">
        <v>0</v>
      </c>
      <c r="J14" s="94">
        <v>59.33</v>
      </c>
      <c r="K14" s="95">
        <f>J14/$J$10</f>
        <v>6.7737128933099211E-3</v>
      </c>
      <c r="L14" s="95">
        <f>J14/'סכום נכסי הקרן'!$C$42</f>
        <v>2.8926626996463826E-4</v>
      </c>
    </row>
    <row r="15" spans="2:13" s="137" customFormat="1">
      <c r="B15" s="83"/>
      <c r="C15" s="84"/>
      <c r="D15" s="84"/>
      <c r="E15" s="84"/>
      <c r="F15" s="84"/>
      <c r="G15" s="84"/>
      <c r="H15" s="84"/>
      <c r="I15" s="84"/>
      <c r="J15" s="84"/>
      <c r="K15" s="95"/>
      <c r="L15" s="84"/>
    </row>
    <row r="16" spans="2:13" s="137" customFormat="1">
      <c r="B16" s="102" t="s">
        <v>41</v>
      </c>
      <c r="C16" s="82"/>
      <c r="D16" s="82"/>
      <c r="E16" s="82"/>
      <c r="F16" s="82"/>
      <c r="G16" s="82"/>
      <c r="H16" s="82"/>
      <c r="I16" s="82"/>
      <c r="J16" s="91">
        <f>SUM(J17:J19)</f>
        <v>1133.13957</v>
      </c>
      <c r="K16" s="92">
        <f t="shared" ref="K16:K19" si="1">J16/$J$10</f>
        <v>0.12937067445185674</v>
      </c>
      <c r="L16" s="92">
        <f>J16/'סכום נכסי הקרן'!$C$42</f>
        <v>5.5246765003073338E-3</v>
      </c>
    </row>
    <row r="17" spans="2:12" s="137" customFormat="1">
      <c r="B17" s="87" t="s">
        <v>959</v>
      </c>
      <c r="C17" s="84" t="s">
        <v>963</v>
      </c>
      <c r="D17" s="84">
        <v>10</v>
      </c>
      <c r="E17" s="84" t="s">
        <v>300</v>
      </c>
      <c r="F17" s="84" t="s">
        <v>301</v>
      </c>
      <c r="G17" s="97" t="s">
        <v>162</v>
      </c>
      <c r="H17" s="98">
        <v>0</v>
      </c>
      <c r="I17" s="98">
        <v>0</v>
      </c>
      <c r="J17" s="94">
        <v>4.9105299999999996</v>
      </c>
      <c r="K17" s="95">
        <f t="shared" si="1"/>
        <v>5.6063577235774761E-4</v>
      </c>
      <c r="L17" s="95">
        <f>J17/'סכום נכסי הקרן'!$C$42</f>
        <v>2.3941525310120595E-5</v>
      </c>
    </row>
    <row r="18" spans="2:12" s="137" customFormat="1">
      <c r="B18" s="87" t="s">
        <v>959</v>
      </c>
      <c r="C18" s="84" t="s">
        <v>964</v>
      </c>
      <c r="D18" s="84">
        <v>10</v>
      </c>
      <c r="E18" s="84" t="s">
        <v>300</v>
      </c>
      <c r="F18" s="84" t="s">
        <v>301</v>
      </c>
      <c r="G18" s="97" t="s">
        <v>163</v>
      </c>
      <c r="H18" s="98">
        <v>0</v>
      </c>
      <c r="I18" s="98">
        <v>0</v>
      </c>
      <c r="J18" s="94">
        <v>4.2100000000000002E-3</v>
      </c>
      <c r="K18" s="95">
        <f t="shared" si="1"/>
        <v>4.8065618204676849E-7</v>
      </c>
      <c r="L18" s="95">
        <f>J18/'סכום נכסי הקרן'!$C$42</f>
        <v>2.0526057585557509E-8</v>
      </c>
    </row>
    <row r="19" spans="2:12" s="137" customFormat="1">
      <c r="B19" s="87" t="s">
        <v>959</v>
      </c>
      <c r="C19" s="84" t="s">
        <v>965</v>
      </c>
      <c r="D19" s="84">
        <v>10</v>
      </c>
      <c r="E19" s="84" t="s">
        <v>300</v>
      </c>
      <c r="F19" s="84" t="s">
        <v>301</v>
      </c>
      <c r="G19" s="97" t="s">
        <v>160</v>
      </c>
      <c r="H19" s="98">
        <v>0</v>
      </c>
      <c r="I19" s="98">
        <v>0</v>
      </c>
      <c r="J19" s="94">
        <v>1128.2248300000001</v>
      </c>
      <c r="K19" s="95">
        <f t="shared" si="1"/>
        <v>0.12880955802331695</v>
      </c>
      <c r="L19" s="95">
        <f>J19/'סכום נכסי הקרן'!$C$42</f>
        <v>5.500714448939628E-3</v>
      </c>
    </row>
    <row r="20" spans="2:12">
      <c r="B20" s="83"/>
      <c r="C20" s="84"/>
      <c r="D20" s="84"/>
      <c r="E20" s="84"/>
      <c r="F20" s="84"/>
      <c r="G20" s="84"/>
      <c r="H20" s="84"/>
      <c r="I20" s="84"/>
      <c r="J20" s="84"/>
      <c r="K20" s="95"/>
      <c r="L20" s="84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99" t="s">
        <v>244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15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176</v>
      </c>
      <c r="C1" s="78" t="s" vm="1">
        <v>245</v>
      </c>
    </row>
    <row r="2" spans="2:18">
      <c r="B2" s="57" t="s">
        <v>175</v>
      </c>
      <c r="C2" s="78" t="s">
        <v>246</v>
      </c>
    </row>
    <row r="3" spans="2:18">
      <c r="B3" s="57" t="s">
        <v>177</v>
      </c>
      <c r="C3" s="78" t="s">
        <v>247</v>
      </c>
    </row>
    <row r="4" spans="2:18">
      <c r="B4" s="57" t="s">
        <v>178</v>
      </c>
      <c r="C4" s="78">
        <v>2144</v>
      </c>
    </row>
    <row r="6" spans="2:18" ht="26.25" customHeight="1">
      <c r="B6" s="178" t="s">
        <v>217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80"/>
    </row>
    <row r="7" spans="2:18" s="3" customFormat="1" ht="78.75">
      <c r="B7" s="23" t="s">
        <v>113</v>
      </c>
      <c r="C7" s="31" t="s">
        <v>43</v>
      </c>
      <c r="D7" s="31" t="s">
        <v>59</v>
      </c>
      <c r="E7" s="31" t="s">
        <v>15</v>
      </c>
      <c r="F7" s="31" t="s">
        <v>60</v>
      </c>
      <c r="G7" s="31" t="s">
        <v>99</v>
      </c>
      <c r="H7" s="31" t="s">
        <v>18</v>
      </c>
      <c r="I7" s="31" t="s">
        <v>98</v>
      </c>
      <c r="J7" s="31" t="s">
        <v>17</v>
      </c>
      <c r="K7" s="31" t="s">
        <v>214</v>
      </c>
      <c r="L7" s="31" t="s">
        <v>229</v>
      </c>
      <c r="M7" s="31" t="s">
        <v>215</v>
      </c>
      <c r="N7" s="31" t="s">
        <v>55</v>
      </c>
      <c r="O7" s="31" t="s">
        <v>179</v>
      </c>
      <c r="P7" s="32" t="s">
        <v>181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236</v>
      </c>
      <c r="M8" s="33" t="s">
        <v>232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244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235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176</v>
      </c>
      <c r="C1" s="78" t="s" vm="1">
        <v>245</v>
      </c>
    </row>
    <row r="2" spans="2:18">
      <c r="B2" s="57" t="s">
        <v>175</v>
      </c>
      <c r="C2" s="78" t="s">
        <v>246</v>
      </c>
    </row>
    <row r="3" spans="2:18">
      <c r="B3" s="57" t="s">
        <v>177</v>
      </c>
      <c r="C3" s="78" t="s">
        <v>247</v>
      </c>
    </row>
    <row r="4" spans="2:18">
      <c r="B4" s="57" t="s">
        <v>178</v>
      </c>
      <c r="C4" s="78">
        <v>2144</v>
      </c>
    </row>
    <row r="6" spans="2:18" ht="26.25" customHeight="1">
      <c r="B6" s="178" t="s">
        <v>219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80"/>
    </row>
    <row r="7" spans="2:18" s="3" customFormat="1" ht="78.75">
      <c r="B7" s="23" t="s">
        <v>113</v>
      </c>
      <c r="C7" s="31" t="s">
        <v>43</v>
      </c>
      <c r="D7" s="31" t="s">
        <v>59</v>
      </c>
      <c r="E7" s="31" t="s">
        <v>15</v>
      </c>
      <c r="F7" s="31" t="s">
        <v>60</v>
      </c>
      <c r="G7" s="31" t="s">
        <v>99</v>
      </c>
      <c r="H7" s="31" t="s">
        <v>18</v>
      </c>
      <c r="I7" s="31" t="s">
        <v>98</v>
      </c>
      <c r="J7" s="31" t="s">
        <v>17</v>
      </c>
      <c r="K7" s="31" t="s">
        <v>214</v>
      </c>
      <c r="L7" s="31" t="s">
        <v>229</v>
      </c>
      <c r="M7" s="31" t="s">
        <v>215</v>
      </c>
      <c r="N7" s="31" t="s">
        <v>55</v>
      </c>
      <c r="O7" s="31" t="s">
        <v>179</v>
      </c>
      <c r="P7" s="32" t="s">
        <v>181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236</v>
      </c>
      <c r="M8" s="33" t="s">
        <v>232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244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235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pane ySplit="10" topLeftCell="A11" activePane="bottomLeft" state="frozen"/>
      <selection pane="bottomLeft" activeCell="C19" sqref="C19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176</v>
      </c>
      <c r="C1" s="78" t="s" vm="1">
        <v>245</v>
      </c>
    </row>
    <row r="2" spans="2:53">
      <c r="B2" s="57" t="s">
        <v>175</v>
      </c>
      <c r="C2" s="78" t="s">
        <v>246</v>
      </c>
    </row>
    <row r="3" spans="2:53">
      <c r="B3" s="57" t="s">
        <v>177</v>
      </c>
      <c r="C3" s="78" t="s">
        <v>247</v>
      </c>
    </row>
    <row r="4" spans="2:53">
      <c r="B4" s="57" t="s">
        <v>178</v>
      </c>
      <c r="C4" s="78">
        <v>2144</v>
      </c>
    </row>
    <row r="6" spans="2:53" ht="21.75" customHeight="1">
      <c r="B6" s="169" t="s">
        <v>206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1"/>
    </row>
    <row r="7" spans="2:53" ht="27.75" customHeight="1">
      <c r="B7" s="172" t="s">
        <v>83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4"/>
      <c r="AU7" s="3"/>
      <c r="AV7" s="3"/>
    </row>
    <row r="8" spans="2:53" s="3" customFormat="1" ht="66" customHeight="1">
      <c r="B8" s="23" t="s">
        <v>112</v>
      </c>
      <c r="C8" s="31" t="s">
        <v>43</v>
      </c>
      <c r="D8" s="31" t="s">
        <v>116</v>
      </c>
      <c r="E8" s="31" t="s">
        <v>15</v>
      </c>
      <c r="F8" s="31" t="s">
        <v>60</v>
      </c>
      <c r="G8" s="31" t="s">
        <v>99</v>
      </c>
      <c r="H8" s="31" t="s">
        <v>18</v>
      </c>
      <c r="I8" s="31" t="s">
        <v>98</v>
      </c>
      <c r="J8" s="31" t="s">
        <v>17</v>
      </c>
      <c r="K8" s="31" t="s">
        <v>19</v>
      </c>
      <c r="L8" s="31" t="s">
        <v>229</v>
      </c>
      <c r="M8" s="31" t="s">
        <v>228</v>
      </c>
      <c r="N8" s="31" t="s">
        <v>243</v>
      </c>
      <c r="O8" s="31" t="s">
        <v>58</v>
      </c>
      <c r="P8" s="31" t="s">
        <v>231</v>
      </c>
      <c r="Q8" s="31" t="s">
        <v>179</v>
      </c>
      <c r="R8" s="72" t="s">
        <v>181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236</v>
      </c>
      <c r="M9" s="33"/>
      <c r="N9" s="17" t="s">
        <v>232</v>
      </c>
      <c r="O9" s="33" t="s">
        <v>237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110</v>
      </c>
      <c r="R10" s="21" t="s">
        <v>111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5" customFormat="1" ht="18" customHeight="1">
      <c r="B11" s="79" t="s">
        <v>26</v>
      </c>
      <c r="C11" s="80"/>
      <c r="D11" s="80"/>
      <c r="E11" s="80"/>
      <c r="F11" s="80"/>
      <c r="G11" s="80"/>
      <c r="H11" s="88">
        <v>5.109422948154557</v>
      </c>
      <c r="I11" s="80"/>
      <c r="J11" s="80"/>
      <c r="K11" s="89">
        <v>3.631999788634419E-3</v>
      </c>
      <c r="L11" s="88"/>
      <c r="M11" s="90"/>
      <c r="N11" s="80"/>
      <c r="O11" s="88">
        <v>61858.510430000002</v>
      </c>
      <c r="P11" s="80"/>
      <c r="Q11" s="89">
        <v>1</v>
      </c>
      <c r="R11" s="89">
        <f>O11/'סכום נכסי הקרן'!$C$42</f>
        <v>0.30159414423823988</v>
      </c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U11" s="137"/>
      <c r="AV11" s="137"/>
      <c r="AW11" s="139"/>
      <c r="BA11" s="137"/>
    </row>
    <row r="12" spans="2:53" ht="22.5" customHeight="1">
      <c r="B12" s="81" t="s">
        <v>226</v>
      </c>
      <c r="C12" s="82"/>
      <c r="D12" s="82"/>
      <c r="E12" s="82"/>
      <c r="F12" s="82"/>
      <c r="G12" s="82"/>
      <c r="H12" s="91">
        <v>5.1094229481545561</v>
      </c>
      <c r="I12" s="82"/>
      <c r="J12" s="82"/>
      <c r="K12" s="92">
        <v>3.6319997886344181E-3</v>
      </c>
      <c r="L12" s="91"/>
      <c r="M12" s="93"/>
      <c r="N12" s="82"/>
      <c r="O12" s="91">
        <v>61858.510430000024</v>
      </c>
      <c r="P12" s="82"/>
      <c r="Q12" s="92">
        <v>1.0000000000000004</v>
      </c>
      <c r="R12" s="92">
        <f>O12/'סכום נכסי הקרן'!$C$42</f>
        <v>0.30159414423823999</v>
      </c>
      <c r="AW12" s="4"/>
    </row>
    <row r="13" spans="2:53" s="100" customFormat="1">
      <c r="B13" s="125" t="s">
        <v>25</v>
      </c>
      <c r="C13" s="121"/>
      <c r="D13" s="121"/>
      <c r="E13" s="121"/>
      <c r="F13" s="121"/>
      <c r="G13" s="121"/>
      <c r="H13" s="122">
        <v>5.1176778270877064</v>
      </c>
      <c r="I13" s="121"/>
      <c r="J13" s="121"/>
      <c r="K13" s="123">
        <v>-1.0248144687857856E-3</v>
      </c>
      <c r="L13" s="122"/>
      <c r="M13" s="126"/>
      <c r="N13" s="121"/>
      <c r="O13" s="122">
        <v>31112.836049999998</v>
      </c>
      <c r="P13" s="121"/>
      <c r="Q13" s="123">
        <v>0.50296775389067505</v>
      </c>
      <c r="R13" s="123">
        <f>O13/'סכום נכסי הקרן'!$C$42</f>
        <v>0.15169212931408779</v>
      </c>
    </row>
    <row r="14" spans="2:53">
      <c r="B14" s="85" t="s">
        <v>24</v>
      </c>
      <c r="C14" s="82"/>
      <c r="D14" s="82"/>
      <c r="E14" s="82"/>
      <c r="F14" s="82"/>
      <c r="G14" s="82"/>
      <c r="H14" s="91">
        <v>5.1176778270877064</v>
      </c>
      <c r="I14" s="82"/>
      <c r="J14" s="82"/>
      <c r="K14" s="92">
        <v>-1.0248144687857856E-3</v>
      </c>
      <c r="L14" s="91"/>
      <c r="M14" s="93"/>
      <c r="N14" s="82"/>
      <c r="O14" s="91">
        <v>31112.836049999998</v>
      </c>
      <c r="P14" s="82"/>
      <c r="Q14" s="92">
        <v>0.50296775389067505</v>
      </c>
      <c r="R14" s="92">
        <f>O14/'סכום נכסי הקרן'!$C$42</f>
        <v>0.15169212931408779</v>
      </c>
    </row>
    <row r="15" spans="2:53">
      <c r="B15" s="86" t="s">
        <v>248</v>
      </c>
      <c r="C15" s="84" t="s">
        <v>249</v>
      </c>
      <c r="D15" s="97" t="s">
        <v>117</v>
      </c>
      <c r="E15" s="84" t="s">
        <v>250</v>
      </c>
      <c r="F15" s="84"/>
      <c r="G15" s="84"/>
      <c r="H15" s="94">
        <v>3.3700000000000006</v>
      </c>
      <c r="I15" s="97" t="s">
        <v>161</v>
      </c>
      <c r="J15" s="98">
        <v>0.04</v>
      </c>
      <c r="K15" s="95">
        <v>-4.8000000000000004E-3</v>
      </c>
      <c r="L15" s="94">
        <v>1178781</v>
      </c>
      <c r="M15" s="96">
        <v>152.55000000000001</v>
      </c>
      <c r="N15" s="84"/>
      <c r="O15" s="94">
        <v>1798.2304099999999</v>
      </c>
      <c r="P15" s="95">
        <v>7.5816544416842832E-5</v>
      </c>
      <c r="Q15" s="95">
        <v>2.9070056771491513E-2</v>
      </c>
      <c r="R15" s="95">
        <f>O15/'סכום נכסי הקרן'!$C$42</f>
        <v>8.7673588949550331E-3</v>
      </c>
    </row>
    <row r="16" spans="2:53" ht="20.25">
      <c r="B16" s="86" t="s">
        <v>251</v>
      </c>
      <c r="C16" s="84" t="s">
        <v>252</v>
      </c>
      <c r="D16" s="97" t="s">
        <v>117</v>
      </c>
      <c r="E16" s="84" t="s">
        <v>250</v>
      </c>
      <c r="F16" s="84"/>
      <c r="G16" s="84"/>
      <c r="H16" s="94">
        <v>5.9300000000000006</v>
      </c>
      <c r="I16" s="97" t="s">
        <v>161</v>
      </c>
      <c r="J16" s="98">
        <v>0.04</v>
      </c>
      <c r="K16" s="95">
        <v>-1.4000000000000002E-3</v>
      </c>
      <c r="L16" s="94">
        <v>409037</v>
      </c>
      <c r="M16" s="96">
        <v>158.13999999999999</v>
      </c>
      <c r="N16" s="84"/>
      <c r="O16" s="94">
        <v>646.85110999999995</v>
      </c>
      <c r="P16" s="95">
        <v>3.8689521876709065E-5</v>
      </c>
      <c r="Q16" s="95">
        <v>1.0456946109815983E-2</v>
      </c>
      <c r="R16" s="95">
        <f>O16/'סכום נכסי הקרן'!$C$42</f>
        <v>3.1537537133353431E-3</v>
      </c>
      <c r="AU16" s="4"/>
    </row>
    <row r="17" spans="2:48" ht="20.25">
      <c r="B17" s="86" t="s">
        <v>253</v>
      </c>
      <c r="C17" s="84" t="s">
        <v>254</v>
      </c>
      <c r="D17" s="97" t="s">
        <v>117</v>
      </c>
      <c r="E17" s="84" t="s">
        <v>250</v>
      </c>
      <c r="F17" s="84"/>
      <c r="G17" s="84"/>
      <c r="H17" s="94">
        <v>14.24</v>
      </c>
      <c r="I17" s="97" t="s">
        <v>161</v>
      </c>
      <c r="J17" s="98">
        <v>0.04</v>
      </c>
      <c r="K17" s="95">
        <v>8.8000000000000005E-3</v>
      </c>
      <c r="L17" s="94">
        <v>2967310</v>
      </c>
      <c r="M17" s="96">
        <v>183.07</v>
      </c>
      <c r="N17" s="84"/>
      <c r="O17" s="94">
        <v>5432.2546500000008</v>
      </c>
      <c r="P17" s="95">
        <v>1.8292335227289188E-4</v>
      </c>
      <c r="Q17" s="95">
        <v>8.7817417720512686E-2</v>
      </c>
      <c r="R17" s="95">
        <f>O17/'סכום נכסי הקרן'!$C$42</f>
        <v>2.6485218946630064E-2</v>
      </c>
      <c r="AV17" s="4"/>
    </row>
    <row r="18" spans="2:48">
      <c r="B18" s="86" t="s">
        <v>255</v>
      </c>
      <c r="C18" s="84" t="s">
        <v>256</v>
      </c>
      <c r="D18" s="97" t="s">
        <v>117</v>
      </c>
      <c r="E18" s="84" t="s">
        <v>250</v>
      </c>
      <c r="F18" s="84"/>
      <c r="G18" s="84"/>
      <c r="H18" s="94">
        <v>18.480000000000004</v>
      </c>
      <c r="I18" s="97" t="s">
        <v>161</v>
      </c>
      <c r="J18" s="98">
        <v>2.75E-2</v>
      </c>
      <c r="K18" s="95">
        <v>1.1700000000000002E-2</v>
      </c>
      <c r="L18" s="94">
        <v>847673</v>
      </c>
      <c r="M18" s="96">
        <v>141.55000000000001</v>
      </c>
      <c r="N18" s="84"/>
      <c r="O18" s="94">
        <v>1199.88113</v>
      </c>
      <c r="P18" s="95">
        <v>4.7958686662969937E-5</v>
      </c>
      <c r="Q18" s="95">
        <v>1.9397187576280277E-2</v>
      </c>
      <c r="R18" s="95">
        <f>O18/'סכום נכסי הקרן'!$C$42</f>
        <v>5.8500781876968683E-3</v>
      </c>
      <c r="AU18" s="3"/>
    </row>
    <row r="19" spans="2:48">
      <c r="B19" s="86" t="s">
        <v>257</v>
      </c>
      <c r="C19" s="84" t="s">
        <v>258</v>
      </c>
      <c r="D19" s="97" t="s">
        <v>117</v>
      </c>
      <c r="E19" s="84" t="s">
        <v>250</v>
      </c>
      <c r="F19" s="84"/>
      <c r="G19" s="84"/>
      <c r="H19" s="94">
        <v>5.51</v>
      </c>
      <c r="I19" s="97" t="s">
        <v>161</v>
      </c>
      <c r="J19" s="98">
        <v>1.7500000000000002E-2</v>
      </c>
      <c r="K19" s="95">
        <v>-2.5999999999999999E-3</v>
      </c>
      <c r="L19" s="94">
        <v>100650</v>
      </c>
      <c r="M19" s="96">
        <v>113.12</v>
      </c>
      <c r="N19" s="84"/>
      <c r="O19" s="94">
        <v>113.85527</v>
      </c>
      <c r="P19" s="95">
        <v>7.2602913638239122E-6</v>
      </c>
      <c r="Q19" s="95">
        <v>1.8405756816410944E-3</v>
      </c>
      <c r="R19" s="95">
        <f>O19/'סכום נכסי הקרן'!$C$42</f>
        <v>5.5510684761026093E-4</v>
      </c>
      <c r="AV19" s="3"/>
    </row>
    <row r="20" spans="2:48">
      <c r="B20" s="86" t="s">
        <v>259</v>
      </c>
      <c r="C20" s="84" t="s">
        <v>260</v>
      </c>
      <c r="D20" s="97" t="s">
        <v>117</v>
      </c>
      <c r="E20" s="84" t="s">
        <v>250</v>
      </c>
      <c r="F20" s="84"/>
      <c r="G20" s="84"/>
      <c r="H20" s="94">
        <v>1.8000000000000003</v>
      </c>
      <c r="I20" s="97" t="s">
        <v>161</v>
      </c>
      <c r="J20" s="98">
        <v>0.03</v>
      </c>
      <c r="K20" s="95">
        <v>-4.899999999999999E-3</v>
      </c>
      <c r="L20" s="94">
        <v>9418933</v>
      </c>
      <c r="M20" s="96">
        <v>116.8</v>
      </c>
      <c r="N20" s="84"/>
      <c r="O20" s="94">
        <v>11001.31403</v>
      </c>
      <c r="P20" s="95">
        <v>6.1440142661647141E-4</v>
      </c>
      <c r="Q20" s="95">
        <v>0.17784641035689419</v>
      </c>
      <c r="R20" s="95">
        <f>O20/'סכום נכסי הקרן'!$C$42</f>
        <v>5.3637435937430339E-2</v>
      </c>
    </row>
    <row r="21" spans="2:48">
      <c r="B21" s="86" t="s">
        <v>261</v>
      </c>
      <c r="C21" s="84" t="s">
        <v>262</v>
      </c>
      <c r="D21" s="97" t="s">
        <v>117</v>
      </c>
      <c r="E21" s="84" t="s">
        <v>250</v>
      </c>
      <c r="F21" s="84"/>
      <c r="G21" s="84"/>
      <c r="H21" s="94">
        <v>2.8300000000000005</v>
      </c>
      <c r="I21" s="97" t="s">
        <v>161</v>
      </c>
      <c r="J21" s="98">
        <v>1E-3</v>
      </c>
      <c r="K21" s="95">
        <v>-5.0000000000000001E-3</v>
      </c>
      <c r="L21" s="94">
        <v>7632706</v>
      </c>
      <c r="M21" s="96">
        <v>101.73</v>
      </c>
      <c r="N21" s="84"/>
      <c r="O21" s="94">
        <v>7764.7515300000005</v>
      </c>
      <c r="P21" s="95">
        <v>5.465675908810138E-4</v>
      </c>
      <c r="Q21" s="95">
        <v>0.12552438582863562</v>
      </c>
      <c r="R21" s="95">
        <f>O21/'סכום נכסי הקרן'!$C$42</f>
        <v>3.7857419725018E-2</v>
      </c>
    </row>
    <row r="22" spans="2:48">
      <c r="B22" s="86" t="s">
        <v>263</v>
      </c>
      <c r="C22" s="84" t="s">
        <v>264</v>
      </c>
      <c r="D22" s="97" t="s">
        <v>117</v>
      </c>
      <c r="E22" s="84" t="s">
        <v>250</v>
      </c>
      <c r="F22" s="84"/>
      <c r="G22" s="84"/>
      <c r="H22" s="94">
        <v>7.6400000000000006</v>
      </c>
      <c r="I22" s="97" t="s">
        <v>161</v>
      </c>
      <c r="J22" s="98">
        <v>7.4999999999999997E-3</v>
      </c>
      <c r="K22" s="95">
        <v>1.0000000000000002E-4</v>
      </c>
      <c r="L22" s="94">
        <v>1643</v>
      </c>
      <c r="M22" s="96">
        <v>105.47</v>
      </c>
      <c r="N22" s="84"/>
      <c r="O22" s="94">
        <v>1.7328699999999999</v>
      </c>
      <c r="P22" s="95">
        <v>1.2376893973635331E-7</v>
      </c>
      <c r="Q22" s="95">
        <v>2.8013445327962448E-5</v>
      </c>
      <c r="R22" s="95">
        <f>O22/'סכום נכסי הקרן'!$C$42</f>
        <v>8.4486910708515528E-6</v>
      </c>
    </row>
    <row r="23" spans="2:48">
      <c r="B23" s="86" t="s">
        <v>265</v>
      </c>
      <c r="C23" s="84" t="s">
        <v>266</v>
      </c>
      <c r="D23" s="97" t="s">
        <v>117</v>
      </c>
      <c r="E23" s="84" t="s">
        <v>250</v>
      </c>
      <c r="F23" s="84"/>
      <c r="G23" s="84"/>
      <c r="H23" s="94">
        <v>0.33</v>
      </c>
      <c r="I23" s="97" t="s">
        <v>161</v>
      </c>
      <c r="J23" s="98">
        <v>3.5000000000000003E-2</v>
      </c>
      <c r="K23" s="95">
        <v>9.1999999999999998E-3</v>
      </c>
      <c r="L23" s="94">
        <v>1361582</v>
      </c>
      <c r="M23" s="96">
        <v>120.2</v>
      </c>
      <c r="N23" s="84"/>
      <c r="O23" s="94">
        <v>1636.6215300000001</v>
      </c>
      <c r="P23" s="95">
        <v>1.0653222952804603E-4</v>
      </c>
      <c r="Q23" s="95">
        <v>2.645749984316265E-2</v>
      </c>
      <c r="R23" s="95">
        <f>O23/'סכום נכסי הקרן'!$C$42</f>
        <v>7.9794270238820048E-3</v>
      </c>
    </row>
    <row r="24" spans="2:48">
      <c r="B24" s="86" t="s">
        <v>267</v>
      </c>
      <c r="C24" s="84" t="s">
        <v>268</v>
      </c>
      <c r="D24" s="97" t="s">
        <v>117</v>
      </c>
      <c r="E24" s="84" t="s">
        <v>250</v>
      </c>
      <c r="F24" s="84"/>
      <c r="G24" s="84"/>
      <c r="H24" s="94">
        <v>4.51</v>
      </c>
      <c r="I24" s="97" t="s">
        <v>161</v>
      </c>
      <c r="J24" s="98">
        <v>2.75E-2</v>
      </c>
      <c r="K24" s="95">
        <v>-4.0999999999999995E-3</v>
      </c>
      <c r="L24" s="94">
        <v>1274222</v>
      </c>
      <c r="M24" s="96">
        <v>119.08</v>
      </c>
      <c r="N24" s="84"/>
      <c r="O24" s="94">
        <v>1517.3435200000001</v>
      </c>
      <c r="P24" s="95">
        <v>7.7680624145905859E-5</v>
      </c>
      <c r="Q24" s="95">
        <v>2.4529260556913155E-2</v>
      </c>
      <c r="R24" s="95">
        <f>O24/'סכום נכסי הקרן'!$C$42</f>
        <v>7.3978813464590345E-3</v>
      </c>
    </row>
    <row r="25" spans="2:48">
      <c r="B25" s="87"/>
      <c r="C25" s="84"/>
      <c r="D25" s="84"/>
      <c r="E25" s="84"/>
      <c r="F25" s="84"/>
      <c r="G25" s="84"/>
      <c r="H25" s="84"/>
      <c r="I25" s="84"/>
      <c r="J25" s="84"/>
      <c r="K25" s="95"/>
      <c r="L25" s="94"/>
      <c r="M25" s="96"/>
      <c r="N25" s="84"/>
      <c r="O25" s="84"/>
      <c r="P25" s="84"/>
      <c r="Q25" s="95"/>
      <c r="R25" s="84"/>
    </row>
    <row r="26" spans="2:48" s="100" customFormat="1">
      <c r="B26" s="125" t="s">
        <v>44</v>
      </c>
      <c r="C26" s="121"/>
      <c r="D26" s="121"/>
      <c r="E26" s="121"/>
      <c r="F26" s="121"/>
      <c r="G26" s="121"/>
      <c r="H26" s="122">
        <v>5.101069490309226</v>
      </c>
      <c r="I26" s="121"/>
      <c r="J26" s="121"/>
      <c r="K26" s="123">
        <v>8.344425241258932E-3</v>
      </c>
      <c r="L26" s="122"/>
      <c r="M26" s="126"/>
      <c r="N26" s="121"/>
      <c r="O26" s="122">
        <v>30745.674379999997</v>
      </c>
      <c r="P26" s="121"/>
      <c r="Q26" s="123">
        <v>0.49703224610932484</v>
      </c>
      <c r="R26" s="123">
        <f>O26/'סכום נכסי הקרן'!$C$42</f>
        <v>0.14990201492415203</v>
      </c>
    </row>
    <row r="27" spans="2:48">
      <c r="B27" s="85" t="s">
        <v>23</v>
      </c>
      <c r="C27" s="82"/>
      <c r="D27" s="82"/>
      <c r="E27" s="82"/>
      <c r="F27" s="82"/>
      <c r="G27" s="82"/>
      <c r="H27" s="91">
        <v>5.101069490309226</v>
      </c>
      <c r="I27" s="82"/>
      <c r="J27" s="82"/>
      <c r="K27" s="92">
        <v>8.344425241258932E-3</v>
      </c>
      <c r="L27" s="91"/>
      <c r="M27" s="93"/>
      <c r="N27" s="82"/>
      <c r="O27" s="91">
        <v>30745.674379999997</v>
      </c>
      <c r="P27" s="82"/>
      <c r="Q27" s="92">
        <v>0.49703224610932484</v>
      </c>
      <c r="R27" s="92">
        <f>O27/'סכום נכסי הקרן'!$C$42</f>
        <v>0.14990201492415203</v>
      </c>
    </row>
    <row r="28" spans="2:48">
      <c r="B28" s="86" t="s">
        <v>269</v>
      </c>
      <c r="C28" s="84" t="s">
        <v>270</v>
      </c>
      <c r="D28" s="97" t="s">
        <v>117</v>
      </c>
      <c r="E28" s="84" t="s">
        <v>250</v>
      </c>
      <c r="F28" s="84"/>
      <c r="G28" s="84"/>
      <c r="H28" s="94">
        <v>1.1099999999999999</v>
      </c>
      <c r="I28" s="97" t="s">
        <v>161</v>
      </c>
      <c r="J28" s="98">
        <v>0.06</v>
      </c>
      <c r="K28" s="95">
        <v>1.2000000000000003E-3</v>
      </c>
      <c r="L28" s="94">
        <v>1448490</v>
      </c>
      <c r="M28" s="96">
        <v>111.85</v>
      </c>
      <c r="N28" s="84"/>
      <c r="O28" s="94">
        <v>1620.1360199999999</v>
      </c>
      <c r="P28" s="95">
        <v>7.9030255788578192E-5</v>
      </c>
      <c r="Q28" s="95">
        <v>2.6190996335635493E-2</v>
      </c>
      <c r="R28" s="95">
        <f>O28/'סכום נכסי הקרן'!$C$42</f>
        <v>7.8990511265928619E-3</v>
      </c>
    </row>
    <row r="29" spans="2:48">
      <c r="B29" s="86" t="s">
        <v>271</v>
      </c>
      <c r="C29" s="84" t="s">
        <v>272</v>
      </c>
      <c r="D29" s="97" t="s">
        <v>117</v>
      </c>
      <c r="E29" s="84" t="s">
        <v>250</v>
      </c>
      <c r="F29" s="84"/>
      <c r="G29" s="84"/>
      <c r="H29" s="94">
        <v>5.6</v>
      </c>
      <c r="I29" s="97" t="s">
        <v>161</v>
      </c>
      <c r="J29" s="98">
        <v>3.7499999999999999E-2</v>
      </c>
      <c r="K29" s="95">
        <v>1.0199999999999997E-2</v>
      </c>
      <c r="L29" s="94">
        <v>9519</v>
      </c>
      <c r="M29" s="96">
        <v>119.31</v>
      </c>
      <c r="N29" s="84"/>
      <c r="O29" s="94">
        <v>11.35711</v>
      </c>
      <c r="P29" s="95">
        <v>6.1848709181898616E-7</v>
      </c>
      <c r="Q29" s="95">
        <v>1.8359818109186241E-4</v>
      </c>
      <c r="R29" s="95">
        <f>O29/'סכום נכסי הקרן'!$C$42</f>
        <v>5.5372136310097634E-5</v>
      </c>
    </row>
    <row r="30" spans="2:48">
      <c r="B30" s="86" t="s">
        <v>273</v>
      </c>
      <c r="C30" s="84" t="s">
        <v>274</v>
      </c>
      <c r="D30" s="97" t="s">
        <v>117</v>
      </c>
      <c r="E30" s="84" t="s">
        <v>250</v>
      </c>
      <c r="F30" s="84"/>
      <c r="G30" s="84"/>
      <c r="H30" s="94">
        <v>1.39</v>
      </c>
      <c r="I30" s="97" t="s">
        <v>161</v>
      </c>
      <c r="J30" s="98">
        <v>2.2499999999999999E-2</v>
      </c>
      <c r="K30" s="95">
        <v>1.0999999999999998E-3</v>
      </c>
      <c r="L30" s="94">
        <v>169330</v>
      </c>
      <c r="M30" s="96">
        <v>104.34</v>
      </c>
      <c r="N30" s="84"/>
      <c r="O30" s="94">
        <v>176.67892000000001</v>
      </c>
      <c r="P30" s="95">
        <v>8.8083933850437826E-6</v>
      </c>
      <c r="Q30" s="95">
        <v>2.8561780549166711E-3</v>
      </c>
      <c r="R30" s="95">
        <f>O30/'סכום נכסי הקרן'!$C$42</f>
        <v>8.6140657626463378E-4</v>
      </c>
    </row>
    <row r="31" spans="2:48">
      <c r="B31" s="86" t="s">
        <v>275</v>
      </c>
      <c r="C31" s="84" t="s">
        <v>276</v>
      </c>
      <c r="D31" s="97" t="s">
        <v>117</v>
      </c>
      <c r="E31" s="84" t="s">
        <v>250</v>
      </c>
      <c r="F31" s="84"/>
      <c r="G31" s="84"/>
      <c r="H31" s="94">
        <v>0.83000000000000007</v>
      </c>
      <c r="I31" s="97" t="s">
        <v>161</v>
      </c>
      <c r="J31" s="98">
        <v>5.0000000000000001E-3</v>
      </c>
      <c r="K31" s="95">
        <v>1.2000000000000003E-3</v>
      </c>
      <c r="L31" s="94">
        <v>10607299</v>
      </c>
      <c r="M31" s="96">
        <v>100.4</v>
      </c>
      <c r="N31" s="84"/>
      <c r="O31" s="94">
        <v>10649.728369999999</v>
      </c>
      <c r="P31" s="95">
        <v>6.9486800041925422E-4</v>
      </c>
      <c r="Q31" s="95">
        <v>0.17216270317487498</v>
      </c>
      <c r="R31" s="95">
        <f>O31/'סכום נכסי הקרן'!$C$42</f>
        <v>5.1923263133768521E-2</v>
      </c>
    </row>
    <row r="32" spans="2:48">
      <c r="B32" s="86" t="s">
        <v>277</v>
      </c>
      <c r="C32" s="84" t="s">
        <v>278</v>
      </c>
      <c r="D32" s="97" t="s">
        <v>117</v>
      </c>
      <c r="E32" s="84" t="s">
        <v>250</v>
      </c>
      <c r="F32" s="84"/>
      <c r="G32" s="84"/>
      <c r="H32" s="94">
        <v>4.79</v>
      </c>
      <c r="I32" s="97" t="s">
        <v>161</v>
      </c>
      <c r="J32" s="98">
        <v>1.2500000000000001E-2</v>
      </c>
      <c r="K32" s="95">
        <v>7.1999999999999998E-3</v>
      </c>
      <c r="L32" s="94">
        <v>1490000</v>
      </c>
      <c r="M32" s="96">
        <v>102.64</v>
      </c>
      <c r="N32" s="84"/>
      <c r="O32" s="94">
        <v>1529.3360700000001</v>
      </c>
      <c r="P32" s="95">
        <v>3.551044960519053E-4</v>
      </c>
      <c r="Q32" s="95">
        <v>2.4723131212973828E-2</v>
      </c>
      <c r="R32" s="95">
        <f>O32/'סכום נכסי הקרן'!$C$42</f>
        <v>7.4563516010665585E-3</v>
      </c>
    </row>
    <row r="33" spans="2:18">
      <c r="B33" s="86" t="s">
        <v>279</v>
      </c>
      <c r="C33" s="84" t="s">
        <v>280</v>
      </c>
      <c r="D33" s="97" t="s">
        <v>117</v>
      </c>
      <c r="E33" s="84" t="s">
        <v>250</v>
      </c>
      <c r="F33" s="84"/>
      <c r="G33" s="84"/>
      <c r="H33" s="94">
        <v>0.08</v>
      </c>
      <c r="I33" s="97" t="s">
        <v>161</v>
      </c>
      <c r="J33" s="98">
        <v>0.04</v>
      </c>
      <c r="K33" s="95">
        <v>1.1999999999999999E-3</v>
      </c>
      <c r="L33" s="94">
        <v>540</v>
      </c>
      <c r="M33" s="96">
        <v>103.99</v>
      </c>
      <c r="N33" s="84"/>
      <c r="O33" s="94">
        <v>0.56154999999999999</v>
      </c>
      <c r="P33" s="95">
        <v>7.3641772122423034E-8</v>
      </c>
      <c r="Q33" s="95">
        <v>9.0779748186057311E-6</v>
      </c>
      <c r="R33" s="95">
        <f>O33/'סכום נכסי הקרן'!$C$42</f>
        <v>2.7378640468336861E-6</v>
      </c>
    </row>
    <row r="34" spans="2:18">
      <c r="B34" s="86" t="s">
        <v>281</v>
      </c>
      <c r="C34" s="84" t="s">
        <v>282</v>
      </c>
      <c r="D34" s="97" t="s">
        <v>117</v>
      </c>
      <c r="E34" s="84" t="s">
        <v>250</v>
      </c>
      <c r="F34" s="84"/>
      <c r="G34" s="84"/>
      <c r="H34" s="94">
        <v>3.0700000000000003</v>
      </c>
      <c r="I34" s="97" t="s">
        <v>161</v>
      </c>
      <c r="J34" s="98">
        <v>5.0000000000000001E-3</v>
      </c>
      <c r="K34" s="95">
        <v>3.4000000000000002E-3</v>
      </c>
      <c r="L34" s="94">
        <v>374207</v>
      </c>
      <c r="M34" s="96">
        <v>100.56</v>
      </c>
      <c r="N34" s="84"/>
      <c r="O34" s="94">
        <v>376.30257</v>
      </c>
      <c r="P34" s="95">
        <v>2.2980098207070024E-4</v>
      </c>
      <c r="Q34" s="95">
        <v>6.0832788792389292E-3</v>
      </c>
      <c r="R34" s="95">
        <f>O34/'סכום נכסי הקרן'!$C$42</f>
        <v>1.8346812877466237E-3</v>
      </c>
    </row>
    <row r="35" spans="2:18">
      <c r="B35" s="86" t="s">
        <v>283</v>
      </c>
      <c r="C35" s="84" t="s">
        <v>284</v>
      </c>
      <c r="D35" s="97" t="s">
        <v>117</v>
      </c>
      <c r="E35" s="84" t="s">
        <v>250</v>
      </c>
      <c r="F35" s="84"/>
      <c r="G35" s="84"/>
      <c r="H35" s="94">
        <v>3.65</v>
      </c>
      <c r="I35" s="97" t="s">
        <v>161</v>
      </c>
      <c r="J35" s="98">
        <v>5.5E-2</v>
      </c>
      <c r="K35" s="95">
        <v>5.1000000000000004E-3</v>
      </c>
      <c r="L35" s="94">
        <v>95400</v>
      </c>
      <c r="M35" s="96">
        <v>125.16</v>
      </c>
      <c r="N35" s="84"/>
      <c r="O35" s="94">
        <v>119.40263</v>
      </c>
      <c r="P35" s="95">
        <v>5.3126014910318723E-6</v>
      </c>
      <c r="Q35" s="95">
        <v>1.9302538837419592E-3</v>
      </c>
      <c r="R35" s="95">
        <f>O35/'סכום נכסי הקרן'!$C$42</f>
        <v>5.8215326822969515E-4</v>
      </c>
    </row>
    <row r="36" spans="2:18">
      <c r="B36" s="86" t="s">
        <v>285</v>
      </c>
      <c r="C36" s="84" t="s">
        <v>286</v>
      </c>
      <c r="D36" s="97" t="s">
        <v>117</v>
      </c>
      <c r="E36" s="84" t="s">
        <v>250</v>
      </c>
      <c r="F36" s="84"/>
      <c r="G36" s="84"/>
      <c r="H36" s="94">
        <v>15.280000000000003</v>
      </c>
      <c r="I36" s="97" t="s">
        <v>161</v>
      </c>
      <c r="J36" s="98">
        <v>5.5E-2</v>
      </c>
      <c r="K36" s="95">
        <v>2.7100000000000003E-2</v>
      </c>
      <c r="L36" s="94">
        <v>4358634</v>
      </c>
      <c r="M36" s="96">
        <v>153.97</v>
      </c>
      <c r="N36" s="84"/>
      <c r="O36" s="94">
        <v>6710.9885599999998</v>
      </c>
      <c r="P36" s="95">
        <v>2.3839002176045387E-4</v>
      </c>
      <c r="Q36" s="95">
        <v>0.10848933337304092</v>
      </c>
      <c r="R36" s="95">
        <f>O36/'סכום נכסי הקרן'!$C$42</f>
        <v>3.2719747657619397E-2</v>
      </c>
    </row>
    <row r="37" spans="2:18">
      <c r="B37" s="86" t="s">
        <v>287</v>
      </c>
      <c r="C37" s="84" t="s">
        <v>288</v>
      </c>
      <c r="D37" s="97" t="s">
        <v>117</v>
      </c>
      <c r="E37" s="84" t="s">
        <v>250</v>
      </c>
      <c r="F37" s="84"/>
      <c r="G37" s="84"/>
      <c r="H37" s="94">
        <v>4.7299999999999995</v>
      </c>
      <c r="I37" s="97" t="s">
        <v>161</v>
      </c>
      <c r="J37" s="98">
        <v>4.2500000000000003E-2</v>
      </c>
      <c r="K37" s="95">
        <v>7.7000000000000002E-3</v>
      </c>
      <c r="L37" s="94">
        <v>2471396</v>
      </c>
      <c r="M37" s="96">
        <v>121.01</v>
      </c>
      <c r="N37" s="84"/>
      <c r="O37" s="94">
        <v>2990.63627</v>
      </c>
      <c r="P37" s="95">
        <v>1.3394709683446342E-4</v>
      </c>
      <c r="Q37" s="95">
        <v>4.834639969845779E-2</v>
      </c>
      <c r="R37" s="95">
        <f>O37/'סכום נכסי הקרן'!$C$42</f>
        <v>1.4580991044056274E-2</v>
      </c>
    </row>
    <row r="38" spans="2:18">
      <c r="B38" s="86" t="s">
        <v>289</v>
      </c>
      <c r="C38" s="84" t="s">
        <v>290</v>
      </c>
      <c r="D38" s="97" t="s">
        <v>117</v>
      </c>
      <c r="E38" s="84" t="s">
        <v>250</v>
      </c>
      <c r="F38" s="84"/>
      <c r="G38" s="84"/>
      <c r="H38" s="94">
        <v>3.27</v>
      </c>
      <c r="I38" s="97" t="s">
        <v>161</v>
      </c>
      <c r="J38" s="98">
        <v>0.01</v>
      </c>
      <c r="K38" s="95">
        <v>3.9000000000000003E-3</v>
      </c>
      <c r="L38" s="94">
        <v>5524173</v>
      </c>
      <c r="M38" s="96">
        <v>102.7</v>
      </c>
      <c r="N38" s="84"/>
      <c r="O38" s="94">
        <v>5673.3259200000002</v>
      </c>
      <c r="P38" s="95">
        <v>3.7931362177340321E-4</v>
      </c>
      <c r="Q38" s="95">
        <v>9.1714557634232377E-2</v>
      </c>
      <c r="R38" s="95">
        <f>O38/'סכום נכסי הקרן'!$C$42</f>
        <v>2.7660573523885044E-2</v>
      </c>
    </row>
    <row r="39" spans="2:18">
      <c r="B39" s="86" t="s">
        <v>291</v>
      </c>
      <c r="C39" s="84" t="s">
        <v>292</v>
      </c>
      <c r="D39" s="97" t="s">
        <v>117</v>
      </c>
      <c r="E39" s="84" t="s">
        <v>250</v>
      </c>
      <c r="F39" s="84"/>
      <c r="G39" s="84"/>
      <c r="H39" s="94">
        <v>7.2100000000000009</v>
      </c>
      <c r="I39" s="97" t="s">
        <v>161</v>
      </c>
      <c r="J39" s="98">
        <v>1.7500000000000002E-2</v>
      </c>
      <c r="K39" s="95">
        <v>1.3499999999999998E-2</v>
      </c>
      <c r="L39" s="94">
        <v>167</v>
      </c>
      <c r="M39" s="96">
        <v>103.49</v>
      </c>
      <c r="N39" s="84"/>
      <c r="O39" s="94">
        <v>0.17282</v>
      </c>
      <c r="P39" s="95">
        <v>1.0498413105137647E-8</v>
      </c>
      <c r="Q39" s="95">
        <v>2.7937950461249088E-6</v>
      </c>
      <c r="R39" s="95">
        <f>O39/'סכום נכסי הקרן'!$C$42</f>
        <v>8.4259222611307567E-7</v>
      </c>
    </row>
    <row r="40" spans="2:18">
      <c r="B40" s="86" t="s">
        <v>293</v>
      </c>
      <c r="C40" s="84" t="s">
        <v>294</v>
      </c>
      <c r="D40" s="97" t="s">
        <v>117</v>
      </c>
      <c r="E40" s="84" t="s">
        <v>250</v>
      </c>
      <c r="F40" s="84"/>
      <c r="G40" s="84"/>
      <c r="H40" s="94">
        <v>1.9500000000000002</v>
      </c>
      <c r="I40" s="97" t="s">
        <v>161</v>
      </c>
      <c r="J40" s="98">
        <v>0.05</v>
      </c>
      <c r="K40" s="95">
        <v>1.8000000000000002E-3</v>
      </c>
      <c r="L40" s="94">
        <v>774038</v>
      </c>
      <c r="M40" s="96">
        <v>114.6</v>
      </c>
      <c r="N40" s="84"/>
      <c r="O40" s="94">
        <v>887.04756999999995</v>
      </c>
      <c r="P40" s="95">
        <v>4.1819163149941352E-5</v>
      </c>
      <c r="Q40" s="95">
        <v>1.4339943911255284E-2</v>
      </c>
      <c r="R40" s="95">
        <f>O40/'סכום נכסי הקרן'!$C$42</f>
        <v>4.3248431123393957E-3</v>
      </c>
    </row>
    <row r="41" spans="2:18">
      <c r="C41" s="1"/>
      <c r="D41" s="1"/>
    </row>
    <row r="42" spans="2:18">
      <c r="C42" s="1"/>
      <c r="D42" s="1"/>
    </row>
    <row r="43" spans="2:18">
      <c r="C43" s="1"/>
      <c r="D43" s="1"/>
    </row>
    <row r="44" spans="2:18">
      <c r="B44" s="99" t="s">
        <v>109</v>
      </c>
      <c r="C44" s="100"/>
      <c r="D44" s="100"/>
    </row>
    <row r="45" spans="2:18">
      <c r="B45" s="99" t="s">
        <v>227</v>
      </c>
      <c r="C45" s="100"/>
      <c r="D45" s="100"/>
    </row>
    <row r="46" spans="2:18">
      <c r="B46" s="175" t="s">
        <v>235</v>
      </c>
      <c r="C46" s="175"/>
      <c r="D46" s="175"/>
    </row>
    <row r="47" spans="2:18">
      <c r="C47" s="1"/>
      <c r="D47" s="1"/>
    </row>
    <row r="48" spans="2:18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6:D46"/>
  </mergeCells>
  <phoneticPr fontId="4" type="noConversion"/>
  <dataValidations count="1">
    <dataValidation allowBlank="1" showInputMessage="1" showErrorMessage="1" sqref="N10:Q10 N9 N1:N7 N32:N1048576 C5:C29 O1:Q9 O11:Q1048576 B47:B1048576 J1:M1048576 E1:I30 B44:B46 D1:D29 R1:AF1048576 AJ1:XFD1048576 AG1:AI27 AG31:AI1048576 C44:D45 A1:A1048576 B1:B43 E32:I1048576 C32:D43 C47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C31" sqref="C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176</v>
      </c>
      <c r="C1" s="78" t="s" vm="1">
        <v>245</v>
      </c>
    </row>
    <row r="2" spans="2:67">
      <c r="B2" s="57" t="s">
        <v>175</v>
      </c>
      <c r="C2" s="78" t="s">
        <v>246</v>
      </c>
    </row>
    <row r="3" spans="2:67">
      <c r="B3" s="57" t="s">
        <v>177</v>
      </c>
      <c r="C3" s="78" t="s">
        <v>247</v>
      </c>
    </row>
    <row r="4" spans="2:67">
      <c r="B4" s="57" t="s">
        <v>178</v>
      </c>
      <c r="C4" s="78">
        <v>2144</v>
      </c>
    </row>
    <row r="6" spans="2:67" ht="26.25" customHeight="1">
      <c r="B6" s="172" t="s">
        <v>206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7"/>
      <c r="BO6" s="3"/>
    </row>
    <row r="7" spans="2:67" ht="26.25" customHeight="1">
      <c r="B7" s="172" t="s">
        <v>84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7"/>
      <c r="AZ7" s="44"/>
      <c r="BJ7" s="3"/>
      <c r="BO7" s="3"/>
    </row>
    <row r="8" spans="2:67" s="3" customFormat="1" ht="78.75">
      <c r="B8" s="38" t="s">
        <v>112</v>
      </c>
      <c r="C8" s="14" t="s">
        <v>43</v>
      </c>
      <c r="D8" s="14" t="s">
        <v>116</v>
      </c>
      <c r="E8" s="14" t="s">
        <v>222</v>
      </c>
      <c r="F8" s="14" t="s">
        <v>114</v>
      </c>
      <c r="G8" s="14" t="s">
        <v>59</v>
      </c>
      <c r="H8" s="14" t="s">
        <v>15</v>
      </c>
      <c r="I8" s="14" t="s">
        <v>60</v>
      </c>
      <c r="J8" s="14" t="s">
        <v>99</v>
      </c>
      <c r="K8" s="14" t="s">
        <v>18</v>
      </c>
      <c r="L8" s="14" t="s">
        <v>98</v>
      </c>
      <c r="M8" s="14" t="s">
        <v>17</v>
      </c>
      <c r="N8" s="14" t="s">
        <v>19</v>
      </c>
      <c r="O8" s="14" t="s">
        <v>229</v>
      </c>
      <c r="P8" s="14" t="s">
        <v>228</v>
      </c>
      <c r="Q8" s="14" t="s">
        <v>58</v>
      </c>
      <c r="R8" s="14" t="s">
        <v>55</v>
      </c>
      <c r="S8" s="14" t="s">
        <v>179</v>
      </c>
      <c r="T8" s="39" t="s">
        <v>181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236</v>
      </c>
      <c r="P9" s="17"/>
      <c r="Q9" s="17" t="s">
        <v>232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110</v>
      </c>
      <c r="R10" s="20" t="s">
        <v>111</v>
      </c>
      <c r="S10" s="46" t="s">
        <v>182</v>
      </c>
      <c r="T10" s="73" t="s">
        <v>223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244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109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227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235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Y830"/>
  <sheetViews>
    <sheetView rightToLeft="1" zoomScale="90" zoomScaleNormal="90" workbookViewId="0">
      <pane ySplit="10" topLeftCell="A11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32.8554687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3.140625" style="1" bestFit="1" customWidth="1"/>
    <col min="16" max="16" width="11.85546875" style="1" bestFit="1" customWidth="1"/>
    <col min="17" max="17" width="8.28515625" style="1" bestFit="1" customWidth="1"/>
    <col min="18" max="18" width="10.140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1">
      <c r="B1" s="57" t="s">
        <v>176</v>
      </c>
      <c r="C1" s="78" t="s" vm="1">
        <v>245</v>
      </c>
    </row>
    <row r="2" spans="2:51">
      <c r="B2" s="57" t="s">
        <v>175</v>
      </c>
      <c r="C2" s="78" t="s">
        <v>246</v>
      </c>
    </row>
    <row r="3" spans="2:51">
      <c r="B3" s="57" t="s">
        <v>177</v>
      </c>
      <c r="C3" s="78" t="s">
        <v>247</v>
      </c>
    </row>
    <row r="4" spans="2:51">
      <c r="B4" s="57" t="s">
        <v>178</v>
      </c>
      <c r="C4" s="78">
        <v>2144</v>
      </c>
    </row>
    <row r="6" spans="2:51" ht="26.25" customHeight="1">
      <c r="B6" s="178" t="s">
        <v>206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80"/>
    </row>
    <row r="7" spans="2:51" ht="26.25" customHeight="1">
      <c r="B7" s="178" t="s">
        <v>85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80"/>
      <c r="AY7" s="3"/>
    </row>
    <row r="8" spans="2:51" s="3" customFormat="1" ht="78.75">
      <c r="B8" s="23" t="s">
        <v>112</v>
      </c>
      <c r="C8" s="31" t="s">
        <v>43</v>
      </c>
      <c r="D8" s="31" t="s">
        <v>116</v>
      </c>
      <c r="E8" s="31" t="s">
        <v>222</v>
      </c>
      <c r="F8" s="31" t="s">
        <v>114</v>
      </c>
      <c r="G8" s="31" t="s">
        <v>59</v>
      </c>
      <c r="H8" s="31" t="s">
        <v>15</v>
      </c>
      <c r="I8" s="31" t="s">
        <v>60</v>
      </c>
      <c r="J8" s="31" t="s">
        <v>99</v>
      </c>
      <c r="K8" s="31" t="s">
        <v>18</v>
      </c>
      <c r="L8" s="31" t="s">
        <v>98</v>
      </c>
      <c r="M8" s="31" t="s">
        <v>17</v>
      </c>
      <c r="N8" s="31" t="s">
        <v>19</v>
      </c>
      <c r="O8" s="14" t="s">
        <v>229</v>
      </c>
      <c r="P8" s="31" t="s">
        <v>228</v>
      </c>
      <c r="Q8" s="31" t="s">
        <v>243</v>
      </c>
      <c r="R8" s="31" t="s">
        <v>58</v>
      </c>
      <c r="S8" s="14" t="s">
        <v>55</v>
      </c>
      <c r="T8" s="31" t="s">
        <v>179</v>
      </c>
      <c r="U8" s="15" t="s">
        <v>181</v>
      </c>
      <c r="AU8" s="1"/>
      <c r="AV8" s="1"/>
    </row>
    <row r="9" spans="2:51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236</v>
      </c>
      <c r="P9" s="33"/>
      <c r="Q9" s="17" t="s">
        <v>232</v>
      </c>
      <c r="R9" s="33" t="s">
        <v>232</v>
      </c>
      <c r="S9" s="17" t="s">
        <v>20</v>
      </c>
      <c r="T9" s="33" t="s">
        <v>232</v>
      </c>
      <c r="U9" s="18" t="s">
        <v>20</v>
      </c>
      <c r="AT9" s="1"/>
      <c r="AU9" s="1"/>
      <c r="AV9" s="1"/>
      <c r="AY9" s="4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110</v>
      </c>
      <c r="R10" s="20" t="s">
        <v>111</v>
      </c>
      <c r="S10" s="20" t="s">
        <v>182</v>
      </c>
      <c r="T10" s="21" t="s">
        <v>223</v>
      </c>
      <c r="U10" s="21" t="s">
        <v>238</v>
      </c>
      <c r="AT10" s="1"/>
      <c r="AU10" s="3"/>
      <c r="AV10" s="1"/>
    </row>
    <row r="11" spans="2:51" s="135" customFormat="1" ht="18" customHeight="1">
      <c r="B11" s="79" t="s">
        <v>33</v>
      </c>
      <c r="C11" s="80"/>
      <c r="D11" s="80"/>
      <c r="E11" s="80"/>
      <c r="F11" s="80"/>
      <c r="G11" s="80"/>
      <c r="H11" s="80"/>
      <c r="I11" s="80"/>
      <c r="J11" s="80"/>
      <c r="K11" s="88">
        <v>4.056819532445914</v>
      </c>
      <c r="L11" s="80"/>
      <c r="M11" s="80"/>
      <c r="N11" s="103">
        <v>8.1728044799906484E-3</v>
      </c>
      <c r="O11" s="88"/>
      <c r="P11" s="90"/>
      <c r="Q11" s="88">
        <v>144.99137999999999</v>
      </c>
      <c r="R11" s="88">
        <v>46810.533409999996</v>
      </c>
      <c r="S11" s="80"/>
      <c r="T11" s="89">
        <v>1</v>
      </c>
      <c r="U11" s="89">
        <f>R11/'סכום נכסי הקרן'!$C$42</f>
        <v>0.22822700816729777</v>
      </c>
      <c r="AT11" s="137"/>
      <c r="AU11" s="139"/>
      <c r="AV11" s="137"/>
      <c r="AY11" s="137"/>
    </row>
    <row r="12" spans="2:51" s="137" customFormat="1">
      <c r="B12" s="81" t="s">
        <v>226</v>
      </c>
      <c r="C12" s="82"/>
      <c r="D12" s="82"/>
      <c r="E12" s="82"/>
      <c r="F12" s="82"/>
      <c r="G12" s="82"/>
      <c r="H12" s="82"/>
      <c r="I12" s="82"/>
      <c r="J12" s="82"/>
      <c r="K12" s="91">
        <v>4.0568195324459095</v>
      </c>
      <c r="L12" s="82"/>
      <c r="M12" s="82"/>
      <c r="N12" s="104">
        <v>8.1728044799906502E-3</v>
      </c>
      <c r="O12" s="91"/>
      <c r="P12" s="93"/>
      <c r="Q12" s="91">
        <v>144.99137999999999</v>
      </c>
      <c r="R12" s="91">
        <v>46810.533410000011</v>
      </c>
      <c r="S12" s="82"/>
      <c r="T12" s="92">
        <v>1.0000000000000002</v>
      </c>
      <c r="U12" s="92">
        <f>R12/'סכום נכסי הקרן'!$C$42</f>
        <v>0.22822700816729785</v>
      </c>
      <c r="AU12" s="139"/>
    </row>
    <row r="13" spans="2:51" s="137" customFormat="1" ht="20.25">
      <c r="B13" s="102" t="s">
        <v>32</v>
      </c>
      <c r="C13" s="82"/>
      <c r="D13" s="82"/>
      <c r="E13" s="82"/>
      <c r="F13" s="82"/>
      <c r="G13" s="82"/>
      <c r="H13" s="82"/>
      <c r="I13" s="82"/>
      <c r="J13" s="82"/>
      <c r="K13" s="91">
        <v>4.0187553572142711</v>
      </c>
      <c r="L13" s="82"/>
      <c r="M13" s="82"/>
      <c r="N13" s="104">
        <v>5.9765824091426766E-3</v>
      </c>
      <c r="O13" s="91"/>
      <c r="P13" s="93"/>
      <c r="Q13" s="91">
        <v>135.77241999999998</v>
      </c>
      <c r="R13" s="91">
        <v>38351.007089999992</v>
      </c>
      <c r="S13" s="82"/>
      <c r="T13" s="92">
        <v>0.81928156541380448</v>
      </c>
      <c r="U13" s="92">
        <f>R13/'סכום נכסי הקרן'!$C$42</f>
        <v>0.18698218052101287</v>
      </c>
      <c r="AU13" s="135"/>
    </row>
    <row r="14" spans="2:51" s="137" customFormat="1">
      <c r="B14" s="87" t="s">
        <v>295</v>
      </c>
      <c r="C14" s="84" t="s">
        <v>296</v>
      </c>
      <c r="D14" s="97" t="s">
        <v>117</v>
      </c>
      <c r="E14" s="97" t="s">
        <v>297</v>
      </c>
      <c r="F14" s="84" t="s">
        <v>298</v>
      </c>
      <c r="G14" s="97" t="s">
        <v>299</v>
      </c>
      <c r="H14" s="84" t="s">
        <v>300</v>
      </c>
      <c r="I14" s="84" t="s">
        <v>301</v>
      </c>
      <c r="J14" s="84"/>
      <c r="K14" s="94">
        <v>4.7700000000000005</v>
      </c>
      <c r="L14" s="97" t="s">
        <v>161</v>
      </c>
      <c r="M14" s="98">
        <v>6.1999999999999998E-3</v>
      </c>
      <c r="N14" s="98">
        <v>3.2000000000000002E-3</v>
      </c>
      <c r="O14" s="94">
        <v>1318957</v>
      </c>
      <c r="P14" s="96">
        <v>101.56</v>
      </c>
      <c r="Q14" s="84"/>
      <c r="R14" s="94">
        <v>1339.5327400000001</v>
      </c>
      <c r="S14" s="95">
        <v>4.7516540366058613E-4</v>
      </c>
      <c r="T14" s="95">
        <v>2.8616053747292692E-2</v>
      </c>
      <c r="U14" s="95">
        <f>R14/'סכום נכסי הקרן'!$C$42</f>
        <v>6.5309563322992013E-3</v>
      </c>
    </row>
    <row r="15" spans="2:51" s="137" customFormat="1">
      <c r="B15" s="87" t="s">
        <v>302</v>
      </c>
      <c r="C15" s="84" t="s">
        <v>303</v>
      </c>
      <c r="D15" s="97" t="s">
        <v>117</v>
      </c>
      <c r="E15" s="97" t="s">
        <v>297</v>
      </c>
      <c r="F15" s="84" t="s">
        <v>304</v>
      </c>
      <c r="G15" s="97" t="s">
        <v>305</v>
      </c>
      <c r="H15" s="84" t="s">
        <v>300</v>
      </c>
      <c r="I15" s="84" t="s">
        <v>157</v>
      </c>
      <c r="J15" s="84"/>
      <c r="K15" s="94">
        <v>2.48</v>
      </c>
      <c r="L15" s="97" t="s">
        <v>161</v>
      </c>
      <c r="M15" s="98">
        <v>5.8999999999999999E-3</v>
      </c>
      <c r="N15" s="98">
        <v>2.0000000000000001E-4</v>
      </c>
      <c r="O15" s="94">
        <v>1089204</v>
      </c>
      <c r="P15" s="96">
        <v>100.7</v>
      </c>
      <c r="Q15" s="84"/>
      <c r="R15" s="94">
        <v>1096.82843</v>
      </c>
      <c r="S15" s="95">
        <v>2.0404143681960289E-4</v>
      </c>
      <c r="T15" s="95">
        <v>2.3431231180238758E-2</v>
      </c>
      <c r="U15" s="95">
        <f>R15/'סכום נכסי הקרן'!$C$42</f>
        <v>5.3476397899421936E-3</v>
      </c>
    </row>
    <row r="16" spans="2:51" s="137" customFormat="1">
      <c r="B16" s="87" t="s">
        <v>306</v>
      </c>
      <c r="C16" s="84" t="s">
        <v>307</v>
      </c>
      <c r="D16" s="97" t="s">
        <v>117</v>
      </c>
      <c r="E16" s="97" t="s">
        <v>297</v>
      </c>
      <c r="F16" s="84" t="s">
        <v>308</v>
      </c>
      <c r="G16" s="97" t="s">
        <v>305</v>
      </c>
      <c r="H16" s="84" t="s">
        <v>300</v>
      </c>
      <c r="I16" s="84" t="s">
        <v>157</v>
      </c>
      <c r="J16" s="84"/>
      <c r="K16" s="94">
        <v>4.6399999999999997</v>
      </c>
      <c r="L16" s="97" t="s">
        <v>161</v>
      </c>
      <c r="M16" s="98">
        <v>9.8999999999999991E-3</v>
      </c>
      <c r="N16" s="98">
        <v>2.5999999999999999E-3</v>
      </c>
      <c r="O16" s="94">
        <v>1699834</v>
      </c>
      <c r="P16" s="96">
        <v>103.7</v>
      </c>
      <c r="Q16" s="84"/>
      <c r="R16" s="94">
        <v>1762.7278799999999</v>
      </c>
      <c r="S16" s="95">
        <v>5.6400300742499518E-4</v>
      </c>
      <c r="T16" s="95">
        <v>3.7656650150955845E-2</v>
      </c>
      <c r="U16" s="95">
        <f>R16/'סכום נכסי הקרן'!$C$42</f>
        <v>8.5942646015552734E-3</v>
      </c>
    </row>
    <row r="17" spans="2:46" s="137" customFormat="1" ht="20.25">
      <c r="B17" s="87" t="s">
        <v>309</v>
      </c>
      <c r="C17" s="84" t="s">
        <v>310</v>
      </c>
      <c r="D17" s="97" t="s">
        <v>117</v>
      </c>
      <c r="E17" s="97" t="s">
        <v>297</v>
      </c>
      <c r="F17" s="84" t="s">
        <v>308</v>
      </c>
      <c r="G17" s="97" t="s">
        <v>305</v>
      </c>
      <c r="H17" s="84" t="s">
        <v>300</v>
      </c>
      <c r="I17" s="84" t="s">
        <v>157</v>
      </c>
      <c r="J17" s="84"/>
      <c r="K17" s="94">
        <v>6.57</v>
      </c>
      <c r="L17" s="97" t="s">
        <v>161</v>
      </c>
      <c r="M17" s="98">
        <v>8.6E-3</v>
      </c>
      <c r="N17" s="98">
        <v>5.6999999999999993E-3</v>
      </c>
      <c r="O17" s="94">
        <v>465000</v>
      </c>
      <c r="P17" s="96">
        <v>102.2</v>
      </c>
      <c r="Q17" s="84"/>
      <c r="R17" s="94">
        <v>475.22998999999999</v>
      </c>
      <c r="S17" s="95">
        <v>1.8589953988864418E-4</v>
      </c>
      <c r="T17" s="95">
        <v>1.0152201980643913E-2</v>
      </c>
      <c r="U17" s="95">
        <f>R17/'סכום נכסי הקרן'!$C$42</f>
        <v>2.3170066843524748E-3</v>
      </c>
      <c r="AT17" s="135"/>
    </row>
    <row r="18" spans="2:46" s="137" customFormat="1">
      <c r="B18" s="87" t="s">
        <v>311</v>
      </c>
      <c r="C18" s="84" t="s">
        <v>312</v>
      </c>
      <c r="D18" s="97" t="s">
        <v>117</v>
      </c>
      <c r="E18" s="97" t="s">
        <v>297</v>
      </c>
      <c r="F18" s="84" t="s">
        <v>308</v>
      </c>
      <c r="G18" s="97" t="s">
        <v>305</v>
      </c>
      <c r="H18" s="84" t="s">
        <v>300</v>
      </c>
      <c r="I18" s="84" t="s">
        <v>157</v>
      </c>
      <c r="J18" s="84"/>
      <c r="K18" s="94">
        <v>11.98</v>
      </c>
      <c r="L18" s="97" t="s">
        <v>161</v>
      </c>
      <c r="M18" s="98">
        <v>7.0999999999999995E-3</v>
      </c>
      <c r="N18" s="98">
        <v>6.0999999999999995E-3</v>
      </c>
      <c r="O18" s="94">
        <v>289645</v>
      </c>
      <c r="P18" s="96">
        <v>100.72</v>
      </c>
      <c r="Q18" s="84"/>
      <c r="R18" s="94">
        <v>291.73043000000001</v>
      </c>
      <c r="S18" s="95">
        <v>4.1264262523025896E-4</v>
      </c>
      <c r="T18" s="95">
        <v>6.2321535079469638E-3</v>
      </c>
      <c r="U18" s="95">
        <f>R18/'סכום נכסי הקרן'!$C$42</f>
        <v>1.4223457495580651E-3</v>
      </c>
    </row>
    <row r="19" spans="2:46" s="137" customFormat="1">
      <c r="B19" s="87" t="s">
        <v>313</v>
      </c>
      <c r="C19" s="84" t="s">
        <v>314</v>
      </c>
      <c r="D19" s="97" t="s">
        <v>117</v>
      </c>
      <c r="E19" s="97" t="s">
        <v>297</v>
      </c>
      <c r="F19" s="84" t="s">
        <v>308</v>
      </c>
      <c r="G19" s="97" t="s">
        <v>305</v>
      </c>
      <c r="H19" s="84" t="s">
        <v>300</v>
      </c>
      <c r="I19" s="84" t="s">
        <v>157</v>
      </c>
      <c r="J19" s="84"/>
      <c r="K19" s="94">
        <v>1.03</v>
      </c>
      <c r="L19" s="97" t="s">
        <v>161</v>
      </c>
      <c r="M19" s="98">
        <v>2.58E-2</v>
      </c>
      <c r="N19" s="98">
        <v>3.8E-3</v>
      </c>
      <c r="O19" s="94">
        <v>1605814</v>
      </c>
      <c r="P19" s="96">
        <v>107.21</v>
      </c>
      <c r="Q19" s="84"/>
      <c r="R19" s="94">
        <v>1721.59321</v>
      </c>
      <c r="S19" s="95">
        <v>5.8959483240679858E-4</v>
      </c>
      <c r="T19" s="95">
        <v>3.6777901993148857E-2</v>
      </c>
      <c r="U19" s="95">
        <f>R19/'סכום נכסי הקרן'!$C$42</f>
        <v>8.3937105385664609E-3</v>
      </c>
      <c r="AT19" s="139"/>
    </row>
    <row r="20" spans="2:46" s="137" customFormat="1">
      <c r="B20" s="87" t="s">
        <v>315</v>
      </c>
      <c r="C20" s="84" t="s">
        <v>316</v>
      </c>
      <c r="D20" s="97" t="s">
        <v>117</v>
      </c>
      <c r="E20" s="97" t="s">
        <v>297</v>
      </c>
      <c r="F20" s="84" t="s">
        <v>308</v>
      </c>
      <c r="G20" s="97" t="s">
        <v>305</v>
      </c>
      <c r="H20" s="84" t="s">
        <v>300</v>
      </c>
      <c r="I20" s="84" t="s">
        <v>157</v>
      </c>
      <c r="J20" s="84"/>
      <c r="K20" s="94">
        <v>2.1900000000000004</v>
      </c>
      <c r="L20" s="97" t="s">
        <v>161</v>
      </c>
      <c r="M20" s="98">
        <v>4.0999999999999995E-3</v>
      </c>
      <c r="N20" s="98">
        <v>5.9999999999999995E-4</v>
      </c>
      <c r="O20" s="94">
        <v>335630.32</v>
      </c>
      <c r="P20" s="96">
        <v>99.69</v>
      </c>
      <c r="Q20" s="84"/>
      <c r="R20" s="94">
        <v>334.58985999999999</v>
      </c>
      <c r="S20" s="95">
        <v>2.0418763652114996E-4</v>
      </c>
      <c r="T20" s="95">
        <v>7.1477472189736373E-3</v>
      </c>
      <c r="U20" s="95">
        <f>R20/'סכום נכסי הקרן'!$C$42</f>
        <v>1.6313089629224761E-3</v>
      </c>
    </row>
    <row r="21" spans="2:46" s="137" customFormat="1">
      <c r="B21" s="87" t="s">
        <v>317</v>
      </c>
      <c r="C21" s="84" t="s">
        <v>318</v>
      </c>
      <c r="D21" s="97" t="s">
        <v>117</v>
      </c>
      <c r="E21" s="97" t="s">
        <v>297</v>
      </c>
      <c r="F21" s="84" t="s">
        <v>308</v>
      </c>
      <c r="G21" s="97" t="s">
        <v>305</v>
      </c>
      <c r="H21" s="84" t="s">
        <v>300</v>
      </c>
      <c r="I21" s="84" t="s">
        <v>157</v>
      </c>
      <c r="J21" s="84"/>
      <c r="K21" s="94">
        <v>2.0699999999999998</v>
      </c>
      <c r="L21" s="97" t="s">
        <v>161</v>
      </c>
      <c r="M21" s="98">
        <v>6.4000000000000003E-3</v>
      </c>
      <c r="N21" s="98">
        <v>1.2999999999999999E-3</v>
      </c>
      <c r="O21" s="94">
        <v>1132412</v>
      </c>
      <c r="P21" s="96">
        <v>100.74</v>
      </c>
      <c r="Q21" s="84"/>
      <c r="R21" s="94">
        <v>1140.79178</v>
      </c>
      <c r="S21" s="95">
        <v>3.5948503140381482E-4</v>
      </c>
      <c r="T21" s="95">
        <v>2.4370407617621721E-2</v>
      </c>
      <c r="U21" s="95">
        <f>R21/'סכום נכסי הקרן'!$C$42</f>
        <v>5.5619852183873284E-3</v>
      </c>
    </row>
    <row r="22" spans="2:46" s="137" customFormat="1">
      <c r="B22" s="87" t="s">
        <v>319</v>
      </c>
      <c r="C22" s="84" t="s">
        <v>320</v>
      </c>
      <c r="D22" s="97" t="s">
        <v>117</v>
      </c>
      <c r="E22" s="97" t="s">
        <v>297</v>
      </c>
      <c r="F22" s="84" t="s">
        <v>321</v>
      </c>
      <c r="G22" s="97" t="s">
        <v>305</v>
      </c>
      <c r="H22" s="84" t="s">
        <v>300</v>
      </c>
      <c r="I22" s="84" t="s">
        <v>157</v>
      </c>
      <c r="J22" s="84"/>
      <c r="K22" s="94">
        <v>4.1599999999999993</v>
      </c>
      <c r="L22" s="97" t="s">
        <v>161</v>
      </c>
      <c r="M22" s="98">
        <v>0.05</v>
      </c>
      <c r="N22" s="98">
        <v>2.0999999999999999E-3</v>
      </c>
      <c r="O22" s="94">
        <v>534214</v>
      </c>
      <c r="P22" s="96">
        <v>126.84</v>
      </c>
      <c r="Q22" s="84"/>
      <c r="R22" s="94">
        <v>677.59702000000004</v>
      </c>
      <c r="S22" s="95">
        <v>1.6950527143771415E-4</v>
      </c>
      <c r="T22" s="95">
        <v>1.4475310803769799E-2</v>
      </c>
      <c r="U22" s="95">
        <f>R22/'סכום נכסי הקרן'!$C$42</f>
        <v>3.3036568770361437E-3</v>
      </c>
    </row>
    <row r="23" spans="2:46" s="137" customFormat="1">
      <c r="B23" s="87" t="s">
        <v>322</v>
      </c>
      <c r="C23" s="84" t="s">
        <v>323</v>
      </c>
      <c r="D23" s="97" t="s">
        <v>117</v>
      </c>
      <c r="E23" s="97" t="s">
        <v>297</v>
      </c>
      <c r="F23" s="84" t="s">
        <v>321</v>
      </c>
      <c r="G23" s="97" t="s">
        <v>305</v>
      </c>
      <c r="H23" s="84" t="s">
        <v>300</v>
      </c>
      <c r="I23" s="84" t="s">
        <v>157</v>
      </c>
      <c r="J23" s="84"/>
      <c r="K23" s="94">
        <v>1.6999999999999997</v>
      </c>
      <c r="L23" s="97" t="s">
        <v>161</v>
      </c>
      <c r="M23" s="98">
        <v>1.6E-2</v>
      </c>
      <c r="N23" s="98">
        <v>5.0000000000000001E-4</v>
      </c>
      <c r="O23" s="94">
        <v>159600</v>
      </c>
      <c r="P23" s="96">
        <v>101.89</v>
      </c>
      <c r="Q23" s="84"/>
      <c r="R23" s="94">
        <v>162.61644000000001</v>
      </c>
      <c r="S23" s="95">
        <v>5.0685761586037202E-5</v>
      </c>
      <c r="T23" s="95">
        <v>3.4739283694054371E-3</v>
      </c>
      <c r="U23" s="95">
        <f>R23/'סכום נכסי הקרן'!$C$42</f>
        <v>7.9284427833690204E-4</v>
      </c>
    </row>
    <row r="24" spans="2:46" s="137" customFormat="1">
      <c r="B24" s="87" t="s">
        <v>324</v>
      </c>
      <c r="C24" s="84" t="s">
        <v>325</v>
      </c>
      <c r="D24" s="97" t="s">
        <v>117</v>
      </c>
      <c r="E24" s="97" t="s">
        <v>297</v>
      </c>
      <c r="F24" s="84" t="s">
        <v>321</v>
      </c>
      <c r="G24" s="97" t="s">
        <v>305</v>
      </c>
      <c r="H24" s="84" t="s">
        <v>300</v>
      </c>
      <c r="I24" s="84" t="s">
        <v>157</v>
      </c>
      <c r="J24" s="84"/>
      <c r="K24" s="94">
        <v>2.71</v>
      </c>
      <c r="L24" s="97" t="s">
        <v>161</v>
      </c>
      <c r="M24" s="98">
        <v>6.9999999999999993E-3</v>
      </c>
      <c r="N24" s="98">
        <v>1.1000000000000001E-3</v>
      </c>
      <c r="O24" s="94">
        <v>2044911.18</v>
      </c>
      <c r="P24" s="96">
        <v>102.87</v>
      </c>
      <c r="Q24" s="84"/>
      <c r="R24" s="94">
        <v>2103.60023</v>
      </c>
      <c r="S24" s="95">
        <v>4.7937087984428929E-4</v>
      </c>
      <c r="T24" s="95">
        <v>4.4938608401984458E-2</v>
      </c>
      <c r="U24" s="95">
        <f>R24/'סכום נכסי הקרן'!$C$42</f>
        <v>1.0256204146786704E-2</v>
      </c>
    </row>
    <row r="25" spans="2:46" s="137" customFormat="1">
      <c r="B25" s="87" t="s">
        <v>326</v>
      </c>
      <c r="C25" s="84" t="s">
        <v>327</v>
      </c>
      <c r="D25" s="97" t="s">
        <v>117</v>
      </c>
      <c r="E25" s="97" t="s">
        <v>297</v>
      </c>
      <c r="F25" s="84" t="s">
        <v>328</v>
      </c>
      <c r="G25" s="97" t="s">
        <v>305</v>
      </c>
      <c r="H25" s="84" t="s">
        <v>329</v>
      </c>
      <c r="I25" s="84" t="s">
        <v>157</v>
      </c>
      <c r="J25" s="84"/>
      <c r="K25" s="94">
        <v>2.2199999999999998</v>
      </c>
      <c r="L25" s="97" t="s">
        <v>161</v>
      </c>
      <c r="M25" s="98">
        <v>8.0000000000000002E-3</v>
      </c>
      <c r="N25" s="98">
        <v>1E-4</v>
      </c>
      <c r="O25" s="94">
        <v>189709</v>
      </c>
      <c r="P25" s="96">
        <v>103.11</v>
      </c>
      <c r="Q25" s="84"/>
      <c r="R25" s="94">
        <v>195.60895000000002</v>
      </c>
      <c r="S25" s="95">
        <v>2.9433239209358613E-4</v>
      </c>
      <c r="T25" s="95">
        <v>4.1787378982998868E-3</v>
      </c>
      <c r="U25" s="95">
        <f>R25/'סכום נכסי הקרן'!$C$42</f>
        <v>9.5370084844428502E-4</v>
      </c>
    </row>
    <row r="26" spans="2:46" s="137" customFormat="1">
      <c r="B26" s="87" t="s">
        <v>330</v>
      </c>
      <c r="C26" s="84" t="s">
        <v>331</v>
      </c>
      <c r="D26" s="97" t="s">
        <v>117</v>
      </c>
      <c r="E26" s="97" t="s">
        <v>297</v>
      </c>
      <c r="F26" s="84" t="s">
        <v>304</v>
      </c>
      <c r="G26" s="97" t="s">
        <v>305</v>
      </c>
      <c r="H26" s="84" t="s">
        <v>329</v>
      </c>
      <c r="I26" s="84" t="s">
        <v>157</v>
      </c>
      <c r="J26" s="84"/>
      <c r="K26" s="94">
        <v>2.7700000000000005</v>
      </c>
      <c r="L26" s="97" t="s">
        <v>161</v>
      </c>
      <c r="M26" s="98">
        <v>3.4000000000000002E-2</v>
      </c>
      <c r="N26" s="98">
        <v>1.1000000000000001E-3</v>
      </c>
      <c r="O26" s="94">
        <v>303187</v>
      </c>
      <c r="P26" s="96">
        <v>112.43</v>
      </c>
      <c r="Q26" s="84"/>
      <c r="R26" s="94">
        <v>340.87311999999997</v>
      </c>
      <c r="S26" s="95">
        <v>1.6206751855544181E-4</v>
      </c>
      <c r="T26" s="95">
        <v>7.2819747003177761E-3</v>
      </c>
      <c r="U26" s="95">
        <f>R26/'סכום נכסי הקרן'!$C$42</f>
        <v>1.6619432994034809E-3</v>
      </c>
    </row>
    <row r="27" spans="2:46" s="137" customFormat="1">
      <c r="B27" s="87" t="s">
        <v>332</v>
      </c>
      <c r="C27" s="84" t="s">
        <v>333</v>
      </c>
      <c r="D27" s="97" t="s">
        <v>117</v>
      </c>
      <c r="E27" s="97" t="s">
        <v>297</v>
      </c>
      <c r="F27" s="84" t="s">
        <v>308</v>
      </c>
      <c r="G27" s="97" t="s">
        <v>305</v>
      </c>
      <c r="H27" s="84" t="s">
        <v>329</v>
      </c>
      <c r="I27" s="84" t="s">
        <v>157</v>
      </c>
      <c r="J27" s="84"/>
      <c r="K27" s="94">
        <v>1.6899999999999997</v>
      </c>
      <c r="L27" s="97" t="s">
        <v>161</v>
      </c>
      <c r="M27" s="98">
        <v>0.03</v>
      </c>
      <c r="N27" s="98">
        <v>1.8E-3</v>
      </c>
      <c r="O27" s="94">
        <v>205753</v>
      </c>
      <c r="P27" s="96">
        <v>111.64</v>
      </c>
      <c r="Q27" s="84"/>
      <c r="R27" s="94">
        <v>229.70264</v>
      </c>
      <c r="S27" s="95">
        <v>4.2865208333333336E-4</v>
      </c>
      <c r="T27" s="95">
        <v>4.9070716197164568E-3</v>
      </c>
      <c r="U27" s="95">
        <f>R27/'סכום נכסי הקרן'!$C$42</f>
        <v>1.119926274630543E-3</v>
      </c>
    </row>
    <row r="28" spans="2:46" s="137" customFormat="1">
      <c r="B28" s="87" t="s">
        <v>334</v>
      </c>
      <c r="C28" s="84" t="s">
        <v>335</v>
      </c>
      <c r="D28" s="97" t="s">
        <v>117</v>
      </c>
      <c r="E28" s="97" t="s">
        <v>297</v>
      </c>
      <c r="F28" s="84" t="s">
        <v>336</v>
      </c>
      <c r="G28" s="97" t="s">
        <v>337</v>
      </c>
      <c r="H28" s="84" t="s">
        <v>329</v>
      </c>
      <c r="I28" s="84" t="s">
        <v>301</v>
      </c>
      <c r="J28" s="84"/>
      <c r="K28" s="94">
        <v>3.7000000000000011</v>
      </c>
      <c r="L28" s="97" t="s">
        <v>161</v>
      </c>
      <c r="M28" s="98">
        <v>6.5000000000000006E-3</v>
      </c>
      <c r="N28" s="98">
        <v>3.7000000000000002E-3</v>
      </c>
      <c r="O28" s="94">
        <v>362782.67</v>
      </c>
      <c r="P28" s="96">
        <v>100.31</v>
      </c>
      <c r="Q28" s="84"/>
      <c r="R28" s="94">
        <v>363.90728999999999</v>
      </c>
      <c r="S28" s="95">
        <v>3.0038909200989772E-4</v>
      </c>
      <c r="T28" s="95">
        <v>7.7740470678392126E-3</v>
      </c>
      <c r="U28" s="95">
        <f>R28/'סכום נכסי הקרן'!$C$42</f>
        <v>1.7742475036446974E-3</v>
      </c>
    </row>
    <row r="29" spans="2:46" s="137" customFormat="1">
      <c r="B29" s="87" t="s">
        <v>338</v>
      </c>
      <c r="C29" s="84" t="s">
        <v>339</v>
      </c>
      <c r="D29" s="97" t="s">
        <v>117</v>
      </c>
      <c r="E29" s="97" t="s">
        <v>297</v>
      </c>
      <c r="F29" s="84" t="s">
        <v>336</v>
      </c>
      <c r="G29" s="97" t="s">
        <v>337</v>
      </c>
      <c r="H29" s="84" t="s">
        <v>329</v>
      </c>
      <c r="I29" s="84" t="s">
        <v>301</v>
      </c>
      <c r="J29" s="84"/>
      <c r="K29" s="94">
        <v>4.8499999999999996</v>
      </c>
      <c r="L29" s="97" t="s">
        <v>161</v>
      </c>
      <c r="M29" s="98">
        <v>1.6399999999999998E-2</v>
      </c>
      <c r="N29" s="98">
        <v>5.1999999999999998E-3</v>
      </c>
      <c r="O29" s="94">
        <v>886234</v>
      </c>
      <c r="P29" s="96">
        <v>104.54</v>
      </c>
      <c r="Q29" s="94">
        <v>7.2671200000000002</v>
      </c>
      <c r="R29" s="94">
        <v>933.73613999999998</v>
      </c>
      <c r="S29" s="95">
        <v>7.4841426205654864E-4</v>
      </c>
      <c r="T29" s="95">
        <v>1.9947137363756865E-2</v>
      </c>
      <c r="U29" s="95">
        <f>R29/'סכום נכסי הקרן'!$C$42</f>
        <v>4.5524754820323483E-3</v>
      </c>
    </row>
    <row r="30" spans="2:46" s="137" customFormat="1">
      <c r="B30" s="87" t="s">
        <v>340</v>
      </c>
      <c r="C30" s="84" t="s">
        <v>341</v>
      </c>
      <c r="D30" s="97" t="s">
        <v>117</v>
      </c>
      <c r="E30" s="97" t="s">
        <v>297</v>
      </c>
      <c r="F30" s="84" t="s">
        <v>336</v>
      </c>
      <c r="G30" s="97" t="s">
        <v>337</v>
      </c>
      <c r="H30" s="84" t="s">
        <v>329</v>
      </c>
      <c r="I30" s="84" t="s">
        <v>157</v>
      </c>
      <c r="J30" s="84"/>
      <c r="K30" s="94">
        <v>6.23</v>
      </c>
      <c r="L30" s="97" t="s">
        <v>161</v>
      </c>
      <c r="M30" s="98">
        <v>1.34E-2</v>
      </c>
      <c r="N30" s="98">
        <v>9.7000000000000003E-3</v>
      </c>
      <c r="O30" s="94">
        <v>721311</v>
      </c>
      <c r="P30" s="96">
        <v>102.74</v>
      </c>
      <c r="Q30" s="94">
        <v>4.8521800000000006</v>
      </c>
      <c r="R30" s="94">
        <v>745.92711999999995</v>
      </c>
      <c r="S30" s="95">
        <v>2.2698889178053439E-4</v>
      </c>
      <c r="T30" s="95">
        <v>1.593502713303091E-2</v>
      </c>
      <c r="U30" s="95">
        <f>R30/'סכום נכסי הקרן'!$C$42</f>
        <v>3.6368035676363577E-3</v>
      </c>
    </row>
    <row r="31" spans="2:46" s="137" customFormat="1">
      <c r="B31" s="87" t="s">
        <v>342</v>
      </c>
      <c r="C31" s="84" t="s">
        <v>343</v>
      </c>
      <c r="D31" s="97" t="s">
        <v>117</v>
      </c>
      <c r="E31" s="97" t="s">
        <v>297</v>
      </c>
      <c r="F31" s="84" t="s">
        <v>321</v>
      </c>
      <c r="G31" s="97" t="s">
        <v>305</v>
      </c>
      <c r="H31" s="84" t="s">
        <v>329</v>
      </c>
      <c r="I31" s="84" t="s">
        <v>157</v>
      </c>
      <c r="J31" s="84"/>
      <c r="K31" s="94">
        <v>1.69</v>
      </c>
      <c r="L31" s="97" t="s">
        <v>161</v>
      </c>
      <c r="M31" s="98">
        <v>4.0999999999999995E-2</v>
      </c>
      <c r="N31" s="98">
        <v>2.5999999999999999E-3</v>
      </c>
      <c r="O31" s="94">
        <v>1523204.2</v>
      </c>
      <c r="P31" s="96">
        <v>132</v>
      </c>
      <c r="Q31" s="84"/>
      <c r="R31" s="94">
        <v>2010.6295</v>
      </c>
      <c r="S31" s="95">
        <v>4.8876328853614509E-4</v>
      </c>
      <c r="T31" s="95">
        <v>4.295250136095384E-2</v>
      </c>
      <c r="U31" s="95">
        <f>R31/'סכום נכסי הקרן'!$C$42</f>
        <v>9.8029208789122812E-3</v>
      </c>
    </row>
    <row r="32" spans="2:46" s="137" customFormat="1">
      <c r="B32" s="87" t="s">
        <v>344</v>
      </c>
      <c r="C32" s="84" t="s">
        <v>345</v>
      </c>
      <c r="D32" s="97" t="s">
        <v>117</v>
      </c>
      <c r="E32" s="97" t="s">
        <v>297</v>
      </c>
      <c r="F32" s="84" t="s">
        <v>321</v>
      </c>
      <c r="G32" s="97" t="s">
        <v>305</v>
      </c>
      <c r="H32" s="84" t="s">
        <v>329</v>
      </c>
      <c r="I32" s="84" t="s">
        <v>157</v>
      </c>
      <c r="J32" s="84"/>
      <c r="K32" s="94">
        <v>3.27</v>
      </c>
      <c r="L32" s="97" t="s">
        <v>161</v>
      </c>
      <c r="M32" s="98">
        <v>0.04</v>
      </c>
      <c r="N32" s="98">
        <v>1.8000000000000002E-3</v>
      </c>
      <c r="O32" s="94">
        <v>523244</v>
      </c>
      <c r="P32" s="96">
        <v>119.05</v>
      </c>
      <c r="Q32" s="84"/>
      <c r="R32" s="94">
        <v>622.92198999999994</v>
      </c>
      <c r="S32" s="95">
        <v>1.8013918988936761E-4</v>
      </c>
      <c r="T32" s="95">
        <v>1.3307303818651358E-2</v>
      </c>
      <c r="U32" s="95">
        <f>R32/'סכום נכסי הקרן'!$C$42</f>
        <v>3.0370861373040562E-3</v>
      </c>
    </row>
    <row r="33" spans="2:21" s="137" customFormat="1">
      <c r="B33" s="87" t="s">
        <v>346</v>
      </c>
      <c r="C33" s="84" t="s">
        <v>347</v>
      </c>
      <c r="D33" s="97" t="s">
        <v>117</v>
      </c>
      <c r="E33" s="97" t="s">
        <v>297</v>
      </c>
      <c r="F33" s="84" t="s">
        <v>348</v>
      </c>
      <c r="G33" s="97" t="s">
        <v>337</v>
      </c>
      <c r="H33" s="84" t="s">
        <v>349</v>
      </c>
      <c r="I33" s="84" t="s">
        <v>301</v>
      </c>
      <c r="J33" s="84"/>
      <c r="K33" s="94">
        <v>1.8900000000000001</v>
      </c>
      <c r="L33" s="97" t="s">
        <v>161</v>
      </c>
      <c r="M33" s="98">
        <v>1.6399999999999998E-2</v>
      </c>
      <c r="N33" s="98">
        <v>1.7000000000000003E-3</v>
      </c>
      <c r="O33" s="94">
        <v>64898.2</v>
      </c>
      <c r="P33" s="96">
        <v>102.24</v>
      </c>
      <c r="Q33" s="84"/>
      <c r="R33" s="94">
        <v>66.351929999999996</v>
      </c>
      <c r="S33" s="95">
        <v>1.1254148816568458E-4</v>
      </c>
      <c r="T33" s="95">
        <v>1.4174572508892931E-3</v>
      </c>
      <c r="U33" s="95">
        <f>R33/'סכום נכסי הקרן'!$C$42</f>
        <v>3.2350202757550609E-4</v>
      </c>
    </row>
    <row r="34" spans="2:21" s="137" customFormat="1">
      <c r="B34" s="87" t="s">
        <v>350</v>
      </c>
      <c r="C34" s="84" t="s">
        <v>351</v>
      </c>
      <c r="D34" s="97" t="s">
        <v>117</v>
      </c>
      <c r="E34" s="97" t="s">
        <v>297</v>
      </c>
      <c r="F34" s="84" t="s">
        <v>348</v>
      </c>
      <c r="G34" s="97" t="s">
        <v>337</v>
      </c>
      <c r="H34" s="84" t="s">
        <v>349</v>
      </c>
      <c r="I34" s="84" t="s">
        <v>301</v>
      </c>
      <c r="J34" s="84"/>
      <c r="K34" s="94">
        <v>6.07</v>
      </c>
      <c r="L34" s="97" t="s">
        <v>161</v>
      </c>
      <c r="M34" s="98">
        <v>2.3399999999999997E-2</v>
      </c>
      <c r="N34" s="98">
        <v>1.0500000000000001E-2</v>
      </c>
      <c r="O34" s="94">
        <v>711009.82</v>
      </c>
      <c r="P34" s="96">
        <v>108.87</v>
      </c>
      <c r="Q34" s="84"/>
      <c r="R34" s="94">
        <v>774.0764200000001</v>
      </c>
      <c r="S34" s="95">
        <v>4.1355727295782995E-4</v>
      </c>
      <c r="T34" s="95">
        <v>1.6536372555725598E-2</v>
      </c>
      <c r="U34" s="95">
        <f>R34/'סכום נכסי הקרן'!$C$42</f>
        <v>3.7740468343330645E-3</v>
      </c>
    </row>
    <row r="35" spans="2:21" s="137" customFormat="1">
      <c r="B35" s="87" t="s">
        <v>352</v>
      </c>
      <c r="C35" s="84" t="s">
        <v>353</v>
      </c>
      <c r="D35" s="97" t="s">
        <v>117</v>
      </c>
      <c r="E35" s="97" t="s">
        <v>297</v>
      </c>
      <c r="F35" s="84" t="s">
        <v>348</v>
      </c>
      <c r="G35" s="97" t="s">
        <v>337</v>
      </c>
      <c r="H35" s="84" t="s">
        <v>349</v>
      </c>
      <c r="I35" s="84" t="s">
        <v>301</v>
      </c>
      <c r="J35" s="84"/>
      <c r="K35" s="94">
        <v>2.5300000000000002</v>
      </c>
      <c r="L35" s="97" t="s">
        <v>161</v>
      </c>
      <c r="M35" s="98">
        <v>0.03</v>
      </c>
      <c r="N35" s="98">
        <v>2.8999999999999998E-3</v>
      </c>
      <c r="O35" s="94">
        <v>345720.08</v>
      </c>
      <c r="P35" s="96">
        <v>108.54</v>
      </c>
      <c r="Q35" s="84"/>
      <c r="R35" s="94">
        <v>375.24459999999999</v>
      </c>
      <c r="S35" s="95">
        <v>5.2252847474221393E-4</v>
      </c>
      <c r="T35" s="95">
        <v>8.0162427698343124E-3</v>
      </c>
      <c r="U35" s="95">
        <f>R35/'סכום נכסי הקרן'!$C$42</f>
        <v>1.8295231041020174E-3</v>
      </c>
    </row>
    <row r="36" spans="2:21" s="137" customFormat="1">
      <c r="B36" s="87" t="s">
        <v>354</v>
      </c>
      <c r="C36" s="84" t="s">
        <v>355</v>
      </c>
      <c r="D36" s="97" t="s">
        <v>117</v>
      </c>
      <c r="E36" s="97" t="s">
        <v>297</v>
      </c>
      <c r="F36" s="84" t="s">
        <v>356</v>
      </c>
      <c r="G36" s="97" t="s">
        <v>337</v>
      </c>
      <c r="H36" s="84" t="s">
        <v>349</v>
      </c>
      <c r="I36" s="84" t="s">
        <v>157</v>
      </c>
      <c r="J36" s="84"/>
      <c r="K36" s="94">
        <v>3.1</v>
      </c>
      <c r="L36" s="97" t="s">
        <v>161</v>
      </c>
      <c r="M36" s="98">
        <v>4.8000000000000001E-2</v>
      </c>
      <c r="N36" s="98">
        <v>2.5000000000000001E-3</v>
      </c>
      <c r="O36" s="94">
        <v>380327</v>
      </c>
      <c r="P36" s="96">
        <v>118.6</v>
      </c>
      <c r="Q36" s="84"/>
      <c r="R36" s="94">
        <v>451.06783000000001</v>
      </c>
      <c r="S36" s="95">
        <v>2.7974559154305925E-4</v>
      </c>
      <c r="T36" s="95">
        <v>9.6360326862594495E-3</v>
      </c>
      <c r="U36" s="95">
        <f>R36/'סכום נכסי הקרן'!$C$42</f>
        <v>2.1992029105872839E-3</v>
      </c>
    </row>
    <row r="37" spans="2:21" s="137" customFormat="1">
      <c r="B37" s="87" t="s">
        <v>357</v>
      </c>
      <c r="C37" s="84" t="s">
        <v>358</v>
      </c>
      <c r="D37" s="97" t="s">
        <v>117</v>
      </c>
      <c r="E37" s="97" t="s">
        <v>297</v>
      </c>
      <c r="F37" s="84" t="s">
        <v>356</v>
      </c>
      <c r="G37" s="97" t="s">
        <v>337</v>
      </c>
      <c r="H37" s="84" t="s">
        <v>349</v>
      </c>
      <c r="I37" s="84" t="s">
        <v>157</v>
      </c>
      <c r="J37" s="84"/>
      <c r="K37" s="94">
        <v>7</v>
      </c>
      <c r="L37" s="97" t="s">
        <v>161</v>
      </c>
      <c r="M37" s="98">
        <v>3.2000000000000001E-2</v>
      </c>
      <c r="N37" s="98">
        <v>1.2400000000000001E-2</v>
      </c>
      <c r="O37" s="94">
        <v>169695</v>
      </c>
      <c r="P37" s="96">
        <v>114.75</v>
      </c>
      <c r="Q37" s="84"/>
      <c r="R37" s="94">
        <v>194.72502</v>
      </c>
      <c r="S37" s="95">
        <v>1.3579771705868042E-4</v>
      </c>
      <c r="T37" s="95">
        <v>4.1598547552205729E-3</v>
      </c>
      <c r="U37" s="95">
        <f>R37/'סכום נכסי הקרן'!$C$42</f>
        <v>9.4939120519449828E-4</v>
      </c>
    </row>
    <row r="38" spans="2:21" s="137" customFormat="1">
      <c r="B38" s="87" t="s">
        <v>359</v>
      </c>
      <c r="C38" s="84" t="s">
        <v>360</v>
      </c>
      <c r="D38" s="97" t="s">
        <v>117</v>
      </c>
      <c r="E38" s="97" t="s">
        <v>297</v>
      </c>
      <c r="F38" s="84" t="s">
        <v>356</v>
      </c>
      <c r="G38" s="97" t="s">
        <v>337</v>
      </c>
      <c r="H38" s="84" t="s">
        <v>349</v>
      </c>
      <c r="I38" s="84" t="s">
        <v>157</v>
      </c>
      <c r="J38" s="84"/>
      <c r="K38" s="94">
        <v>1.96</v>
      </c>
      <c r="L38" s="97" t="s">
        <v>161</v>
      </c>
      <c r="M38" s="98">
        <v>4.9000000000000002E-2</v>
      </c>
      <c r="N38" s="98">
        <v>3.3E-3</v>
      </c>
      <c r="O38" s="94">
        <v>105405.64</v>
      </c>
      <c r="P38" s="96">
        <v>117.11</v>
      </c>
      <c r="Q38" s="84"/>
      <c r="R38" s="94">
        <v>123.44055</v>
      </c>
      <c r="S38" s="95">
        <v>3.5471530859494254E-4</v>
      </c>
      <c r="T38" s="95">
        <v>2.6370250669613127E-3</v>
      </c>
      <c r="U38" s="95">
        <f>R38/'סכום נכסי הקרן'!$C$42</f>
        <v>6.0184034149474847E-4</v>
      </c>
    </row>
    <row r="39" spans="2:21" s="137" customFormat="1">
      <c r="B39" s="87" t="s">
        <v>361</v>
      </c>
      <c r="C39" s="84" t="s">
        <v>362</v>
      </c>
      <c r="D39" s="97" t="s">
        <v>117</v>
      </c>
      <c r="E39" s="97" t="s">
        <v>297</v>
      </c>
      <c r="F39" s="84" t="s">
        <v>363</v>
      </c>
      <c r="G39" s="97" t="s">
        <v>364</v>
      </c>
      <c r="H39" s="84" t="s">
        <v>349</v>
      </c>
      <c r="I39" s="84" t="s">
        <v>157</v>
      </c>
      <c r="J39" s="84"/>
      <c r="K39" s="94">
        <v>2.82</v>
      </c>
      <c r="L39" s="97" t="s">
        <v>161</v>
      </c>
      <c r="M39" s="98">
        <v>3.7000000000000005E-2</v>
      </c>
      <c r="N39" s="98">
        <v>3.3999999999999998E-3</v>
      </c>
      <c r="O39" s="94">
        <v>364647</v>
      </c>
      <c r="P39" s="96">
        <v>113.07</v>
      </c>
      <c r="Q39" s="84"/>
      <c r="R39" s="94">
        <v>412.30637000000002</v>
      </c>
      <c r="S39" s="95">
        <v>1.2154974514045429E-4</v>
      </c>
      <c r="T39" s="95">
        <v>8.8079827330470074E-3</v>
      </c>
      <c r="U39" s="95">
        <f>R39/'סכום נכסי הקרן'!$C$42</f>
        <v>2.010219547152537E-3</v>
      </c>
    </row>
    <row r="40" spans="2:21" s="137" customFormat="1">
      <c r="B40" s="87" t="s">
        <v>365</v>
      </c>
      <c r="C40" s="84" t="s">
        <v>366</v>
      </c>
      <c r="D40" s="97" t="s">
        <v>117</v>
      </c>
      <c r="E40" s="97" t="s">
        <v>297</v>
      </c>
      <c r="F40" s="84" t="s">
        <v>363</v>
      </c>
      <c r="G40" s="97" t="s">
        <v>364</v>
      </c>
      <c r="H40" s="84" t="s">
        <v>349</v>
      </c>
      <c r="I40" s="84" t="s">
        <v>157</v>
      </c>
      <c r="J40" s="84"/>
      <c r="K40" s="94">
        <v>6.2900000000000009</v>
      </c>
      <c r="L40" s="97" t="s">
        <v>161</v>
      </c>
      <c r="M40" s="98">
        <v>2.2000000000000002E-2</v>
      </c>
      <c r="N40" s="98">
        <v>9.9000000000000008E-3</v>
      </c>
      <c r="O40" s="94">
        <v>154825</v>
      </c>
      <c r="P40" s="96">
        <v>107.26</v>
      </c>
      <c r="Q40" s="84"/>
      <c r="R40" s="94">
        <v>166.06529999999998</v>
      </c>
      <c r="S40" s="95">
        <v>1.7560150089543212E-4</v>
      </c>
      <c r="T40" s="95">
        <v>3.5476053764540941E-3</v>
      </c>
      <c r="U40" s="95">
        <f>R40/'סכום נכסי הקרן'!$C$42</f>
        <v>8.0965936122633802E-4</v>
      </c>
    </row>
    <row r="41" spans="2:21" s="137" customFormat="1">
      <c r="B41" s="87" t="s">
        <v>367</v>
      </c>
      <c r="C41" s="84" t="s">
        <v>368</v>
      </c>
      <c r="D41" s="97" t="s">
        <v>117</v>
      </c>
      <c r="E41" s="97" t="s">
        <v>297</v>
      </c>
      <c r="F41" s="84" t="s">
        <v>328</v>
      </c>
      <c r="G41" s="97" t="s">
        <v>305</v>
      </c>
      <c r="H41" s="84" t="s">
        <v>349</v>
      </c>
      <c r="I41" s="84" t="s">
        <v>157</v>
      </c>
      <c r="J41" s="84"/>
      <c r="K41" s="94">
        <v>1.54</v>
      </c>
      <c r="L41" s="97" t="s">
        <v>161</v>
      </c>
      <c r="M41" s="98">
        <v>3.1E-2</v>
      </c>
      <c r="N41" s="98">
        <v>1.1999999999999999E-3</v>
      </c>
      <c r="O41" s="94">
        <v>134720</v>
      </c>
      <c r="P41" s="96">
        <v>112.89</v>
      </c>
      <c r="Q41" s="84"/>
      <c r="R41" s="94">
        <v>152.08539999999999</v>
      </c>
      <c r="S41" s="95">
        <v>1.9579414640611938E-4</v>
      </c>
      <c r="T41" s="95">
        <v>3.2489567821825001E-3</v>
      </c>
      <c r="U41" s="95">
        <f>R41/'סכום נכסי הקרן'!$C$42</f>
        <v>7.4149968606236291E-4</v>
      </c>
    </row>
    <row r="42" spans="2:21" s="137" customFormat="1">
      <c r="B42" s="87" t="s">
        <v>369</v>
      </c>
      <c r="C42" s="84" t="s">
        <v>370</v>
      </c>
      <c r="D42" s="97" t="s">
        <v>117</v>
      </c>
      <c r="E42" s="97" t="s">
        <v>297</v>
      </c>
      <c r="F42" s="84" t="s">
        <v>328</v>
      </c>
      <c r="G42" s="97" t="s">
        <v>305</v>
      </c>
      <c r="H42" s="84" t="s">
        <v>349</v>
      </c>
      <c r="I42" s="84" t="s">
        <v>157</v>
      </c>
      <c r="J42" s="84"/>
      <c r="K42" s="94">
        <v>1.4899999999999998</v>
      </c>
      <c r="L42" s="97" t="s">
        <v>161</v>
      </c>
      <c r="M42" s="98">
        <v>2.7999999999999997E-2</v>
      </c>
      <c r="N42" s="98">
        <v>3.2000000000000002E-3</v>
      </c>
      <c r="O42" s="94">
        <v>1411897</v>
      </c>
      <c r="P42" s="96">
        <v>106.23</v>
      </c>
      <c r="Q42" s="84"/>
      <c r="R42" s="94">
        <v>1499.8581200000001</v>
      </c>
      <c r="S42" s="95">
        <v>1.4355359708316854E-3</v>
      </c>
      <c r="T42" s="95">
        <v>3.2041038858993003E-2</v>
      </c>
      <c r="U42" s="95">
        <f>R42/'סכום נכסי הקרן'!$C$42</f>
        <v>7.3126304373601009E-3</v>
      </c>
    </row>
    <row r="43" spans="2:21" s="137" customFormat="1">
      <c r="B43" s="87" t="s">
        <v>371</v>
      </c>
      <c r="C43" s="84" t="s">
        <v>372</v>
      </c>
      <c r="D43" s="97" t="s">
        <v>117</v>
      </c>
      <c r="E43" s="97" t="s">
        <v>297</v>
      </c>
      <c r="F43" s="84" t="s">
        <v>304</v>
      </c>
      <c r="G43" s="97" t="s">
        <v>305</v>
      </c>
      <c r="H43" s="84" t="s">
        <v>349</v>
      </c>
      <c r="I43" s="84" t="s">
        <v>157</v>
      </c>
      <c r="J43" s="84"/>
      <c r="K43" s="94">
        <v>2.92</v>
      </c>
      <c r="L43" s="97" t="s">
        <v>161</v>
      </c>
      <c r="M43" s="98">
        <v>0.04</v>
      </c>
      <c r="N43" s="98">
        <v>3.3E-3</v>
      </c>
      <c r="O43" s="94">
        <v>522719</v>
      </c>
      <c r="P43" s="96">
        <v>120.13</v>
      </c>
      <c r="Q43" s="84"/>
      <c r="R43" s="94">
        <v>627.94235000000003</v>
      </c>
      <c r="S43" s="95">
        <v>3.8719983288864132E-4</v>
      </c>
      <c r="T43" s="95">
        <v>1.3414552329494595E-2</v>
      </c>
      <c r="U43" s="95">
        <f>R43/'סכום נכסי הקרן'!$C$42</f>
        <v>3.0615631440642065E-3</v>
      </c>
    </row>
    <row r="44" spans="2:21" s="137" customFormat="1">
      <c r="B44" s="87" t="s">
        <v>373</v>
      </c>
      <c r="C44" s="84" t="s">
        <v>374</v>
      </c>
      <c r="D44" s="97" t="s">
        <v>117</v>
      </c>
      <c r="E44" s="97" t="s">
        <v>297</v>
      </c>
      <c r="F44" s="84" t="s">
        <v>375</v>
      </c>
      <c r="G44" s="97" t="s">
        <v>305</v>
      </c>
      <c r="H44" s="84" t="s">
        <v>349</v>
      </c>
      <c r="I44" s="84" t="s">
        <v>157</v>
      </c>
      <c r="J44" s="84"/>
      <c r="K44" s="94">
        <v>2.74</v>
      </c>
      <c r="L44" s="97" t="s">
        <v>161</v>
      </c>
      <c r="M44" s="98">
        <v>4.7500000000000001E-2</v>
      </c>
      <c r="N44" s="98">
        <v>6.9999999999999988E-4</v>
      </c>
      <c r="O44" s="94">
        <v>145475.60999999999</v>
      </c>
      <c r="P44" s="96">
        <v>133.49</v>
      </c>
      <c r="Q44" s="84"/>
      <c r="R44" s="94">
        <v>194.19539</v>
      </c>
      <c r="S44" s="95">
        <v>4.0098183978158673E-4</v>
      </c>
      <c r="T44" s="95">
        <v>4.1485404214281953E-3</v>
      </c>
      <c r="U44" s="95">
        <f>R44/'סכום נכסי הקרן'!$C$42</f>
        <v>9.4680896864365773E-4</v>
      </c>
    </row>
    <row r="45" spans="2:21" s="137" customFormat="1">
      <c r="B45" s="87" t="s">
        <v>376</v>
      </c>
      <c r="C45" s="84" t="s">
        <v>377</v>
      </c>
      <c r="D45" s="97" t="s">
        <v>117</v>
      </c>
      <c r="E45" s="97" t="s">
        <v>297</v>
      </c>
      <c r="F45" s="84" t="s">
        <v>378</v>
      </c>
      <c r="G45" s="97" t="s">
        <v>305</v>
      </c>
      <c r="H45" s="84" t="s">
        <v>349</v>
      </c>
      <c r="I45" s="84" t="s">
        <v>301</v>
      </c>
      <c r="J45" s="84"/>
      <c r="K45" s="94">
        <v>2.98</v>
      </c>
      <c r="L45" s="97" t="s">
        <v>161</v>
      </c>
      <c r="M45" s="98">
        <v>3.5499999999999997E-2</v>
      </c>
      <c r="N45" s="98">
        <v>2.3E-3</v>
      </c>
      <c r="O45" s="94">
        <v>455371.15</v>
      </c>
      <c r="P45" s="96">
        <v>119.4</v>
      </c>
      <c r="Q45" s="84"/>
      <c r="R45" s="94">
        <v>543.71312</v>
      </c>
      <c r="S45" s="95">
        <v>1.0648463281929146E-3</v>
      </c>
      <c r="T45" s="95">
        <v>1.1615187445906099E-2</v>
      </c>
      <c r="U45" s="95">
        <f>R45/'סכום נכסי הקרן'!$C$42</f>
        <v>2.6508994800815062E-3</v>
      </c>
    </row>
    <row r="46" spans="2:21" s="137" customFormat="1">
      <c r="B46" s="87" t="s">
        <v>379</v>
      </c>
      <c r="C46" s="84" t="s">
        <v>380</v>
      </c>
      <c r="D46" s="97" t="s">
        <v>117</v>
      </c>
      <c r="E46" s="97" t="s">
        <v>297</v>
      </c>
      <c r="F46" s="84" t="s">
        <v>378</v>
      </c>
      <c r="G46" s="97" t="s">
        <v>305</v>
      </c>
      <c r="H46" s="84" t="s">
        <v>349</v>
      </c>
      <c r="I46" s="84" t="s">
        <v>301</v>
      </c>
      <c r="J46" s="84"/>
      <c r="K46" s="94">
        <v>1.91</v>
      </c>
      <c r="L46" s="97" t="s">
        <v>161</v>
      </c>
      <c r="M46" s="98">
        <v>4.6500000000000007E-2</v>
      </c>
      <c r="N46" s="98">
        <v>-5.0000000000000001E-4</v>
      </c>
      <c r="O46" s="94">
        <v>118752.37</v>
      </c>
      <c r="P46" s="96">
        <v>130.47999999999999</v>
      </c>
      <c r="Q46" s="84"/>
      <c r="R46" s="94">
        <v>154.94807</v>
      </c>
      <c r="S46" s="95">
        <v>3.5047729775856604E-4</v>
      </c>
      <c r="T46" s="95">
        <v>3.3101111803801597E-3</v>
      </c>
      <c r="U46" s="95">
        <f>R46/'סכום נכסי הקרן'!$C$42</f>
        <v>7.5545677139928641E-4</v>
      </c>
    </row>
    <row r="47" spans="2:21" s="137" customFormat="1">
      <c r="B47" s="87" t="s">
        <v>381</v>
      </c>
      <c r="C47" s="84" t="s">
        <v>382</v>
      </c>
      <c r="D47" s="97" t="s">
        <v>117</v>
      </c>
      <c r="E47" s="97" t="s">
        <v>297</v>
      </c>
      <c r="F47" s="84" t="s">
        <v>378</v>
      </c>
      <c r="G47" s="97" t="s">
        <v>305</v>
      </c>
      <c r="H47" s="84" t="s">
        <v>349</v>
      </c>
      <c r="I47" s="84" t="s">
        <v>301</v>
      </c>
      <c r="J47" s="84"/>
      <c r="K47" s="94">
        <v>5.8199999999999994</v>
      </c>
      <c r="L47" s="97" t="s">
        <v>161</v>
      </c>
      <c r="M47" s="98">
        <v>1.4999999999999999E-2</v>
      </c>
      <c r="N47" s="98">
        <v>5.3999999999999994E-3</v>
      </c>
      <c r="O47" s="94">
        <v>307724.34000000003</v>
      </c>
      <c r="P47" s="96">
        <v>106.09</v>
      </c>
      <c r="Q47" s="84"/>
      <c r="R47" s="94">
        <v>326.46477000000004</v>
      </c>
      <c r="S47" s="95">
        <v>5.0948533511385567E-4</v>
      </c>
      <c r="T47" s="95">
        <v>6.9741732515754317E-3</v>
      </c>
      <c r="U47" s="95">
        <f>R47/'סכום נכסי הקרן'!$C$42</f>
        <v>1.5916946956474557E-3</v>
      </c>
    </row>
    <row r="48" spans="2:21" s="137" customFormat="1">
      <c r="B48" s="87" t="s">
        <v>383</v>
      </c>
      <c r="C48" s="84" t="s">
        <v>384</v>
      </c>
      <c r="D48" s="97" t="s">
        <v>117</v>
      </c>
      <c r="E48" s="97" t="s">
        <v>297</v>
      </c>
      <c r="F48" s="84" t="s">
        <v>385</v>
      </c>
      <c r="G48" s="97" t="s">
        <v>386</v>
      </c>
      <c r="H48" s="84" t="s">
        <v>349</v>
      </c>
      <c r="I48" s="84" t="s">
        <v>157</v>
      </c>
      <c r="J48" s="84"/>
      <c r="K48" s="94">
        <v>8.4500000000000011</v>
      </c>
      <c r="L48" s="97" t="s">
        <v>161</v>
      </c>
      <c r="M48" s="98">
        <v>3.85E-2</v>
      </c>
      <c r="N48" s="98">
        <v>1.4499999999999999E-2</v>
      </c>
      <c r="O48" s="94">
        <v>546590.88</v>
      </c>
      <c r="P48" s="96">
        <v>122.62</v>
      </c>
      <c r="Q48" s="84"/>
      <c r="R48" s="94">
        <v>670.22973999999999</v>
      </c>
      <c r="S48" s="95">
        <v>1.9881434183296285E-4</v>
      </c>
      <c r="T48" s="95">
        <v>1.4317925714062058E-2</v>
      </c>
      <c r="U48" s="95">
        <f>R48/'סכום נכסי הקרן'!$C$42</f>
        <v>3.2677373488820042E-3</v>
      </c>
    </row>
    <row r="49" spans="2:21" s="137" customFormat="1">
      <c r="B49" s="87" t="s">
        <v>387</v>
      </c>
      <c r="C49" s="84" t="s">
        <v>388</v>
      </c>
      <c r="D49" s="97" t="s">
        <v>117</v>
      </c>
      <c r="E49" s="97" t="s">
        <v>297</v>
      </c>
      <c r="F49" s="84" t="s">
        <v>385</v>
      </c>
      <c r="G49" s="97" t="s">
        <v>386</v>
      </c>
      <c r="H49" s="84" t="s">
        <v>349</v>
      </c>
      <c r="I49" s="84" t="s">
        <v>157</v>
      </c>
      <c r="J49" s="84"/>
      <c r="K49" s="94">
        <v>6.63</v>
      </c>
      <c r="L49" s="97" t="s">
        <v>161</v>
      </c>
      <c r="M49" s="98">
        <v>4.4999999999999998E-2</v>
      </c>
      <c r="N49" s="98">
        <v>1.1000000000000001E-2</v>
      </c>
      <c r="O49" s="94">
        <v>1048000</v>
      </c>
      <c r="P49" s="96">
        <v>127.09</v>
      </c>
      <c r="Q49" s="84"/>
      <c r="R49" s="94">
        <v>1331.9032400000001</v>
      </c>
      <c r="S49" s="95">
        <v>3.5628274707596573E-4</v>
      </c>
      <c r="T49" s="95">
        <v>2.8453066926929518E-2</v>
      </c>
      <c r="U49" s="95">
        <f>R49/'סכום נכסי הקרן'!$C$42</f>
        <v>6.4937583379170135E-3</v>
      </c>
    </row>
    <row r="50" spans="2:21" s="137" customFormat="1">
      <c r="B50" s="87" t="s">
        <v>389</v>
      </c>
      <c r="C50" s="84" t="s">
        <v>390</v>
      </c>
      <c r="D50" s="97" t="s">
        <v>117</v>
      </c>
      <c r="E50" s="97" t="s">
        <v>297</v>
      </c>
      <c r="F50" s="84" t="s">
        <v>304</v>
      </c>
      <c r="G50" s="97" t="s">
        <v>305</v>
      </c>
      <c r="H50" s="84" t="s">
        <v>349</v>
      </c>
      <c r="I50" s="84" t="s">
        <v>157</v>
      </c>
      <c r="J50" s="84"/>
      <c r="K50" s="94">
        <v>2.4599999999999995</v>
      </c>
      <c r="L50" s="97" t="s">
        <v>161</v>
      </c>
      <c r="M50" s="98">
        <v>0.05</v>
      </c>
      <c r="N50" s="98">
        <v>2.8000000000000004E-3</v>
      </c>
      <c r="O50" s="94">
        <v>503285</v>
      </c>
      <c r="P50" s="96">
        <v>123.39</v>
      </c>
      <c r="Q50" s="84"/>
      <c r="R50" s="94">
        <v>621.00337000000002</v>
      </c>
      <c r="S50" s="95">
        <v>5.0328550328550324E-4</v>
      </c>
      <c r="T50" s="95">
        <v>1.3266316889850627E-2</v>
      </c>
      <c r="U50" s="95">
        <f>R50/'סכום נכסי הקרן'!$C$42</f>
        <v>3.0277318131698996E-3</v>
      </c>
    </row>
    <row r="51" spans="2:21" s="137" customFormat="1">
      <c r="B51" s="87" t="s">
        <v>391</v>
      </c>
      <c r="C51" s="84" t="s">
        <v>392</v>
      </c>
      <c r="D51" s="97" t="s">
        <v>117</v>
      </c>
      <c r="E51" s="97" t="s">
        <v>297</v>
      </c>
      <c r="F51" s="84" t="s">
        <v>375</v>
      </c>
      <c r="G51" s="97" t="s">
        <v>305</v>
      </c>
      <c r="H51" s="84" t="s">
        <v>349</v>
      </c>
      <c r="I51" s="84" t="s">
        <v>157</v>
      </c>
      <c r="J51" s="84"/>
      <c r="K51" s="94">
        <v>1.4</v>
      </c>
      <c r="L51" s="97" t="s">
        <v>161</v>
      </c>
      <c r="M51" s="98">
        <v>5.2499999999999998E-2</v>
      </c>
      <c r="N51" s="98">
        <v>4.3000000000000009E-3</v>
      </c>
      <c r="O51" s="94">
        <v>15200</v>
      </c>
      <c r="P51" s="96">
        <v>131.33000000000001</v>
      </c>
      <c r="Q51" s="84"/>
      <c r="R51" s="94">
        <v>19.962160000000001</v>
      </c>
      <c r="S51" s="95">
        <v>6.3333333333333332E-5</v>
      </c>
      <c r="T51" s="95">
        <v>4.2644589894238512E-4</v>
      </c>
      <c r="U51" s="95">
        <f>R51/'סכום נכסי הקרן'!$C$42</f>
        <v>9.7326471660834368E-5</v>
      </c>
    </row>
    <row r="52" spans="2:21" s="137" customFormat="1">
      <c r="B52" s="87" t="s">
        <v>393</v>
      </c>
      <c r="C52" s="84" t="s">
        <v>394</v>
      </c>
      <c r="D52" s="97" t="s">
        <v>117</v>
      </c>
      <c r="E52" s="97" t="s">
        <v>297</v>
      </c>
      <c r="F52" s="84" t="s">
        <v>321</v>
      </c>
      <c r="G52" s="97" t="s">
        <v>305</v>
      </c>
      <c r="H52" s="84" t="s">
        <v>349</v>
      </c>
      <c r="I52" s="84" t="s">
        <v>301</v>
      </c>
      <c r="J52" s="84"/>
      <c r="K52" s="94">
        <v>2.3399999999999994</v>
      </c>
      <c r="L52" s="97" t="s">
        <v>161</v>
      </c>
      <c r="M52" s="98">
        <v>6.5000000000000002E-2</v>
      </c>
      <c r="N52" s="98">
        <v>3.2000000000000002E-3</v>
      </c>
      <c r="O52" s="94">
        <v>302068</v>
      </c>
      <c r="P52" s="96">
        <v>127.13</v>
      </c>
      <c r="Q52" s="94">
        <v>5.4083300000000003</v>
      </c>
      <c r="R52" s="94">
        <v>389.42739</v>
      </c>
      <c r="S52" s="95">
        <v>1.9178920634920635E-4</v>
      </c>
      <c r="T52" s="95">
        <v>8.3192256449871552E-3</v>
      </c>
      <c r="U52" s="95">
        <f>R52/'סכום נכסי הקרן'!$C$42</f>
        <v>1.8986719792240766E-3</v>
      </c>
    </row>
    <row r="53" spans="2:21" s="137" customFormat="1">
      <c r="B53" s="87" t="s">
        <v>395</v>
      </c>
      <c r="C53" s="84" t="s">
        <v>396</v>
      </c>
      <c r="D53" s="97" t="s">
        <v>117</v>
      </c>
      <c r="E53" s="97" t="s">
        <v>297</v>
      </c>
      <c r="F53" s="84" t="s">
        <v>397</v>
      </c>
      <c r="G53" s="97" t="s">
        <v>337</v>
      </c>
      <c r="H53" s="84" t="s">
        <v>349</v>
      </c>
      <c r="I53" s="84" t="s">
        <v>301</v>
      </c>
      <c r="J53" s="84"/>
      <c r="K53" s="94">
        <v>8.6999999999999993</v>
      </c>
      <c r="L53" s="97" t="s">
        <v>161</v>
      </c>
      <c r="M53" s="98">
        <v>3.5000000000000003E-2</v>
      </c>
      <c r="N53" s="98">
        <v>1.61E-2</v>
      </c>
      <c r="O53" s="94">
        <v>32832.9</v>
      </c>
      <c r="P53" s="96">
        <v>119.43</v>
      </c>
      <c r="Q53" s="84"/>
      <c r="R53" s="94">
        <v>39.212330000000001</v>
      </c>
      <c r="S53" s="95">
        <v>1.5745978368097237E-4</v>
      </c>
      <c r="T53" s="95">
        <v>8.3768175971315009E-4</v>
      </c>
      <c r="U53" s="95">
        <f>R53/'סכום נכסי הקרן'!$C$42</f>
        <v>1.9118160181564949E-4</v>
      </c>
    </row>
    <row r="54" spans="2:21" s="137" customFormat="1">
      <c r="B54" s="87" t="s">
        <v>398</v>
      </c>
      <c r="C54" s="84" t="s">
        <v>399</v>
      </c>
      <c r="D54" s="97" t="s">
        <v>117</v>
      </c>
      <c r="E54" s="97" t="s">
        <v>297</v>
      </c>
      <c r="F54" s="84" t="s">
        <v>397</v>
      </c>
      <c r="G54" s="97" t="s">
        <v>337</v>
      </c>
      <c r="H54" s="84" t="s">
        <v>349</v>
      </c>
      <c r="I54" s="84" t="s">
        <v>301</v>
      </c>
      <c r="J54" s="84"/>
      <c r="K54" s="94">
        <v>1.62</v>
      </c>
      <c r="L54" s="97" t="s">
        <v>161</v>
      </c>
      <c r="M54" s="98">
        <v>3.9E-2</v>
      </c>
      <c r="N54" s="98">
        <v>3.3999999999999998E-3</v>
      </c>
      <c r="O54" s="94">
        <v>0.32</v>
      </c>
      <c r="P54" s="96">
        <v>114.09</v>
      </c>
      <c r="Q54" s="84"/>
      <c r="R54" s="94">
        <v>3.6999999999999999E-4</v>
      </c>
      <c r="S54" s="95">
        <v>1.6177123895733726E-9</v>
      </c>
      <c r="T54" s="95">
        <v>7.9042038841829977E-9</v>
      </c>
      <c r="U54" s="95">
        <f>R54/'סכום נכסי הקרן'!$C$42</f>
        <v>1.80395280443142E-9</v>
      </c>
    </row>
    <row r="55" spans="2:21" s="137" customFormat="1">
      <c r="B55" s="87" t="s">
        <v>400</v>
      </c>
      <c r="C55" s="84" t="s">
        <v>401</v>
      </c>
      <c r="D55" s="97" t="s">
        <v>117</v>
      </c>
      <c r="E55" s="97" t="s">
        <v>297</v>
      </c>
      <c r="F55" s="84" t="s">
        <v>397</v>
      </c>
      <c r="G55" s="97" t="s">
        <v>337</v>
      </c>
      <c r="H55" s="84" t="s">
        <v>349</v>
      </c>
      <c r="I55" s="84" t="s">
        <v>301</v>
      </c>
      <c r="J55" s="84"/>
      <c r="K55" s="94">
        <v>4.5999999999999996</v>
      </c>
      <c r="L55" s="97" t="s">
        <v>161</v>
      </c>
      <c r="M55" s="98">
        <v>0.04</v>
      </c>
      <c r="N55" s="98">
        <v>5.1999999999999998E-3</v>
      </c>
      <c r="O55" s="94">
        <v>354469.45</v>
      </c>
      <c r="P55" s="96">
        <v>116.94</v>
      </c>
      <c r="Q55" s="84"/>
      <c r="R55" s="94">
        <v>414.51659000000001</v>
      </c>
      <c r="S55" s="95">
        <v>5.0264582027514395E-4</v>
      </c>
      <c r="T55" s="95">
        <v>8.8551990290170052E-3</v>
      </c>
      <c r="U55" s="95">
        <f>R55/'סכום נכסי הקרן'!$C$42</f>
        <v>2.0209955811185112E-3</v>
      </c>
    </row>
    <row r="56" spans="2:21" s="137" customFormat="1">
      <c r="B56" s="87" t="s">
        <v>402</v>
      </c>
      <c r="C56" s="84" t="s">
        <v>403</v>
      </c>
      <c r="D56" s="97" t="s">
        <v>117</v>
      </c>
      <c r="E56" s="97" t="s">
        <v>297</v>
      </c>
      <c r="F56" s="84" t="s">
        <v>397</v>
      </c>
      <c r="G56" s="97" t="s">
        <v>337</v>
      </c>
      <c r="H56" s="84" t="s">
        <v>349</v>
      </c>
      <c r="I56" s="84" t="s">
        <v>301</v>
      </c>
      <c r="J56" s="84"/>
      <c r="K56" s="94">
        <v>7.330000000000001</v>
      </c>
      <c r="L56" s="97" t="s">
        <v>161</v>
      </c>
      <c r="M56" s="98">
        <v>0.04</v>
      </c>
      <c r="N56" s="98">
        <v>1.2699999999999998E-2</v>
      </c>
      <c r="O56" s="94">
        <v>282036.03999999998</v>
      </c>
      <c r="P56" s="96">
        <v>122.56</v>
      </c>
      <c r="Q56" s="84"/>
      <c r="R56" s="94">
        <v>345.66336999999999</v>
      </c>
      <c r="S56" s="95">
        <v>6.0759406996578852E-4</v>
      </c>
      <c r="T56" s="95">
        <v>7.3843074372264457E-3</v>
      </c>
      <c r="U56" s="95">
        <f>R56/'סכום נכסי הקרן'!$C$42</f>
        <v>1.6852983937857178E-3</v>
      </c>
    </row>
    <row r="57" spans="2:21" s="137" customFormat="1">
      <c r="B57" s="87" t="s">
        <v>404</v>
      </c>
      <c r="C57" s="84" t="s">
        <v>405</v>
      </c>
      <c r="D57" s="97" t="s">
        <v>117</v>
      </c>
      <c r="E57" s="97" t="s">
        <v>297</v>
      </c>
      <c r="F57" s="84" t="s">
        <v>406</v>
      </c>
      <c r="G57" s="97" t="s">
        <v>407</v>
      </c>
      <c r="H57" s="84" t="s">
        <v>408</v>
      </c>
      <c r="I57" s="84" t="s">
        <v>301</v>
      </c>
      <c r="J57" s="84"/>
      <c r="K57" s="94">
        <v>8.84</v>
      </c>
      <c r="L57" s="97" t="s">
        <v>161</v>
      </c>
      <c r="M57" s="98">
        <v>5.1500000000000004E-2</v>
      </c>
      <c r="N57" s="98">
        <v>2.1899999999999999E-2</v>
      </c>
      <c r="O57" s="94">
        <v>972778</v>
      </c>
      <c r="P57" s="96">
        <v>153.66999999999999</v>
      </c>
      <c r="Q57" s="84"/>
      <c r="R57" s="94">
        <v>1494.8679199999999</v>
      </c>
      <c r="S57" s="95">
        <v>2.7394310708297499E-4</v>
      </c>
      <c r="T57" s="95">
        <v>3.193443464757989E-2</v>
      </c>
      <c r="U57" s="95">
        <f>R57/'סכום נכסי הקרן'!$C$42</f>
        <v>7.2883004771312522E-3</v>
      </c>
    </row>
    <row r="58" spans="2:21" s="137" customFormat="1">
      <c r="B58" s="87" t="s">
        <v>409</v>
      </c>
      <c r="C58" s="84" t="s">
        <v>410</v>
      </c>
      <c r="D58" s="97" t="s">
        <v>117</v>
      </c>
      <c r="E58" s="97" t="s">
        <v>297</v>
      </c>
      <c r="F58" s="84" t="s">
        <v>411</v>
      </c>
      <c r="G58" s="97" t="s">
        <v>337</v>
      </c>
      <c r="H58" s="84" t="s">
        <v>408</v>
      </c>
      <c r="I58" s="84" t="s">
        <v>301</v>
      </c>
      <c r="J58" s="84"/>
      <c r="K58" s="94">
        <v>1.4800000000000002</v>
      </c>
      <c r="L58" s="97" t="s">
        <v>161</v>
      </c>
      <c r="M58" s="98">
        <v>4.8000000000000001E-2</v>
      </c>
      <c r="N58" s="98">
        <v>6.7000000000000002E-3</v>
      </c>
      <c r="O58" s="94">
        <v>0.08</v>
      </c>
      <c r="P58" s="96">
        <v>113.26</v>
      </c>
      <c r="Q58" s="84"/>
      <c r="R58" s="94">
        <v>8.9999999999999992E-5</v>
      </c>
      <c r="S58" s="95">
        <v>4.6641791044776116E-10</v>
      </c>
      <c r="T58" s="95">
        <v>1.9226441880445129E-9</v>
      </c>
      <c r="U58" s="95">
        <f>R58/'סכום נכסי הקרן'!$C$42</f>
        <v>4.3879933080764265E-10</v>
      </c>
    </row>
    <row r="59" spans="2:21" s="137" customFormat="1">
      <c r="B59" s="87" t="s">
        <v>412</v>
      </c>
      <c r="C59" s="84" t="s">
        <v>413</v>
      </c>
      <c r="D59" s="97" t="s">
        <v>117</v>
      </c>
      <c r="E59" s="97" t="s">
        <v>297</v>
      </c>
      <c r="F59" s="84" t="s">
        <v>411</v>
      </c>
      <c r="G59" s="97" t="s">
        <v>337</v>
      </c>
      <c r="H59" s="84" t="s">
        <v>408</v>
      </c>
      <c r="I59" s="84" t="s">
        <v>301</v>
      </c>
      <c r="J59" s="84"/>
      <c r="K59" s="94">
        <v>4.3899999999999997</v>
      </c>
      <c r="L59" s="97" t="s">
        <v>161</v>
      </c>
      <c r="M59" s="98">
        <v>3.2899999999999999E-2</v>
      </c>
      <c r="N59" s="98">
        <v>8.0000000000000002E-3</v>
      </c>
      <c r="O59" s="94">
        <v>0.5</v>
      </c>
      <c r="P59" s="96">
        <v>111.63</v>
      </c>
      <c r="Q59" s="84"/>
      <c r="R59" s="94">
        <v>5.6000000000000006E-4</v>
      </c>
      <c r="S59" s="95">
        <v>2.5000000000000001E-9</v>
      </c>
      <c r="T59" s="95">
        <v>1.1963119392276973E-8</v>
      </c>
      <c r="U59" s="95">
        <f>R59/'סכום נכסי הקרן'!$C$42</f>
        <v>2.730306947247555E-9</v>
      </c>
    </row>
    <row r="60" spans="2:21" s="137" customFormat="1">
      <c r="B60" s="87" t="s">
        <v>414</v>
      </c>
      <c r="C60" s="84" t="s">
        <v>415</v>
      </c>
      <c r="D60" s="97" t="s">
        <v>117</v>
      </c>
      <c r="E60" s="97" t="s">
        <v>297</v>
      </c>
      <c r="F60" s="84" t="s">
        <v>416</v>
      </c>
      <c r="G60" s="97" t="s">
        <v>337</v>
      </c>
      <c r="H60" s="84" t="s">
        <v>408</v>
      </c>
      <c r="I60" s="84" t="s">
        <v>157</v>
      </c>
      <c r="J60" s="84"/>
      <c r="K60" s="94">
        <v>0.25</v>
      </c>
      <c r="L60" s="97" t="s">
        <v>161</v>
      </c>
      <c r="M60" s="98">
        <v>4.5499999999999999E-2</v>
      </c>
      <c r="N60" s="98">
        <v>3.4599999999999999E-2</v>
      </c>
      <c r="O60" s="94">
        <v>7000</v>
      </c>
      <c r="P60" s="96">
        <v>121.97</v>
      </c>
      <c r="Q60" s="84"/>
      <c r="R60" s="94">
        <v>8.5379000000000005</v>
      </c>
      <c r="S60" s="95">
        <v>4.9497249367142309E-5</v>
      </c>
      <c r="T60" s="95">
        <v>1.8239270903450277E-4</v>
      </c>
      <c r="U60" s="95">
        <f>R60/'סכום נכסי הקרן'!$C$42</f>
        <v>4.1626942294473031E-5</v>
      </c>
    </row>
    <row r="61" spans="2:21" s="137" customFormat="1">
      <c r="B61" s="87" t="s">
        <v>417</v>
      </c>
      <c r="C61" s="84" t="s">
        <v>418</v>
      </c>
      <c r="D61" s="97" t="s">
        <v>117</v>
      </c>
      <c r="E61" s="97" t="s">
        <v>297</v>
      </c>
      <c r="F61" s="84" t="s">
        <v>416</v>
      </c>
      <c r="G61" s="97" t="s">
        <v>337</v>
      </c>
      <c r="H61" s="84" t="s">
        <v>408</v>
      </c>
      <c r="I61" s="84" t="s">
        <v>157</v>
      </c>
      <c r="J61" s="84"/>
      <c r="K61" s="94">
        <v>5.16</v>
      </c>
      <c r="L61" s="97" t="s">
        <v>161</v>
      </c>
      <c r="M61" s="98">
        <v>4.7500000000000001E-2</v>
      </c>
      <c r="N61" s="98">
        <v>7.8000000000000005E-3</v>
      </c>
      <c r="O61" s="94">
        <v>333436</v>
      </c>
      <c r="P61" s="96">
        <v>148.43</v>
      </c>
      <c r="Q61" s="84"/>
      <c r="R61" s="94">
        <v>494.91908000000001</v>
      </c>
      <c r="S61" s="95">
        <v>1.766735548137551E-4</v>
      </c>
      <c r="T61" s="95">
        <v>1.0572814363492639E-2</v>
      </c>
      <c r="U61" s="95">
        <f>R61/'סכום נכסי הקרן'!$C$42</f>
        <v>2.4130017900881578E-3</v>
      </c>
    </row>
    <row r="62" spans="2:21" s="137" customFormat="1">
      <c r="B62" s="87" t="s">
        <v>419</v>
      </c>
      <c r="C62" s="84" t="s">
        <v>420</v>
      </c>
      <c r="D62" s="97" t="s">
        <v>117</v>
      </c>
      <c r="E62" s="97" t="s">
        <v>297</v>
      </c>
      <c r="F62" s="84" t="s">
        <v>421</v>
      </c>
      <c r="G62" s="97" t="s">
        <v>337</v>
      </c>
      <c r="H62" s="84" t="s">
        <v>408</v>
      </c>
      <c r="I62" s="84" t="s">
        <v>157</v>
      </c>
      <c r="J62" s="84"/>
      <c r="K62" s="94">
        <v>1.6400000000000001</v>
      </c>
      <c r="L62" s="97" t="s">
        <v>161</v>
      </c>
      <c r="M62" s="98">
        <v>6.5000000000000002E-2</v>
      </c>
      <c r="N62" s="98">
        <v>3.0000000000000001E-3</v>
      </c>
      <c r="O62" s="94">
        <v>459248.18</v>
      </c>
      <c r="P62" s="96">
        <v>125.88</v>
      </c>
      <c r="Q62" s="84"/>
      <c r="R62" s="94">
        <v>578.10158000000001</v>
      </c>
      <c r="S62" s="95">
        <v>6.7203833536675305E-4</v>
      </c>
      <c r="T62" s="95">
        <v>1.234981825429278E-2</v>
      </c>
      <c r="U62" s="95">
        <f>R62/'סכום נכסי הקרן'!$C$42</f>
        <v>2.8185620715871214E-3</v>
      </c>
    </row>
    <row r="63" spans="2:21" s="137" customFormat="1">
      <c r="B63" s="87" t="s">
        <v>422</v>
      </c>
      <c r="C63" s="84" t="s">
        <v>423</v>
      </c>
      <c r="D63" s="97" t="s">
        <v>117</v>
      </c>
      <c r="E63" s="97" t="s">
        <v>297</v>
      </c>
      <c r="F63" s="84" t="s">
        <v>421</v>
      </c>
      <c r="G63" s="97" t="s">
        <v>337</v>
      </c>
      <c r="H63" s="84" t="s">
        <v>408</v>
      </c>
      <c r="I63" s="84" t="s">
        <v>157</v>
      </c>
      <c r="J63" s="84"/>
      <c r="K63" s="94">
        <v>0.5</v>
      </c>
      <c r="L63" s="97" t="s">
        <v>161</v>
      </c>
      <c r="M63" s="98">
        <v>5.2999999999999999E-2</v>
      </c>
      <c r="N63" s="98">
        <v>6.5999999999999991E-3</v>
      </c>
      <c r="O63" s="94">
        <v>1996</v>
      </c>
      <c r="P63" s="96">
        <v>119.18</v>
      </c>
      <c r="Q63" s="84"/>
      <c r="R63" s="94">
        <v>2.3788400000000003</v>
      </c>
      <c r="S63" s="95">
        <v>4.3625228704059383E-6</v>
      </c>
      <c r="T63" s="95">
        <v>5.0818476669864557E-5</v>
      </c>
      <c r="U63" s="95">
        <f>R63/'סכום נכסי הקרן'!$C$42</f>
        <v>1.159814888998281E-5</v>
      </c>
    </row>
    <row r="64" spans="2:21" s="137" customFormat="1">
      <c r="B64" s="87" t="s">
        <v>424</v>
      </c>
      <c r="C64" s="84" t="s">
        <v>425</v>
      </c>
      <c r="D64" s="97" t="s">
        <v>117</v>
      </c>
      <c r="E64" s="97" t="s">
        <v>297</v>
      </c>
      <c r="F64" s="84" t="s">
        <v>378</v>
      </c>
      <c r="G64" s="97" t="s">
        <v>305</v>
      </c>
      <c r="H64" s="84" t="s">
        <v>408</v>
      </c>
      <c r="I64" s="84" t="s">
        <v>301</v>
      </c>
      <c r="J64" s="84"/>
      <c r="K64" s="94">
        <v>1</v>
      </c>
      <c r="L64" s="97" t="s">
        <v>161</v>
      </c>
      <c r="M64" s="98">
        <v>4.8499999999999995E-2</v>
      </c>
      <c r="N64" s="98">
        <v>3.5000000000000005E-3</v>
      </c>
      <c r="O64" s="94">
        <v>56705</v>
      </c>
      <c r="P64" s="96">
        <v>106.94</v>
      </c>
      <c r="Q64" s="94">
        <v>2.8147699999999998</v>
      </c>
      <c r="R64" s="94">
        <v>63.455100000000002</v>
      </c>
      <c r="S64" s="95">
        <v>3.7803333333333332E-4</v>
      </c>
      <c r="T64" s="95">
        <v>1.3555731024087045E-3</v>
      </c>
      <c r="U64" s="95">
        <f>R64/'סכום נכסי הקרן'!$C$42</f>
        <v>3.0937839351480057E-4</v>
      </c>
    </row>
    <row r="65" spans="2:21" s="137" customFormat="1">
      <c r="B65" s="87" t="s">
        <v>426</v>
      </c>
      <c r="C65" s="84" t="s">
        <v>427</v>
      </c>
      <c r="D65" s="97" t="s">
        <v>117</v>
      </c>
      <c r="E65" s="97" t="s">
        <v>297</v>
      </c>
      <c r="F65" s="84" t="s">
        <v>428</v>
      </c>
      <c r="G65" s="97" t="s">
        <v>429</v>
      </c>
      <c r="H65" s="84" t="s">
        <v>408</v>
      </c>
      <c r="I65" s="84" t="s">
        <v>301</v>
      </c>
      <c r="J65" s="84"/>
      <c r="K65" s="94">
        <v>4.9700000000000006</v>
      </c>
      <c r="L65" s="97" t="s">
        <v>161</v>
      </c>
      <c r="M65" s="98">
        <v>3.85E-2</v>
      </c>
      <c r="N65" s="98">
        <v>5.6999999999999993E-3</v>
      </c>
      <c r="O65" s="94">
        <v>200000</v>
      </c>
      <c r="P65" s="96">
        <v>120.57</v>
      </c>
      <c r="Q65" s="84"/>
      <c r="R65" s="94">
        <v>241.14003</v>
      </c>
      <c r="S65" s="95">
        <v>8.3490964273882418E-4</v>
      </c>
      <c r="T65" s="95">
        <v>5.1514053020486616E-3</v>
      </c>
      <c r="U65" s="95">
        <f>R65/'סכום נכסי הקרן'!$C$42</f>
        <v>1.1756898199437209E-3</v>
      </c>
    </row>
    <row r="66" spans="2:21" s="137" customFormat="1">
      <c r="B66" s="87" t="s">
        <v>430</v>
      </c>
      <c r="C66" s="84" t="s">
        <v>431</v>
      </c>
      <c r="D66" s="97" t="s">
        <v>117</v>
      </c>
      <c r="E66" s="97" t="s">
        <v>297</v>
      </c>
      <c r="F66" s="84" t="s">
        <v>428</v>
      </c>
      <c r="G66" s="97" t="s">
        <v>429</v>
      </c>
      <c r="H66" s="84" t="s">
        <v>408</v>
      </c>
      <c r="I66" s="84" t="s">
        <v>301</v>
      </c>
      <c r="J66" s="84"/>
      <c r="K66" s="94">
        <v>2.3200000000000003</v>
      </c>
      <c r="L66" s="97" t="s">
        <v>161</v>
      </c>
      <c r="M66" s="98">
        <v>3.9E-2</v>
      </c>
      <c r="N66" s="98">
        <v>3.5000000000000005E-3</v>
      </c>
      <c r="O66" s="94">
        <v>22498</v>
      </c>
      <c r="P66" s="96">
        <v>116.87</v>
      </c>
      <c r="Q66" s="84"/>
      <c r="R66" s="94">
        <v>26.293419999999998</v>
      </c>
      <c r="S66" s="95">
        <v>1.1303681559544295E-4</v>
      </c>
      <c r="T66" s="95">
        <v>5.6169879052014849E-4</v>
      </c>
      <c r="U66" s="95">
        <f>R66/'סכום נכסי הקרן'!$C$42</f>
        <v>1.2819483445160321E-4</v>
      </c>
    </row>
    <row r="67" spans="2:21" s="137" customFormat="1">
      <c r="B67" s="87" t="s">
        <v>432</v>
      </c>
      <c r="C67" s="84" t="s">
        <v>433</v>
      </c>
      <c r="D67" s="97" t="s">
        <v>117</v>
      </c>
      <c r="E67" s="97" t="s">
        <v>297</v>
      </c>
      <c r="F67" s="84" t="s">
        <v>428</v>
      </c>
      <c r="G67" s="97" t="s">
        <v>429</v>
      </c>
      <c r="H67" s="84" t="s">
        <v>408</v>
      </c>
      <c r="I67" s="84" t="s">
        <v>301</v>
      </c>
      <c r="J67" s="84"/>
      <c r="K67" s="94">
        <v>3.23</v>
      </c>
      <c r="L67" s="97" t="s">
        <v>161</v>
      </c>
      <c r="M67" s="98">
        <v>3.9E-2</v>
      </c>
      <c r="N67" s="98">
        <v>3.1000000000000003E-3</v>
      </c>
      <c r="O67" s="94">
        <v>142024</v>
      </c>
      <c r="P67" s="96">
        <v>120.78</v>
      </c>
      <c r="Q67" s="84"/>
      <c r="R67" s="94">
        <v>171.53657999999999</v>
      </c>
      <c r="S67" s="95">
        <v>3.5592088363729774E-4</v>
      </c>
      <c r="T67" s="95">
        <v>3.664486761933696E-3</v>
      </c>
      <c r="U67" s="95">
        <f>R67/'סכום נכסי הקרן'!$C$42</f>
        <v>8.3633485014479624E-4</v>
      </c>
    </row>
    <row r="68" spans="2:21" s="137" customFormat="1">
      <c r="B68" s="87" t="s">
        <v>434</v>
      </c>
      <c r="C68" s="84" t="s">
        <v>435</v>
      </c>
      <c r="D68" s="97" t="s">
        <v>117</v>
      </c>
      <c r="E68" s="97" t="s">
        <v>297</v>
      </c>
      <c r="F68" s="84" t="s">
        <v>428</v>
      </c>
      <c r="G68" s="97" t="s">
        <v>429</v>
      </c>
      <c r="H68" s="84" t="s">
        <v>408</v>
      </c>
      <c r="I68" s="84" t="s">
        <v>301</v>
      </c>
      <c r="J68" s="84"/>
      <c r="K68" s="94">
        <v>5.8</v>
      </c>
      <c r="L68" s="97" t="s">
        <v>161</v>
      </c>
      <c r="M68" s="98">
        <v>3.85E-2</v>
      </c>
      <c r="N68" s="98">
        <v>6.8999999999999999E-3</v>
      </c>
      <c r="O68" s="94">
        <v>104291</v>
      </c>
      <c r="P68" s="96">
        <v>122.97</v>
      </c>
      <c r="Q68" s="84"/>
      <c r="R68" s="94">
        <v>128.24664999999999</v>
      </c>
      <c r="S68" s="95">
        <v>4.1716399999999998E-4</v>
      </c>
      <c r="T68" s="95">
        <v>2.7396964028742095E-3</v>
      </c>
      <c r="U68" s="95">
        <f>R68/'סכום נכסי הקרן'!$C$42</f>
        <v>6.2527271331468853E-4</v>
      </c>
    </row>
    <row r="69" spans="2:21" s="137" customFormat="1">
      <c r="B69" s="87" t="s">
        <v>436</v>
      </c>
      <c r="C69" s="84" t="s">
        <v>437</v>
      </c>
      <c r="D69" s="97" t="s">
        <v>117</v>
      </c>
      <c r="E69" s="97" t="s">
        <v>297</v>
      </c>
      <c r="F69" s="84" t="s">
        <v>438</v>
      </c>
      <c r="G69" s="97" t="s">
        <v>429</v>
      </c>
      <c r="H69" s="84" t="s">
        <v>408</v>
      </c>
      <c r="I69" s="84" t="s">
        <v>157</v>
      </c>
      <c r="J69" s="84"/>
      <c r="K69" s="94">
        <v>3.3499999999999996</v>
      </c>
      <c r="L69" s="97" t="s">
        <v>161</v>
      </c>
      <c r="M69" s="98">
        <v>3.7499999999999999E-2</v>
      </c>
      <c r="N69" s="98">
        <v>5.1000000000000004E-3</v>
      </c>
      <c r="O69" s="94">
        <v>493859</v>
      </c>
      <c r="P69" s="96">
        <v>120.58</v>
      </c>
      <c r="Q69" s="84"/>
      <c r="R69" s="94">
        <v>595.49518</v>
      </c>
      <c r="S69" s="95">
        <v>6.3748311357239812E-4</v>
      </c>
      <c r="T69" s="95">
        <v>1.2721392742616902E-2</v>
      </c>
      <c r="U69" s="95">
        <f>R69/'סכום נכסי הקרן'!$C$42</f>
        <v>2.9033654053686304E-3</v>
      </c>
    </row>
    <row r="70" spans="2:21" s="137" customFormat="1">
      <c r="B70" s="87" t="s">
        <v>439</v>
      </c>
      <c r="C70" s="84" t="s">
        <v>440</v>
      </c>
      <c r="D70" s="97" t="s">
        <v>117</v>
      </c>
      <c r="E70" s="97" t="s">
        <v>297</v>
      </c>
      <c r="F70" s="84" t="s">
        <v>438</v>
      </c>
      <c r="G70" s="97" t="s">
        <v>429</v>
      </c>
      <c r="H70" s="84" t="s">
        <v>408</v>
      </c>
      <c r="I70" s="84" t="s">
        <v>157</v>
      </c>
      <c r="J70" s="84"/>
      <c r="K70" s="94">
        <v>6.9300000000000006</v>
      </c>
      <c r="L70" s="97" t="s">
        <v>161</v>
      </c>
      <c r="M70" s="98">
        <v>2.4799999999999999E-2</v>
      </c>
      <c r="N70" s="98">
        <v>1.0200000000000001E-2</v>
      </c>
      <c r="O70" s="94">
        <v>409169</v>
      </c>
      <c r="P70" s="96">
        <v>110.91</v>
      </c>
      <c r="Q70" s="84"/>
      <c r="R70" s="94">
        <v>453.80934999999999</v>
      </c>
      <c r="S70" s="95">
        <v>9.6619202555334204E-4</v>
      </c>
      <c r="T70" s="95">
        <v>9.6945989917528695E-3</v>
      </c>
      <c r="U70" s="95">
        <f>R70/'סכום נכסי הקרן'!$C$42</f>
        <v>2.2125693232694591E-3</v>
      </c>
    </row>
    <row r="71" spans="2:21" s="137" customFormat="1">
      <c r="B71" s="87" t="s">
        <v>441</v>
      </c>
      <c r="C71" s="84" t="s">
        <v>442</v>
      </c>
      <c r="D71" s="97" t="s">
        <v>117</v>
      </c>
      <c r="E71" s="97" t="s">
        <v>297</v>
      </c>
      <c r="F71" s="84" t="s">
        <v>308</v>
      </c>
      <c r="G71" s="97" t="s">
        <v>305</v>
      </c>
      <c r="H71" s="84" t="s">
        <v>408</v>
      </c>
      <c r="I71" s="84" t="s">
        <v>157</v>
      </c>
      <c r="J71" s="84"/>
      <c r="K71" s="94">
        <v>4.8600000000000003</v>
      </c>
      <c r="L71" s="97" t="s">
        <v>161</v>
      </c>
      <c r="M71" s="98">
        <v>1.06E-2</v>
      </c>
      <c r="N71" s="98">
        <v>9.5999999999999992E-3</v>
      </c>
      <c r="O71" s="94">
        <f>250000/50000</f>
        <v>5</v>
      </c>
      <c r="P71" s="96">
        <v>5024799</v>
      </c>
      <c r="Q71" s="84"/>
      <c r="R71" s="94">
        <v>251.23993999999999</v>
      </c>
      <c r="S71" s="95">
        <f>1841.07813535606%/50000</f>
        <v>3.6821562707121204E-4</v>
      </c>
      <c r="T71" s="95">
        <v>5.3671667827294685E-3</v>
      </c>
      <c r="U71" s="95">
        <f>R71/'סכום נכסי הקרן'!$C$42</f>
        <v>1.2249324171572477E-3</v>
      </c>
    </row>
    <row r="72" spans="2:21" s="137" customFormat="1">
      <c r="B72" s="87" t="s">
        <v>443</v>
      </c>
      <c r="C72" s="84" t="s">
        <v>444</v>
      </c>
      <c r="D72" s="97" t="s">
        <v>117</v>
      </c>
      <c r="E72" s="97" t="s">
        <v>297</v>
      </c>
      <c r="F72" s="84" t="s">
        <v>445</v>
      </c>
      <c r="G72" s="97" t="s">
        <v>337</v>
      </c>
      <c r="H72" s="84" t="s">
        <v>408</v>
      </c>
      <c r="I72" s="84" t="s">
        <v>301</v>
      </c>
      <c r="J72" s="84"/>
      <c r="K72" s="94">
        <v>2.3600000000000003</v>
      </c>
      <c r="L72" s="97" t="s">
        <v>161</v>
      </c>
      <c r="M72" s="98">
        <v>5.0999999999999997E-2</v>
      </c>
      <c r="N72" s="98">
        <v>8.9999999999999998E-4</v>
      </c>
      <c r="O72" s="94">
        <v>138529.97999999998</v>
      </c>
      <c r="P72" s="96">
        <v>123.61</v>
      </c>
      <c r="Q72" s="94">
        <v>5.7779999999999996</v>
      </c>
      <c r="R72" s="94">
        <v>177.23902999999999</v>
      </c>
      <c r="S72" s="95">
        <v>2.9680218534711454E-4</v>
      </c>
      <c r="T72" s="95">
        <v>3.7863065658238567E-3</v>
      </c>
      <c r="U72" s="95">
        <f>R72/'סכום נכסי הקרן'!$C$42</f>
        <v>8.6413741952217444E-4</v>
      </c>
    </row>
    <row r="73" spans="2:21" s="137" customFormat="1">
      <c r="B73" s="87" t="s">
        <v>446</v>
      </c>
      <c r="C73" s="84" t="s">
        <v>447</v>
      </c>
      <c r="D73" s="97" t="s">
        <v>117</v>
      </c>
      <c r="E73" s="97" t="s">
        <v>297</v>
      </c>
      <c r="F73" s="84" t="s">
        <v>445</v>
      </c>
      <c r="G73" s="97" t="s">
        <v>337</v>
      </c>
      <c r="H73" s="84" t="s">
        <v>408</v>
      </c>
      <c r="I73" s="84" t="s">
        <v>301</v>
      </c>
      <c r="J73" s="84"/>
      <c r="K73" s="94">
        <v>2.63</v>
      </c>
      <c r="L73" s="97" t="s">
        <v>161</v>
      </c>
      <c r="M73" s="98">
        <v>3.4000000000000002E-2</v>
      </c>
      <c r="N73" s="98">
        <v>4.3999999999999994E-3</v>
      </c>
      <c r="O73" s="94">
        <v>35600</v>
      </c>
      <c r="P73" s="96">
        <v>110.05</v>
      </c>
      <c r="Q73" s="84"/>
      <c r="R73" s="94">
        <v>39.177800000000005</v>
      </c>
      <c r="S73" s="95">
        <v>1.0646245079229267E-4</v>
      </c>
      <c r="T73" s="95">
        <v>8.3694410522633714E-4</v>
      </c>
      <c r="U73" s="95">
        <f>R73/'סכום נכסי הקרן'!$C$42</f>
        <v>1.9101324913906297E-4</v>
      </c>
    </row>
    <row r="74" spans="2:21" s="137" customFormat="1">
      <c r="B74" s="87" t="s">
        <v>448</v>
      </c>
      <c r="C74" s="84" t="s">
        <v>449</v>
      </c>
      <c r="D74" s="97" t="s">
        <v>117</v>
      </c>
      <c r="E74" s="97" t="s">
        <v>297</v>
      </c>
      <c r="F74" s="84" t="s">
        <v>445</v>
      </c>
      <c r="G74" s="97" t="s">
        <v>337</v>
      </c>
      <c r="H74" s="84" t="s">
        <v>408</v>
      </c>
      <c r="I74" s="84" t="s">
        <v>301</v>
      </c>
      <c r="J74" s="84"/>
      <c r="K74" s="94">
        <v>3.7</v>
      </c>
      <c r="L74" s="97" t="s">
        <v>161</v>
      </c>
      <c r="M74" s="98">
        <v>2.5499999999999998E-2</v>
      </c>
      <c r="N74" s="98">
        <v>6.6999999999999994E-3</v>
      </c>
      <c r="O74" s="94">
        <v>102634.25</v>
      </c>
      <c r="P74" s="96">
        <v>107.44</v>
      </c>
      <c r="Q74" s="94">
        <v>2.4576400000000005</v>
      </c>
      <c r="R74" s="94">
        <v>112.80865</v>
      </c>
      <c r="S74" s="95">
        <v>1.1574500828030852E-4</v>
      </c>
      <c r="T74" s="95">
        <v>2.4098988364849743E-3</v>
      </c>
      <c r="U74" s="95">
        <f>R74/'סכום נכסי הקרן'!$C$42</f>
        <v>5.5000400143681756E-4</v>
      </c>
    </row>
    <row r="75" spans="2:21" s="137" customFormat="1">
      <c r="B75" s="87" t="s">
        <v>450</v>
      </c>
      <c r="C75" s="84" t="s">
        <v>451</v>
      </c>
      <c r="D75" s="97" t="s">
        <v>117</v>
      </c>
      <c r="E75" s="97" t="s">
        <v>297</v>
      </c>
      <c r="F75" s="84" t="s">
        <v>445</v>
      </c>
      <c r="G75" s="97" t="s">
        <v>337</v>
      </c>
      <c r="H75" s="84" t="s">
        <v>408</v>
      </c>
      <c r="I75" s="84" t="s">
        <v>301</v>
      </c>
      <c r="J75" s="84"/>
      <c r="K75" s="94">
        <v>3.0900000000000003</v>
      </c>
      <c r="L75" s="97" t="s">
        <v>161</v>
      </c>
      <c r="M75" s="98">
        <v>4.9000000000000002E-2</v>
      </c>
      <c r="N75" s="98">
        <v>8.0000000000000002E-3</v>
      </c>
      <c r="O75" s="94">
        <v>129041.85</v>
      </c>
      <c r="P75" s="96">
        <v>116.74</v>
      </c>
      <c r="Q75" s="84"/>
      <c r="R75" s="94">
        <v>150.64346</v>
      </c>
      <c r="S75" s="95">
        <v>1.6170334994626394E-4</v>
      </c>
      <c r="T75" s="95">
        <v>3.2181530315101791E-3</v>
      </c>
      <c r="U75" s="95">
        <f>R75/'סכום נכסי הקרן'!$C$42</f>
        <v>7.344694382060877E-4</v>
      </c>
    </row>
    <row r="76" spans="2:21" s="137" customFormat="1">
      <c r="B76" s="87" t="s">
        <v>452</v>
      </c>
      <c r="C76" s="84" t="s">
        <v>453</v>
      </c>
      <c r="D76" s="97" t="s">
        <v>117</v>
      </c>
      <c r="E76" s="97" t="s">
        <v>297</v>
      </c>
      <c r="F76" s="84" t="s">
        <v>445</v>
      </c>
      <c r="G76" s="97" t="s">
        <v>337</v>
      </c>
      <c r="H76" s="84" t="s">
        <v>408</v>
      </c>
      <c r="I76" s="84" t="s">
        <v>301</v>
      </c>
      <c r="J76" s="84"/>
      <c r="K76" s="94">
        <v>7.6300000000000008</v>
      </c>
      <c r="L76" s="97" t="s">
        <v>161</v>
      </c>
      <c r="M76" s="98">
        <v>2.35E-2</v>
      </c>
      <c r="N76" s="98">
        <v>1.44E-2</v>
      </c>
      <c r="O76" s="94">
        <v>145040</v>
      </c>
      <c r="P76" s="96">
        <v>108.04</v>
      </c>
      <c r="Q76" s="84"/>
      <c r="R76" s="94">
        <v>156.70122000000001</v>
      </c>
      <c r="S76" s="95">
        <v>5.7820405133514352E-4</v>
      </c>
      <c r="T76" s="95">
        <v>3.3475632210276073E-3</v>
      </c>
      <c r="U76" s="95">
        <f>R76/'סכום נכסי הקרן'!$C$42</f>
        <v>7.6400433858601338E-4</v>
      </c>
    </row>
    <row r="77" spans="2:21" s="137" customFormat="1">
      <c r="B77" s="87" t="s">
        <v>454</v>
      </c>
      <c r="C77" s="84" t="s">
        <v>455</v>
      </c>
      <c r="D77" s="97" t="s">
        <v>117</v>
      </c>
      <c r="E77" s="97" t="s">
        <v>297</v>
      </c>
      <c r="F77" s="84" t="s">
        <v>445</v>
      </c>
      <c r="G77" s="97" t="s">
        <v>337</v>
      </c>
      <c r="H77" s="84" t="s">
        <v>408</v>
      </c>
      <c r="I77" s="84" t="s">
        <v>301</v>
      </c>
      <c r="J77" s="84"/>
      <c r="K77" s="94">
        <v>6.5999999999999988</v>
      </c>
      <c r="L77" s="97" t="s">
        <v>161</v>
      </c>
      <c r="M77" s="98">
        <v>1.7600000000000001E-2</v>
      </c>
      <c r="N77" s="98">
        <v>1.1199999999999998E-2</v>
      </c>
      <c r="O77" s="94">
        <v>404980.1</v>
      </c>
      <c r="P77" s="96">
        <v>104.96</v>
      </c>
      <c r="Q77" s="94">
        <v>7.9199099999999998</v>
      </c>
      <c r="R77" s="94">
        <v>433.16831000000002</v>
      </c>
      <c r="S77" s="95">
        <v>3.617362176188184E-4</v>
      </c>
      <c r="T77" s="95">
        <v>9.2536503740729328E-3</v>
      </c>
      <c r="U77" s="95">
        <f>R77/'סכום נכסי הקרן'!$C$42</f>
        <v>2.1119329395008616E-3</v>
      </c>
    </row>
    <row r="78" spans="2:21" s="137" customFormat="1">
      <c r="B78" s="87" t="s">
        <v>456</v>
      </c>
      <c r="C78" s="84" t="s">
        <v>457</v>
      </c>
      <c r="D78" s="97" t="s">
        <v>117</v>
      </c>
      <c r="E78" s="97" t="s">
        <v>297</v>
      </c>
      <c r="F78" s="84" t="s">
        <v>445</v>
      </c>
      <c r="G78" s="97" t="s">
        <v>337</v>
      </c>
      <c r="H78" s="84" t="s">
        <v>408</v>
      </c>
      <c r="I78" s="84" t="s">
        <v>301</v>
      </c>
      <c r="J78" s="84"/>
      <c r="K78" s="94">
        <v>6.4899999999999993</v>
      </c>
      <c r="L78" s="97" t="s">
        <v>161</v>
      </c>
      <c r="M78" s="98">
        <v>2.3E-2</v>
      </c>
      <c r="N78" s="98">
        <v>1.5899999999999997E-2</v>
      </c>
      <c r="O78" s="94">
        <v>94.92</v>
      </c>
      <c r="P78" s="96">
        <v>105.41</v>
      </c>
      <c r="Q78" s="94">
        <v>2.1199999999999999E-3</v>
      </c>
      <c r="R78" s="94">
        <v>0.10222000000000001</v>
      </c>
      <c r="S78" s="95">
        <v>6.6592998010610661E-8</v>
      </c>
      <c r="T78" s="95">
        <v>2.1836965433545572E-6</v>
      </c>
      <c r="U78" s="95">
        <f>R78/'סכום נכסי הקרן'!$C$42</f>
        <v>4.9837852883508047E-7</v>
      </c>
    </row>
    <row r="79" spans="2:21" s="137" customFormat="1">
      <c r="B79" s="87" t="s">
        <v>458</v>
      </c>
      <c r="C79" s="84" t="s">
        <v>459</v>
      </c>
      <c r="D79" s="97" t="s">
        <v>117</v>
      </c>
      <c r="E79" s="97" t="s">
        <v>297</v>
      </c>
      <c r="F79" s="84" t="s">
        <v>445</v>
      </c>
      <c r="G79" s="97" t="s">
        <v>337</v>
      </c>
      <c r="H79" s="84" t="s">
        <v>408</v>
      </c>
      <c r="I79" s="84" t="s">
        <v>301</v>
      </c>
      <c r="J79" s="84"/>
      <c r="K79" s="94">
        <v>2.77</v>
      </c>
      <c r="L79" s="97" t="s">
        <v>161</v>
      </c>
      <c r="M79" s="98">
        <v>5.8499999999999996E-2</v>
      </c>
      <c r="N79" s="98">
        <v>7.6999999999999976E-3</v>
      </c>
      <c r="O79" s="94">
        <v>89731.76</v>
      </c>
      <c r="P79" s="96">
        <v>123.56</v>
      </c>
      <c r="Q79" s="84"/>
      <c r="R79" s="94">
        <v>110.87257000000001</v>
      </c>
      <c r="S79" s="95">
        <v>6.9270626782721583E-5</v>
      </c>
      <c r="T79" s="95">
        <v>2.3685389147117607E-3</v>
      </c>
      <c r="U79" s="95">
        <f>R79/'סכום נכסי הקרן'!$C$42</f>
        <v>5.405645502324836E-4</v>
      </c>
    </row>
    <row r="80" spans="2:21" s="137" customFormat="1">
      <c r="B80" s="87" t="s">
        <v>460</v>
      </c>
      <c r="C80" s="84" t="s">
        <v>461</v>
      </c>
      <c r="D80" s="97" t="s">
        <v>117</v>
      </c>
      <c r="E80" s="97" t="s">
        <v>297</v>
      </c>
      <c r="F80" s="84" t="s">
        <v>445</v>
      </c>
      <c r="G80" s="97" t="s">
        <v>337</v>
      </c>
      <c r="H80" s="84" t="s">
        <v>408</v>
      </c>
      <c r="I80" s="84" t="s">
        <v>301</v>
      </c>
      <c r="J80" s="84"/>
      <c r="K80" s="94">
        <v>7.0499999999999989</v>
      </c>
      <c r="L80" s="97" t="s">
        <v>161</v>
      </c>
      <c r="M80" s="98">
        <v>2.1499999999999998E-2</v>
      </c>
      <c r="N80" s="98">
        <v>1.43E-2</v>
      </c>
      <c r="O80" s="94">
        <v>491975.49</v>
      </c>
      <c r="P80" s="96">
        <v>106.57</v>
      </c>
      <c r="Q80" s="84"/>
      <c r="R80" s="94">
        <v>524.29827</v>
      </c>
      <c r="S80" s="95">
        <v>9.3130792415754599E-4</v>
      </c>
      <c r="T80" s="95">
        <v>1.1200433573525478E-2</v>
      </c>
      <c r="U80" s="95">
        <f>R80/'סכום נכסי הקרן'!$C$42</f>
        <v>2.5562414446622752E-3</v>
      </c>
    </row>
    <row r="81" spans="2:21" s="137" customFormat="1">
      <c r="B81" s="87" t="s">
        <v>462</v>
      </c>
      <c r="C81" s="84" t="s">
        <v>463</v>
      </c>
      <c r="D81" s="97" t="s">
        <v>117</v>
      </c>
      <c r="E81" s="97" t="s">
        <v>297</v>
      </c>
      <c r="F81" s="84" t="s">
        <v>464</v>
      </c>
      <c r="G81" s="97" t="s">
        <v>337</v>
      </c>
      <c r="H81" s="84" t="s">
        <v>408</v>
      </c>
      <c r="I81" s="84" t="s">
        <v>157</v>
      </c>
      <c r="J81" s="84"/>
      <c r="K81" s="94">
        <v>6.58</v>
      </c>
      <c r="L81" s="97" t="s">
        <v>161</v>
      </c>
      <c r="M81" s="98">
        <v>1.9599999999999999E-2</v>
      </c>
      <c r="N81" s="98">
        <v>1.3300000000000001E-2</v>
      </c>
      <c r="O81" s="94">
        <v>109000</v>
      </c>
      <c r="P81" s="96">
        <v>104.34</v>
      </c>
      <c r="Q81" s="84"/>
      <c r="R81" s="94">
        <v>113.73060000000001</v>
      </c>
      <c r="S81" s="95">
        <v>2.1467003836488392E-4</v>
      </c>
      <c r="T81" s="95">
        <v>2.4295941899201705E-3</v>
      </c>
      <c r="U81" s="95">
        <f>R81/'סכום נכסי הקרן'!$C$42</f>
        <v>5.5449901302612994E-4</v>
      </c>
    </row>
    <row r="82" spans="2:21" s="137" customFormat="1">
      <c r="B82" s="87" t="s">
        <v>465</v>
      </c>
      <c r="C82" s="84" t="s">
        <v>466</v>
      </c>
      <c r="D82" s="97" t="s">
        <v>117</v>
      </c>
      <c r="E82" s="97" t="s">
        <v>297</v>
      </c>
      <c r="F82" s="84" t="s">
        <v>464</v>
      </c>
      <c r="G82" s="97" t="s">
        <v>337</v>
      </c>
      <c r="H82" s="84" t="s">
        <v>408</v>
      </c>
      <c r="I82" s="84" t="s">
        <v>157</v>
      </c>
      <c r="J82" s="84"/>
      <c r="K82" s="94">
        <v>4.5599999999999996</v>
      </c>
      <c r="L82" s="97" t="s">
        <v>161</v>
      </c>
      <c r="M82" s="98">
        <v>2.75E-2</v>
      </c>
      <c r="N82" s="98">
        <v>8.0999999999999996E-3</v>
      </c>
      <c r="O82" s="94">
        <v>61217.4</v>
      </c>
      <c r="P82" s="96">
        <v>109.26</v>
      </c>
      <c r="Q82" s="84"/>
      <c r="R82" s="94">
        <v>66.886130000000009</v>
      </c>
      <c r="S82" s="95">
        <v>1.2561867078396576E-4</v>
      </c>
      <c r="T82" s="95">
        <v>1.4288692122809974E-3</v>
      </c>
      <c r="U82" s="95">
        <f>R82/'סכום נכסי הקרן'!$C$42</f>
        <v>3.2610654538125556E-4</v>
      </c>
    </row>
    <row r="83" spans="2:21" s="137" customFormat="1">
      <c r="B83" s="87" t="s">
        <v>467</v>
      </c>
      <c r="C83" s="84" t="s">
        <v>468</v>
      </c>
      <c r="D83" s="97" t="s">
        <v>117</v>
      </c>
      <c r="E83" s="97" t="s">
        <v>297</v>
      </c>
      <c r="F83" s="84" t="s">
        <v>469</v>
      </c>
      <c r="G83" s="97" t="s">
        <v>470</v>
      </c>
      <c r="H83" s="84" t="s">
        <v>408</v>
      </c>
      <c r="I83" s="84" t="s">
        <v>301</v>
      </c>
      <c r="J83" s="84"/>
      <c r="K83" s="94">
        <v>5.64</v>
      </c>
      <c r="L83" s="97" t="s">
        <v>161</v>
      </c>
      <c r="M83" s="98">
        <v>1.9400000000000001E-2</v>
      </c>
      <c r="N83" s="98">
        <v>7.6999999999999994E-3</v>
      </c>
      <c r="O83" s="94">
        <v>184946.98</v>
      </c>
      <c r="P83" s="96">
        <v>106.77</v>
      </c>
      <c r="Q83" s="84"/>
      <c r="R83" s="94">
        <v>197.46788000000001</v>
      </c>
      <c r="S83" s="95">
        <v>2.7920272457517415E-4</v>
      </c>
      <c r="T83" s="95">
        <v>4.2184496867496823E-3</v>
      </c>
      <c r="U83" s="95">
        <f>R83/'סכום נכסי הקרן'!$C$42</f>
        <v>9.6276415111115436E-4</v>
      </c>
    </row>
    <row r="84" spans="2:21" s="137" customFormat="1">
      <c r="B84" s="87" t="s">
        <v>471</v>
      </c>
      <c r="C84" s="84" t="s">
        <v>472</v>
      </c>
      <c r="D84" s="97" t="s">
        <v>117</v>
      </c>
      <c r="E84" s="97" t="s">
        <v>297</v>
      </c>
      <c r="F84" s="84" t="s">
        <v>473</v>
      </c>
      <c r="G84" s="97" t="s">
        <v>429</v>
      </c>
      <c r="H84" s="84" t="s">
        <v>408</v>
      </c>
      <c r="I84" s="84" t="s">
        <v>157</v>
      </c>
      <c r="J84" s="84"/>
      <c r="K84" s="94">
        <v>1.7</v>
      </c>
      <c r="L84" s="97" t="s">
        <v>161</v>
      </c>
      <c r="M84" s="98">
        <v>3.6000000000000004E-2</v>
      </c>
      <c r="N84" s="98">
        <v>1.8000000000000002E-3</v>
      </c>
      <c r="O84" s="94">
        <v>75592</v>
      </c>
      <c r="P84" s="96">
        <v>112.9</v>
      </c>
      <c r="Q84" s="84"/>
      <c r="R84" s="94">
        <v>85.343369999999993</v>
      </c>
      <c r="S84" s="95">
        <v>1.827164790965696E-4</v>
      </c>
      <c r="T84" s="95">
        <v>1.8231659368736939E-3</v>
      </c>
      <c r="U84" s="95">
        <f>R84/'סכום נכסי הקרן'!$C$42</f>
        <v>4.1609570716521165E-4</v>
      </c>
    </row>
    <row r="85" spans="2:21" s="137" customFormat="1">
      <c r="B85" s="87" t="s">
        <v>474</v>
      </c>
      <c r="C85" s="84" t="s">
        <v>475</v>
      </c>
      <c r="D85" s="97" t="s">
        <v>117</v>
      </c>
      <c r="E85" s="97" t="s">
        <v>297</v>
      </c>
      <c r="F85" s="84" t="s">
        <v>473</v>
      </c>
      <c r="G85" s="97" t="s">
        <v>429</v>
      </c>
      <c r="H85" s="84" t="s">
        <v>408</v>
      </c>
      <c r="I85" s="84" t="s">
        <v>157</v>
      </c>
      <c r="J85" s="84"/>
      <c r="K85" s="94">
        <v>8.08</v>
      </c>
      <c r="L85" s="97" t="s">
        <v>161</v>
      </c>
      <c r="M85" s="98">
        <v>2.2499999999999999E-2</v>
      </c>
      <c r="N85" s="98">
        <v>1.18E-2</v>
      </c>
      <c r="O85" s="94">
        <v>41681</v>
      </c>
      <c r="P85" s="96">
        <v>109.75</v>
      </c>
      <c r="Q85" s="84"/>
      <c r="R85" s="94">
        <v>45.744900000000001</v>
      </c>
      <c r="S85" s="95">
        <v>1.0188060659108446E-4</v>
      </c>
      <c r="T85" s="95">
        <v>9.7723517908530509E-4</v>
      </c>
      <c r="U85" s="95">
        <f>R85/'סכום נכסי הקרן'!$C$42</f>
        <v>2.2303146119847261E-4</v>
      </c>
    </row>
    <row r="86" spans="2:21" s="137" customFormat="1">
      <c r="B86" s="87" t="s">
        <v>476</v>
      </c>
      <c r="C86" s="84" t="s">
        <v>477</v>
      </c>
      <c r="D86" s="97" t="s">
        <v>117</v>
      </c>
      <c r="E86" s="97" t="s">
        <v>297</v>
      </c>
      <c r="F86" s="84" t="s">
        <v>478</v>
      </c>
      <c r="G86" s="97" t="s">
        <v>337</v>
      </c>
      <c r="H86" s="84" t="s">
        <v>479</v>
      </c>
      <c r="I86" s="84" t="s">
        <v>157</v>
      </c>
      <c r="J86" s="84"/>
      <c r="K86" s="94">
        <v>3.4600000000000004</v>
      </c>
      <c r="L86" s="97" t="s">
        <v>161</v>
      </c>
      <c r="M86" s="98">
        <v>2.8500000000000001E-2</v>
      </c>
      <c r="N86" s="98">
        <v>7.6E-3</v>
      </c>
      <c r="O86" s="94">
        <v>119115.74</v>
      </c>
      <c r="P86" s="96">
        <v>108.8</v>
      </c>
      <c r="Q86" s="84"/>
      <c r="R86" s="94">
        <v>129.59791999999999</v>
      </c>
      <c r="S86" s="95">
        <v>2.4346123425382119E-4</v>
      </c>
      <c r="T86" s="95">
        <v>2.7685631963406416E-3</v>
      </c>
      <c r="U86" s="95">
        <f>R86/'סכום נכסי הקרן'!$C$42</f>
        <v>6.3186089522291569E-4</v>
      </c>
    </row>
    <row r="87" spans="2:21" s="137" customFormat="1">
      <c r="B87" s="87" t="s">
        <v>480</v>
      </c>
      <c r="C87" s="84" t="s">
        <v>481</v>
      </c>
      <c r="D87" s="97" t="s">
        <v>117</v>
      </c>
      <c r="E87" s="97" t="s">
        <v>297</v>
      </c>
      <c r="F87" s="84" t="s">
        <v>478</v>
      </c>
      <c r="G87" s="97" t="s">
        <v>337</v>
      </c>
      <c r="H87" s="84" t="s">
        <v>479</v>
      </c>
      <c r="I87" s="84" t="s">
        <v>157</v>
      </c>
      <c r="J87" s="84"/>
      <c r="K87" s="94">
        <v>0.7400000000000001</v>
      </c>
      <c r="L87" s="97" t="s">
        <v>161</v>
      </c>
      <c r="M87" s="98">
        <v>4.8499999999999995E-2</v>
      </c>
      <c r="N87" s="98">
        <v>1.23E-2</v>
      </c>
      <c r="O87" s="94">
        <v>5084.67</v>
      </c>
      <c r="P87" s="96">
        <v>124.96</v>
      </c>
      <c r="Q87" s="84"/>
      <c r="R87" s="94">
        <v>6.35379</v>
      </c>
      <c r="S87" s="95">
        <v>2.0300897107154404E-5</v>
      </c>
      <c r="T87" s="95">
        <v>1.3573419350617052E-4</v>
      </c>
      <c r="U87" s="95">
        <f>R87/'סכום נכסי הקרן'!$C$42</f>
        <v>3.0978208889914359E-5</v>
      </c>
    </row>
    <row r="88" spans="2:21" s="137" customFormat="1">
      <c r="B88" s="87" t="s">
        <v>482</v>
      </c>
      <c r="C88" s="84" t="s">
        <v>483</v>
      </c>
      <c r="D88" s="97" t="s">
        <v>117</v>
      </c>
      <c r="E88" s="97" t="s">
        <v>297</v>
      </c>
      <c r="F88" s="84" t="s">
        <v>478</v>
      </c>
      <c r="G88" s="97" t="s">
        <v>337</v>
      </c>
      <c r="H88" s="84" t="s">
        <v>479</v>
      </c>
      <c r="I88" s="84" t="s">
        <v>157</v>
      </c>
      <c r="J88" s="84"/>
      <c r="K88" s="94">
        <v>1.9199999999999997</v>
      </c>
      <c r="L88" s="97" t="s">
        <v>161</v>
      </c>
      <c r="M88" s="98">
        <v>3.7699999999999997E-2</v>
      </c>
      <c r="N88" s="98">
        <v>3.2000000000000002E-3</v>
      </c>
      <c r="O88" s="94">
        <v>23652.86</v>
      </c>
      <c r="P88" s="96">
        <v>115.28</v>
      </c>
      <c r="Q88" s="94">
        <v>2.0138500000000001</v>
      </c>
      <c r="R88" s="94">
        <v>29.381150000000002</v>
      </c>
      <c r="S88" s="95">
        <v>6.5210755223644548E-5</v>
      </c>
      <c r="T88" s="95">
        <v>6.2766108095071169E-4</v>
      </c>
      <c r="U88" s="95">
        <f>R88/'סכום נכסי הקרן'!$C$42</f>
        <v>1.4324921064843302E-4</v>
      </c>
    </row>
    <row r="89" spans="2:21" s="137" customFormat="1">
      <c r="B89" s="87" t="s">
        <v>484</v>
      </c>
      <c r="C89" s="84" t="s">
        <v>485</v>
      </c>
      <c r="D89" s="97" t="s">
        <v>117</v>
      </c>
      <c r="E89" s="97" t="s">
        <v>297</v>
      </c>
      <c r="F89" s="84" t="s">
        <v>478</v>
      </c>
      <c r="G89" s="97" t="s">
        <v>337</v>
      </c>
      <c r="H89" s="84" t="s">
        <v>479</v>
      </c>
      <c r="I89" s="84" t="s">
        <v>157</v>
      </c>
      <c r="J89" s="84"/>
      <c r="K89" s="94">
        <v>5.37</v>
      </c>
      <c r="L89" s="97" t="s">
        <v>161</v>
      </c>
      <c r="M89" s="98">
        <v>2.5000000000000001E-2</v>
      </c>
      <c r="N89" s="98">
        <v>1.1099999999999999E-2</v>
      </c>
      <c r="O89" s="94">
        <v>27476.38</v>
      </c>
      <c r="P89" s="96">
        <v>107.27</v>
      </c>
      <c r="Q89" s="84"/>
      <c r="R89" s="94">
        <v>29.47391</v>
      </c>
      <c r="S89" s="95">
        <v>5.6830697552478469E-5</v>
      </c>
      <c r="T89" s="95">
        <v>6.2964268622718957E-4</v>
      </c>
      <c r="U89" s="95">
        <f>R89/'סכום נכסי הקרן'!$C$42</f>
        <v>1.4370146649205208E-4</v>
      </c>
    </row>
    <row r="90" spans="2:21" s="137" customFormat="1">
      <c r="B90" s="87" t="s">
        <v>486</v>
      </c>
      <c r="C90" s="84" t="s">
        <v>487</v>
      </c>
      <c r="D90" s="97" t="s">
        <v>117</v>
      </c>
      <c r="E90" s="97" t="s">
        <v>297</v>
      </c>
      <c r="F90" s="84" t="s">
        <v>478</v>
      </c>
      <c r="G90" s="97" t="s">
        <v>337</v>
      </c>
      <c r="H90" s="84" t="s">
        <v>479</v>
      </c>
      <c r="I90" s="84" t="s">
        <v>157</v>
      </c>
      <c r="J90" s="84"/>
      <c r="K90" s="94">
        <v>6.0900000000000007</v>
      </c>
      <c r="L90" s="97" t="s">
        <v>161</v>
      </c>
      <c r="M90" s="98">
        <v>1.34E-2</v>
      </c>
      <c r="N90" s="98">
        <v>1.15E-2</v>
      </c>
      <c r="O90" s="94">
        <v>248808.8</v>
      </c>
      <c r="P90" s="96">
        <v>101.56</v>
      </c>
      <c r="Q90" s="84"/>
      <c r="R90" s="94">
        <v>252.6902</v>
      </c>
      <c r="S90" s="95">
        <v>6.884872701462914E-4</v>
      </c>
      <c r="T90" s="95">
        <v>5.3981482711756186E-3</v>
      </c>
      <c r="U90" s="95">
        <f>R90/'סכום נכסי הקרן'!$C$42</f>
        <v>1.2320032295738822E-3</v>
      </c>
    </row>
    <row r="91" spans="2:21" s="137" customFormat="1">
      <c r="B91" s="87" t="s">
        <v>488</v>
      </c>
      <c r="C91" s="84" t="s">
        <v>489</v>
      </c>
      <c r="D91" s="97" t="s">
        <v>117</v>
      </c>
      <c r="E91" s="97" t="s">
        <v>297</v>
      </c>
      <c r="F91" s="84" t="s">
        <v>328</v>
      </c>
      <c r="G91" s="97" t="s">
        <v>305</v>
      </c>
      <c r="H91" s="84" t="s">
        <v>479</v>
      </c>
      <c r="I91" s="84" t="s">
        <v>157</v>
      </c>
      <c r="J91" s="84"/>
      <c r="K91" s="94">
        <v>3.3299999999999996</v>
      </c>
      <c r="L91" s="97" t="s">
        <v>161</v>
      </c>
      <c r="M91" s="98">
        <v>2.7999999999999997E-2</v>
      </c>
      <c r="N91" s="98">
        <v>9.1999999999999998E-3</v>
      </c>
      <c r="O91" s="94">
        <f>200000/50000</f>
        <v>4</v>
      </c>
      <c r="P91" s="96">
        <v>5414869</v>
      </c>
      <c r="Q91" s="84"/>
      <c r="R91" s="94">
        <v>216.59475</v>
      </c>
      <c r="S91" s="95">
        <f>1130.77401481314%/50000</f>
        <v>2.2615480296262798E-4</v>
      </c>
      <c r="T91" s="95">
        <v>4.6270515249828255E-3</v>
      </c>
      <c r="U91" s="95">
        <f>R91/'סכום נכסי הקרן'!$C$42</f>
        <v>1.056018126182763E-3</v>
      </c>
    </row>
    <row r="92" spans="2:21" s="137" customFormat="1">
      <c r="B92" s="87" t="s">
        <v>490</v>
      </c>
      <c r="C92" s="84" t="s">
        <v>491</v>
      </c>
      <c r="D92" s="97" t="s">
        <v>117</v>
      </c>
      <c r="E92" s="97" t="s">
        <v>297</v>
      </c>
      <c r="F92" s="84" t="s">
        <v>375</v>
      </c>
      <c r="G92" s="97" t="s">
        <v>305</v>
      </c>
      <c r="H92" s="84" t="s">
        <v>479</v>
      </c>
      <c r="I92" s="84" t="s">
        <v>301</v>
      </c>
      <c r="J92" s="84"/>
      <c r="K92" s="94">
        <v>2.15</v>
      </c>
      <c r="L92" s="97" t="s">
        <v>161</v>
      </c>
      <c r="M92" s="98">
        <v>6.4000000000000001E-2</v>
      </c>
      <c r="N92" s="98">
        <v>2.8999999999999998E-3</v>
      </c>
      <c r="O92" s="94">
        <v>773349</v>
      </c>
      <c r="P92" s="96">
        <v>129.43</v>
      </c>
      <c r="Q92" s="84"/>
      <c r="R92" s="94">
        <v>1000.9456300000001</v>
      </c>
      <c r="S92" s="95">
        <v>6.1770051530355308E-4</v>
      </c>
      <c r="T92" s="95">
        <v>2.1382914422978377E-2</v>
      </c>
      <c r="U92" s="95">
        <f>R92/'סכום נכסי הקרן'!$C$42</f>
        <v>4.8801585846537151E-3</v>
      </c>
    </row>
    <row r="93" spans="2:21" s="137" customFormat="1">
      <c r="B93" s="87" t="s">
        <v>492</v>
      </c>
      <c r="C93" s="84" t="s">
        <v>493</v>
      </c>
      <c r="D93" s="97" t="s">
        <v>117</v>
      </c>
      <c r="E93" s="97" t="s">
        <v>297</v>
      </c>
      <c r="F93" s="84" t="s">
        <v>494</v>
      </c>
      <c r="G93" s="97" t="s">
        <v>305</v>
      </c>
      <c r="H93" s="84" t="s">
        <v>479</v>
      </c>
      <c r="I93" s="84" t="s">
        <v>301</v>
      </c>
      <c r="J93" s="84"/>
      <c r="K93" s="94">
        <v>2.4699999999999998</v>
      </c>
      <c r="L93" s="97" t="s">
        <v>161</v>
      </c>
      <c r="M93" s="98">
        <v>0.02</v>
      </c>
      <c r="N93" s="98">
        <v>3.3999999999999998E-3</v>
      </c>
      <c r="O93" s="94">
        <v>5485.6</v>
      </c>
      <c r="P93" s="96">
        <v>105.04</v>
      </c>
      <c r="Q93" s="94">
        <v>1.5220100000000003</v>
      </c>
      <c r="R93" s="94">
        <v>7.3409499999999994</v>
      </c>
      <c r="S93" s="95">
        <v>9.6410850544200378E-6</v>
      </c>
      <c r="T93" s="95">
        <v>1.5682260946917075E-4</v>
      </c>
      <c r="U93" s="95">
        <f>R93/'סכום נכסי הקרן'!$C$42</f>
        <v>3.579115497213738E-5</v>
      </c>
    </row>
    <row r="94" spans="2:21" s="137" customFormat="1">
      <c r="B94" s="87" t="s">
        <v>495</v>
      </c>
      <c r="C94" s="84" t="s">
        <v>496</v>
      </c>
      <c r="D94" s="97" t="s">
        <v>117</v>
      </c>
      <c r="E94" s="97" t="s">
        <v>297</v>
      </c>
      <c r="F94" s="84" t="s">
        <v>497</v>
      </c>
      <c r="G94" s="97" t="s">
        <v>337</v>
      </c>
      <c r="H94" s="84" t="s">
        <v>479</v>
      </c>
      <c r="I94" s="84" t="s">
        <v>157</v>
      </c>
      <c r="J94" s="84"/>
      <c r="K94" s="94">
        <v>6.6199999999999992</v>
      </c>
      <c r="L94" s="97" t="s">
        <v>161</v>
      </c>
      <c r="M94" s="98">
        <v>1.5800000000000002E-2</v>
      </c>
      <c r="N94" s="98">
        <v>1.1299999999999999E-2</v>
      </c>
      <c r="O94" s="94">
        <v>167985.65</v>
      </c>
      <c r="P94" s="96">
        <v>103.3</v>
      </c>
      <c r="Q94" s="84"/>
      <c r="R94" s="94">
        <v>173.52917000000002</v>
      </c>
      <c r="S94" s="95">
        <v>3.9368376525069016E-4</v>
      </c>
      <c r="T94" s="95">
        <v>3.7070538906298703E-3</v>
      </c>
      <c r="U94" s="95">
        <f>R94/'סכום נכסי הקרן'!$C$42</f>
        <v>8.4604981857339643E-4</v>
      </c>
    </row>
    <row r="95" spans="2:21" s="137" customFormat="1">
      <c r="B95" s="87" t="s">
        <v>498</v>
      </c>
      <c r="C95" s="84" t="s">
        <v>499</v>
      </c>
      <c r="D95" s="97" t="s">
        <v>117</v>
      </c>
      <c r="E95" s="97" t="s">
        <v>297</v>
      </c>
      <c r="F95" s="84" t="s">
        <v>308</v>
      </c>
      <c r="G95" s="97" t="s">
        <v>305</v>
      </c>
      <c r="H95" s="84" t="s">
        <v>479</v>
      </c>
      <c r="I95" s="84" t="s">
        <v>301</v>
      </c>
      <c r="J95" s="84"/>
      <c r="K95" s="94">
        <v>3.71</v>
      </c>
      <c r="L95" s="97" t="s">
        <v>161</v>
      </c>
      <c r="M95" s="98">
        <v>4.4999999999999998E-2</v>
      </c>
      <c r="N95" s="98">
        <v>8.0000000000000002E-3</v>
      </c>
      <c r="O95" s="94">
        <v>102119</v>
      </c>
      <c r="P95" s="96">
        <v>136.91</v>
      </c>
      <c r="Q95" s="94">
        <v>1.3728699999999998</v>
      </c>
      <c r="R95" s="94">
        <v>141.184</v>
      </c>
      <c r="S95" s="95">
        <v>5.9999965851623933E-5</v>
      </c>
      <c r="T95" s="95">
        <v>3.0160733004986283E-3</v>
      </c>
      <c r="U95" s="95">
        <f>R95/'סכום נכסי הקרן'!$C$42</f>
        <v>6.8834938578606921E-4</v>
      </c>
    </row>
    <row r="96" spans="2:21" s="137" customFormat="1">
      <c r="B96" s="87" t="s">
        <v>500</v>
      </c>
      <c r="C96" s="84" t="s">
        <v>501</v>
      </c>
      <c r="D96" s="97" t="s">
        <v>117</v>
      </c>
      <c r="E96" s="97" t="s">
        <v>297</v>
      </c>
      <c r="F96" s="84" t="s">
        <v>502</v>
      </c>
      <c r="G96" s="97" t="s">
        <v>337</v>
      </c>
      <c r="H96" s="84" t="s">
        <v>479</v>
      </c>
      <c r="I96" s="84" t="s">
        <v>157</v>
      </c>
      <c r="J96" s="84"/>
      <c r="K96" s="94">
        <v>3.31</v>
      </c>
      <c r="L96" s="97" t="s">
        <v>161</v>
      </c>
      <c r="M96" s="98">
        <v>4.9500000000000002E-2</v>
      </c>
      <c r="N96" s="98">
        <v>8.9000000000000017E-3</v>
      </c>
      <c r="O96" s="94">
        <v>36393.599999999999</v>
      </c>
      <c r="P96" s="96">
        <v>114.92</v>
      </c>
      <c r="Q96" s="84"/>
      <c r="R96" s="94">
        <v>41.823529999999998</v>
      </c>
      <c r="S96" s="95">
        <v>4.9048622084141824E-5</v>
      </c>
      <c r="T96" s="95">
        <v>8.9346407642228154E-4</v>
      </c>
      <c r="U96" s="95">
        <f>R96/'סכום נכסי הקרן'!$C$42</f>
        <v>2.0391263306681519E-4</v>
      </c>
    </row>
    <row r="97" spans="2:21" s="137" customFormat="1">
      <c r="B97" s="87" t="s">
        <v>503</v>
      </c>
      <c r="C97" s="84" t="s">
        <v>504</v>
      </c>
      <c r="D97" s="97" t="s">
        <v>117</v>
      </c>
      <c r="E97" s="97" t="s">
        <v>297</v>
      </c>
      <c r="F97" s="84" t="s">
        <v>505</v>
      </c>
      <c r="G97" s="97" t="s">
        <v>364</v>
      </c>
      <c r="H97" s="84" t="s">
        <v>479</v>
      </c>
      <c r="I97" s="84" t="s">
        <v>301</v>
      </c>
      <c r="J97" s="84"/>
      <c r="K97" s="94">
        <v>1.4799999999999998</v>
      </c>
      <c r="L97" s="97" t="s">
        <v>161</v>
      </c>
      <c r="M97" s="98">
        <v>4.5999999999999999E-2</v>
      </c>
      <c r="N97" s="98">
        <v>7.7000000000000002E-3</v>
      </c>
      <c r="O97" s="94">
        <v>37222.799999999996</v>
      </c>
      <c r="P97" s="96">
        <v>108.17</v>
      </c>
      <c r="Q97" s="94">
        <v>20.362749999999998</v>
      </c>
      <c r="R97" s="94">
        <v>61.710180000000001</v>
      </c>
      <c r="S97" s="95">
        <v>8.6790467849838122E-5</v>
      </c>
      <c r="T97" s="95">
        <v>1.3182968768908974E-3</v>
      </c>
      <c r="U97" s="95">
        <f>R97/'סכום נכסי הקרן'!$C$42</f>
        <v>3.0087095208910196E-4</v>
      </c>
    </row>
    <row r="98" spans="2:21" s="137" customFormat="1">
      <c r="B98" s="87" t="s">
        <v>506</v>
      </c>
      <c r="C98" s="84" t="s">
        <v>507</v>
      </c>
      <c r="D98" s="97" t="s">
        <v>117</v>
      </c>
      <c r="E98" s="97" t="s">
        <v>297</v>
      </c>
      <c r="F98" s="84" t="s">
        <v>505</v>
      </c>
      <c r="G98" s="97" t="s">
        <v>364</v>
      </c>
      <c r="H98" s="84" t="s">
        <v>479</v>
      </c>
      <c r="I98" s="84" t="s">
        <v>301</v>
      </c>
      <c r="J98" s="84"/>
      <c r="K98" s="94">
        <v>3.65</v>
      </c>
      <c r="L98" s="97" t="s">
        <v>161</v>
      </c>
      <c r="M98" s="98">
        <v>1.9799999999999998E-2</v>
      </c>
      <c r="N98" s="98">
        <v>6.7000000000000002E-3</v>
      </c>
      <c r="O98" s="94">
        <v>255361</v>
      </c>
      <c r="P98" s="96">
        <v>103.98</v>
      </c>
      <c r="Q98" s="94">
        <v>2.52807</v>
      </c>
      <c r="R98" s="94">
        <v>268.05243999999999</v>
      </c>
      <c r="S98" s="95">
        <v>2.6890757201594528E-4</v>
      </c>
      <c r="T98" s="95">
        <v>5.7263273984127843E-3</v>
      </c>
      <c r="U98" s="95">
        <f>R98/'סכום נכסי הקרן'!$C$42</f>
        <v>1.3069025699261755E-3</v>
      </c>
    </row>
    <row r="99" spans="2:21" s="137" customFormat="1">
      <c r="B99" s="87" t="s">
        <v>508</v>
      </c>
      <c r="C99" s="84" t="s">
        <v>509</v>
      </c>
      <c r="D99" s="97" t="s">
        <v>117</v>
      </c>
      <c r="E99" s="97" t="s">
        <v>297</v>
      </c>
      <c r="F99" s="84" t="s">
        <v>510</v>
      </c>
      <c r="G99" s="97" t="s">
        <v>364</v>
      </c>
      <c r="H99" s="84" t="s">
        <v>479</v>
      </c>
      <c r="I99" s="84" t="s">
        <v>301</v>
      </c>
      <c r="J99" s="84"/>
      <c r="K99" s="94">
        <v>0.99</v>
      </c>
      <c r="L99" s="97" t="s">
        <v>161</v>
      </c>
      <c r="M99" s="98">
        <v>3.3500000000000002E-2</v>
      </c>
      <c r="N99" s="98">
        <v>6.1000000000000013E-3</v>
      </c>
      <c r="O99" s="94">
        <v>47469</v>
      </c>
      <c r="P99" s="96">
        <v>111.24</v>
      </c>
      <c r="Q99" s="84"/>
      <c r="R99" s="94">
        <v>52.804510000000001</v>
      </c>
      <c r="S99" s="95">
        <v>2.4162176442770261E-4</v>
      </c>
      <c r="T99" s="95">
        <v>1.1280476028226486E-3</v>
      </c>
      <c r="U99" s="95">
        <f>R99/'סכום נכסי הקרן'!$C$42</f>
        <v>2.5745092946250533E-4</v>
      </c>
    </row>
    <row r="100" spans="2:21" s="137" customFormat="1">
      <c r="B100" s="87" t="s">
        <v>511</v>
      </c>
      <c r="C100" s="84" t="s">
        <v>512</v>
      </c>
      <c r="D100" s="97" t="s">
        <v>117</v>
      </c>
      <c r="E100" s="97" t="s">
        <v>297</v>
      </c>
      <c r="F100" s="84" t="s">
        <v>513</v>
      </c>
      <c r="G100" s="97" t="s">
        <v>337</v>
      </c>
      <c r="H100" s="84" t="s">
        <v>479</v>
      </c>
      <c r="I100" s="84" t="s">
        <v>157</v>
      </c>
      <c r="J100" s="84"/>
      <c r="K100" s="94">
        <v>1.4700000000000004</v>
      </c>
      <c r="L100" s="97" t="s">
        <v>161</v>
      </c>
      <c r="M100" s="98">
        <v>4.4999999999999998E-2</v>
      </c>
      <c r="N100" s="98">
        <v>7.3000000000000009E-3</v>
      </c>
      <c r="O100" s="94">
        <v>15000</v>
      </c>
      <c r="P100" s="96">
        <v>112.94</v>
      </c>
      <c r="Q100" s="84"/>
      <c r="R100" s="94">
        <v>16.941009999999999</v>
      </c>
      <c r="S100" s="95">
        <v>2.8776978417266186E-5</v>
      </c>
      <c r="T100" s="95">
        <v>3.6190593795671082E-4</v>
      </c>
      <c r="U100" s="95">
        <f>R100/'סכום נכסי הקרן'!$C$42</f>
        <v>8.25967094578398E-5</v>
      </c>
    </row>
    <row r="101" spans="2:21" s="137" customFormat="1">
      <c r="B101" s="87" t="s">
        <v>514</v>
      </c>
      <c r="C101" s="84" t="s">
        <v>515</v>
      </c>
      <c r="D101" s="97" t="s">
        <v>117</v>
      </c>
      <c r="E101" s="97" t="s">
        <v>297</v>
      </c>
      <c r="F101" s="84" t="s">
        <v>513</v>
      </c>
      <c r="G101" s="97" t="s">
        <v>337</v>
      </c>
      <c r="H101" s="84" t="s">
        <v>479</v>
      </c>
      <c r="I101" s="84" t="s">
        <v>157</v>
      </c>
      <c r="J101" s="84"/>
      <c r="K101" s="94">
        <v>3.8100000000000005</v>
      </c>
      <c r="L101" s="97" t="s">
        <v>161</v>
      </c>
      <c r="M101" s="98">
        <v>3.3000000000000002E-2</v>
      </c>
      <c r="N101" s="98">
        <v>1.0399999999999998E-2</v>
      </c>
      <c r="O101" s="94">
        <v>254</v>
      </c>
      <c r="P101" s="96">
        <v>107.92</v>
      </c>
      <c r="Q101" s="84"/>
      <c r="R101" s="94">
        <v>0.27412000000000003</v>
      </c>
      <c r="S101" s="95">
        <v>3.9156984048924645E-7</v>
      </c>
      <c r="T101" s="95">
        <v>5.855946942519578E-6</v>
      </c>
      <c r="U101" s="95">
        <f>R101/'סכום נכסי הקרן'!$C$42</f>
        <v>1.3364852506776781E-6</v>
      </c>
    </row>
    <row r="102" spans="2:21" s="137" customFormat="1">
      <c r="B102" s="87" t="s">
        <v>516</v>
      </c>
      <c r="C102" s="84" t="s">
        <v>517</v>
      </c>
      <c r="D102" s="97" t="s">
        <v>117</v>
      </c>
      <c r="E102" s="97" t="s">
        <v>297</v>
      </c>
      <c r="F102" s="84" t="s">
        <v>513</v>
      </c>
      <c r="G102" s="97" t="s">
        <v>337</v>
      </c>
      <c r="H102" s="84" t="s">
        <v>479</v>
      </c>
      <c r="I102" s="84" t="s">
        <v>157</v>
      </c>
      <c r="J102" s="84"/>
      <c r="K102" s="94">
        <v>6.1099999999999994</v>
      </c>
      <c r="L102" s="97" t="s">
        <v>161</v>
      </c>
      <c r="M102" s="98">
        <v>1.6E-2</v>
      </c>
      <c r="N102" s="98">
        <v>1.4499999999999999E-2</v>
      </c>
      <c r="O102" s="94">
        <v>53190</v>
      </c>
      <c r="P102" s="96">
        <v>101.57</v>
      </c>
      <c r="Q102" s="84"/>
      <c r="R102" s="94">
        <v>54.025080000000003</v>
      </c>
      <c r="S102" s="95">
        <v>3.922565648494534E-4</v>
      </c>
      <c r="T102" s="95">
        <v>1.1541222896737763E-3</v>
      </c>
      <c r="U102" s="95">
        <f>R102/'סכום נכסי הקרן'!$C$42</f>
        <v>2.6340187723143736E-4</v>
      </c>
    </row>
    <row r="103" spans="2:21" s="137" customFormat="1">
      <c r="B103" s="87" t="s">
        <v>518</v>
      </c>
      <c r="C103" s="84" t="s">
        <v>519</v>
      </c>
      <c r="D103" s="97" t="s">
        <v>117</v>
      </c>
      <c r="E103" s="97" t="s">
        <v>297</v>
      </c>
      <c r="F103" s="84" t="s">
        <v>520</v>
      </c>
      <c r="G103" s="97" t="s">
        <v>337</v>
      </c>
      <c r="H103" s="84" t="s">
        <v>521</v>
      </c>
      <c r="I103" s="84" t="s">
        <v>157</v>
      </c>
      <c r="J103" s="84"/>
      <c r="K103" s="94">
        <v>2.4</v>
      </c>
      <c r="L103" s="97" t="s">
        <v>161</v>
      </c>
      <c r="M103" s="98">
        <v>5.3499999999999999E-2</v>
      </c>
      <c r="N103" s="98">
        <v>1.0699999999999998E-2</v>
      </c>
      <c r="O103" s="94">
        <v>30772.7</v>
      </c>
      <c r="P103" s="96">
        <v>111.48</v>
      </c>
      <c r="Q103" s="84"/>
      <c r="R103" s="94">
        <v>34.305399999999999</v>
      </c>
      <c r="S103" s="95">
        <v>1.3098193782628219E-4</v>
      </c>
      <c r="T103" s="95">
        <v>7.3285642142824716E-4</v>
      </c>
      <c r="U103" s="95">
        <f>R103/'סכום נכסי הקרן'!$C$42</f>
        <v>1.6725762847876117E-4</v>
      </c>
    </row>
    <row r="104" spans="2:21" s="137" customFormat="1">
      <c r="B104" s="87" t="s">
        <v>522</v>
      </c>
      <c r="C104" s="84" t="s">
        <v>523</v>
      </c>
      <c r="D104" s="97" t="s">
        <v>117</v>
      </c>
      <c r="E104" s="97" t="s">
        <v>297</v>
      </c>
      <c r="F104" s="84" t="s">
        <v>524</v>
      </c>
      <c r="G104" s="97" t="s">
        <v>337</v>
      </c>
      <c r="H104" s="84" t="s">
        <v>521</v>
      </c>
      <c r="I104" s="84" t="s">
        <v>301</v>
      </c>
      <c r="J104" s="84"/>
      <c r="K104" s="94">
        <v>2.5600000000000005</v>
      </c>
      <c r="L104" s="97" t="s">
        <v>161</v>
      </c>
      <c r="M104" s="98">
        <v>4.5999999999999999E-2</v>
      </c>
      <c r="N104" s="98">
        <v>7.5000000000000015E-3</v>
      </c>
      <c r="O104" s="94">
        <v>94002.09</v>
      </c>
      <c r="P104" s="96">
        <v>110.98</v>
      </c>
      <c r="Q104" s="84"/>
      <c r="R104" s="94">
        <v>104.32351</v>
      </c>
      <c r="S104" s="95">
        <v>2.3961309870430567E-4</v>
      </c>
      <c r="T104" s="95">
        <v>2.2286332241989297E-3</v>
      </c>
      <c r="U104" s="95">
        <f>R104/'סכום נכסי הקרן'!$C$42</f>
        <v>5.0863429306116019E-4</v>
      </c>
    </row>
    <row r="105" spans="2:21" s="137" customFormat="1">
      <c r="B105" s="87" t="s">
        <v>525</v>
      </c>
      <c r="C105" s="84" t="s">
        <v>526</v>
      </c>
      <c r="D105" s="97" t="s">
        <v>117</v>
      </c>
      <c r="E105" s="97" t="s">
        <v>297</v>
      </c>
      <c r="F105" s="84" t="s">
        <v>524</v>
      </c>
      <c r="G105" s="97" t="s">
        <v>337</v>
      </c>
      <c r="H105" s="84" t="s">
        <v>521</v>
      </c>
      <c r="I105" s="84" t="s">
        <v>301</v>
      </c>
      <c r="J105" s="84"/>
      <c r="K105" s="94">
        <v>5.91</v>
      </c>
      <c r="L105" s="97" t="s">
        <v>161</v>
      </c>
      <c r="M105" s="98">
        <v>3.0600000000000002E-2</v>
      </c>
      <c r="N105" s="98">
        <v>1.7099999999999994E-2</v>
      </c>
      <c r="O105" s="94">
        <v>26388</v>
      </c>
      <c r="P105" s="96">
        <v>108.19</v>
      </c>
      <c r="Q105" s="94">
        <v>0.49329000000000001</v>
      </c>
      <c r="R105" s="94">
        <v>29.042470000000002</v>
      </c>
      <c r="S105" s="95">
        <v>8.9061392554591785E-5</v>
      </c>
      <c r="T105" s="95">
        <v>6.204259572439682E-4</v>
      </c>
      <c r="U105" s="95">
        <f>R105/'סכום נכסי הקרן'!$C$42</f>
        <v>1.4159796001112266E-4</v>
      </c>
    </row>
    <row r="106" spans="2:21" s="137" customFormat="1">
      <c r="B106" s="87" t="s">
        <v>527</v>
      </c>
      <c r="C106" s="84" t="s">
        <v>528</v>
      </c>
      <c r="D106" s="97" t="s">
        <v>117</v>
      </c>
      <c r="E106" s="97" t="s">
        <v>297</v>
      </c>
      <c r="F106" s="84" t="s">
        <v>529</v>
      </c>
      <c r="G106" s="97" t="s">
        <v>337</v>
      </c>
      <c r="H106" s="84" t="s">
        <v>521</v>
      </c>
      <c r="I106" s="84" t="s">
        <v>157</v>
      </c>
      <c r="J106" s="84"/>
      <c r="K106" s="94">
        <v>4.0200000000000005</v>
      </c>
      <c r="L106" s="97" t="s">
        <v>161</v>
      </c>
      <c r="M106" s="98">
        <v>3.2500000000000001E-2</v>
      </c>
      <c r="N106" s="98">
        <v>1.29E-2</v>
      </c>
      <c r="O106" s="94">
        <v>40000</v>
      </c>
      <c r="P106" s="96">
        <v>106.58</v>
      </c>
      <c r="Q106" s="84"/>
      <c r="R106" s="94">
        <v>42.631999999999998</v>
      </c>
      <c r="S106" s="95">
        <v>3.2272847562431824E-4</v>
      </c>
      <c r="T106" s="95">
        <v>9.107351891634853E-4</v>
      </c>
      <c r="U106" s="95">
        <f>R106/'סכום נכסי הקרן'!$C$42</f>
        <v>2.0785436745546026E-4</v>
      </c>
    </row>
    <row r="107" spans="2:21" s="137" customFormat="1">
      <c r="B107" s="87" t="s">
        <v>530</v>
      </c>
      <c r="C107" s="84" t="s">
        <v>531</v>
      </c>
      <c r="D107" s="97" t="s">
        <v>117</v>
      </c>
      <c r="E107" s="97" t="s">
        <v>297</v>
      </c>
      <c r="F107" s="84" t="s">
        <v>529</v>
      </c>
      <c r="G107" s="97" t="s">
        <v>337</v>
      </c>
      <c r="H107" s="84" t="s">
        <v>521</v>
      </c>
      <c r="I107" s="84" t="s">
        <v>157</v>
      </c>
      <c r="J107" s="84"/>
      <c r="K107" s="94">
        <v>7.9399999999999995</v>
      </c>
      <c r="L107" s="97" t="s">
        <v>161</v>
      </c>
      <c r="M107" s="98">
        <v>1.9E-2</v>
      </c>
      <c r="N107" s="98">
        <v>2.0100000000000003E-2</v>
      </c>
      <c r="O107" s="94">
        <v>113000</v>
      </c>
      <c r="P107" s="96">
        <v>98.95</v>
      </c>
      <c r="Q107" s="84"/>
      <c r="R107" s="94">
        <v>111.8135</v>
      </c>
      <c r="S107" s="95">
        <v>4.2874487782668081E-4</v>
      </c>
      <c r="T107" s="95">
        <v>2.3886397324435022E-3</v>
      </c>
      <c r="U107" s="95">
        <f>R107/'סכום נכסי הקרן'!$C$42</f>
        <v>5.4515209972511513E-4</v>
      </c>
    </row>
    <row r="108" spans="2:21" s="137" customFormat="1">
      <c r="B108" s="87" t="s">
        <v>532</v>
      </c>
      <c r="C108" s="84" t="s">
        <v>533</v>
      </c>
      <c r="D108" s="97" t="s">
        <v>117</v>
      </c>
      <c r="E108" s="97" t="s">
        <v>297</v>
      </c>
      <c r="F108" s="84" t="s">
        <v>375</v>
      </c>
      <c r="G108" s="97" t="s">
        <v>305</v>
      </c>
      <c r="H108" s="84" t="s">
        <v>521</v>
      </c>
      <c r="I108" s="84" t="s">
        <v>301</v>
      </c>
      <c r="J108" s="84"/>
      <c r="K108" s="94">
        <v>3.6799999999999997</v>
      </c>
      <c r="L108" s="97" t="s">
        <v>161</v>
      </c>
      <c r="M108" s="98">
        <v>5.0999999999999997E-2</v>
      </c>
      <c r="N108" s="98">
        <v>8.3000000000000001E-3</v>
      </c>
      <c r="O108" s="94">
        <v>554000</v>
      </c>
      <c r="P108" s="96">
        <v>139.84</v>
      </c>
      <c r="Q108" s="94">
        <v>8.4573300000000007</v>
      </c>
      <c r="R108" s="94">
        <v>783.17098999999996</v>
      </c>
      <c r="S108" s="95">
        <v>4.8289708026121411E-4</v>
      </c>
      <c r="T108" s="95">
        <v>1.6730657246317417E-2</v>
      </c>
      <c r="U108" s="95">
        <f>R108/'סכום נכסי הקרן'!$C$42</f>
        <v>3.8183878479995446E-3</v>
      </c>
    </row>
    <row r="109" spans="2:21" s="137" customFormat="1">
      <c r="B109" s="87" t="s">
        <v>534</v>
      </c>
      <c r="C109" s="84" t="s">
        <v>535</v>
      </c>
      <c r="D109" s="97" t="s">
        <v>117</v>
      </c>
      <c r="E109" s="97" t="s">
        <v>297</v>
      </c>
      <c r="F109" s="84" t="s">
        <v>536</v>
      </c>
      <c r="G109" s="97" t="s">
        <v>337</v>
      </c>
      <c r="H109" s="84" t="s">
        <v>521</v>
      </c>
      <c r="I109" s="84" t="s">
        <v>157</v>
      </c>
      <c r="J109" s="84"/>
      <c r="K109" s="94">
        <v>1.95</v>
      </c>
      <c r="L109" s="97" t="s">
        <v>161</v>
      </c>
      <c r="M109" s="98">
        <v>4.5999999999999999E-2</v>
      </c>
      <c r="N109" s="98">
        <v>7.3999999999999986E-3</v>
      </c>
      <c r="O109" s="94">
        <v>58540.56</v>
      </c>
      <c r="P109" s="96">
        <v>131.24</v>
      </c>
      <c r="Q109" s="84"/>
      <c r="R109" s="94">
        <v>76.828639999999993</v>
      </c>
      <c r="S109" s="95">
        <v>1.52399224542682E-4</v>
      </c>
      <c r="T109" s="95">
        <v>1.6412682019040466E-3</v>
      </c>
      <c r="U109" s="95">
        <f>R109/'סכום נכסי הקרן'!$C$42</f>
        <v>3.7458173132068096E-4</v>
      </c>
    </row>
    <row r="110" spans="2:21" s="137" customFormat="1">
      <c r="B110" s="87" t="s">
        <v>537</v>
      </c>
      <c r="C110" s="84" t="s">
        <v>538</v>
      </c>
      <c r="D110" s="97" t="s">
        <v>117</v>
      </c>
      <c r="E110" s="97" t="s">
        <v>297</v>
      </c>
      <c r="F110" s="84" t="s">
        <v>539</v>
      </c>
      <c r="G110" s="97" t="s">
        <v>337</v>
      </c>
      <c r="H110" s="84" t="s">
        <v>521</v>
      </c>
      <c r="I110" s="84" t="s">
        <v>301</v>
      </c>
      <c r="J110" s="84"/>
      <c r="K110" s="94">
        <v>1.9500000000000002</v>
      </c>
      <c r="L110" s="97" t="s">
        <v>161</v>
      </c>
      <c r="M110" s="98">
        <v>5.4000000000000006E-2</v>
      </c>
      <c r="N110" s="98">
        <v>1.0500000000000001E-2</v>
      </c>
      <c r="O110" s="94">
        <v>54862.91</v>
      </c>
      <c r="P110" s="96">
        <v>129.61000000000001</v>
      </c>
      <c r="Q110" s="94">
        <v>24.190570000000001</v>
      </c>
      <c r="R110" s="94">
        <v>97.168340000000001</v>
      </c>
      <c r="S110" s="95">
        <v>3.5896776162187925E-4</v>
      </c>
      <c r="T110" s="95">
        <v>2.0757793795881468E-3</v>
      </c>
      <c r="U110" s="95">
        <f>R110/'סכום נכסי הקרן'!$C$42</f>
        <v>4.7374891741877226E-4</v>
      </c>
    </row>
    <row r="111" spans="2:21" s="137" customFormat="1">
      <c r="B111" s="87" t="s">
        <v>540</v>
      </c>
      <c r="C111" s="84" t="s">
        <v>541</v>
      </c>
      <c r="D111" s="97" t="s">
        <v>117</v>
      </c>
      <c r="E111" s="97" t="s">
        <v>297</v>
      </c>
      <c r="F111" s="84" t="s">
        <v>542</v>
      </c>
      <c r="G111" s="97" t="s">
        <v>337</v>
      </c>
      <c r="H111" s="84" t="s">
        <v>521</v>
      </c>
      <c r="I111" s="84" t="s">
        <v>301</v>
      </c>
      <c r="J111" s="84"/>
      <c r="K111" s="94">
        <v>0.65</v>
      </c>
      <c r="L111" s="97" t="s">
        <v>161</v>
      </c>
      <c r="M111" s="98">
        <v>4.6500000000000007E-2</v>
      </c>
      <c r="N111" s="98">
        <v>7.1999999999999998E-3</v>
      </c>
      <c r="O111" s="94">
        <v>34124.5</v>
      </c>
      <c r="P111" s="96">
        <v>125.57</v>
      </c>
      <c r="Q111" s="84"/>
      <c r="R111" s="94">
        <v>42.850139999999996</v>
      </c>
      <c r="S111" s="95">
        <v>2.9425212878258784E-4</v>
      </c>
      <c r="T111" s="95">
        <v>9.1539525142104116E-4</v>
      </c>
      <c r="U111" s="95">
        <f>R111/'סכום נכסי הקרן'!$C$42</f>
        <v>2.0891791952237557E-4</v>
      </c>
    </row>
    <row r="112" spans="2:21" s="137" customFormat="1">
      <c r="B112" s="87" t="s">
        <v>543</v>
      </c>
      <c r="C112" s="84" t="s">
        <v>544</v>
      </c>
      <c r="D112" s="97" t="s">
        <v>117</v>
      </c>
      <c r="E112" s="97" t="s">
        <v>297</v>
      </c>
      <c r="F112" s="84" t="s">
        <v>542</v>
      </c>
      <c r="G112" s="97" t="s">
        <v>337</v>
      </c>
      <c r="H112" s="84" t="s">
        <v>521</v>
      </c>
      <c r="I112" s="84" t="s">
        <v>301</v>
      </c>
      <c r="J112" s="84"/>
      <c r="K112" s="94">
        <v>7.7399999999999993</v>
      </c>
      <c r="L112" s="97" t="s">
        <v>161</v>
      </c>
      <c r="M112" s="98">
        <v>2.81E-2</v>
      </c>
      <c r="N112" s="98">
        <v>2.2200000000000001E-2</v>
      </c>
      <c r="O112" s="94">
        <v>3605</v>
      </c>
      <c r="P112" s="96">
        <v>105.01</v>
      </c>
      <c r="Q112" s="84"/>
      <c r="R112" s="94">
        <v>3.7856100000000001</v>
      </c>
      <c r="S112" s="95">
        <v>6.8860656974600825E-6</v>
      </c>
      <c r="T112" s="95">
        <v>8.0870900718924335E-5</v>
      </c>
      <c r="U112" s="95">
        <f>R112/'סכום נכסי הקרן'!$C$42</f>
        <v>1.8456923718874669E-5</v>
      </c>
    </row>
    <row r="113" spans="2:21" s="137" customFormat="1">
      <c r="B113" s="87" t="s">
        <v>545</v>
      </c>
      <c r="C113" s="84" t="s">
        <v>546</v>
      </c>
      <c r="D113" s="97" t="s">
        <v>117</v>
      </c>
      <c r="E113" s="97" t="s">
        <v>297</v>
      </c>
      <c r="F113" s="84" t="s">
        <v>542</v>
      </c>
      <c r="G113" s="97" t="s">
        <v>337</v>
      </c>
      <c r="H113" s="84" t="s">
        <v>521</v>
      </c>
      <c r="I113" s="84" t="s">
        <v>301</v>
      </c>
      <c r="J113" s="84"/>
      <c r="K113" s="94">
        <v>5.62</v>
      </c>
      <c r="L113" s="97" t="s">
        <v>161</v>
      </c>
      <c r="M113" s="98">
        <v>3.7000000000000005E-2</v>
      </c>
      <c r="N113" s="98">
        <v>1.3699999999999999E-2</v>
      </c>
      <c r="O113" s="94">
        <v>260944.6</v>
      </c>
      <c r="P113" s="96">
        <v>112.64</v>
      </c>
      <c r="Q113" s="84"/>
      <c r="R113" s="94">
        <v>293.928</v>
      </c>
      <c r="S113" s="95">
        <v>3.6533109104023583E-4</v>
      </c>
      <c r="T113" s="95">
        <v>6.2790995655949743E-3</v>
      </c>
      <c r="U113" s="95">
        <f>R113/'סכום נכסי הקרן'!$C$42</f>
        <v>1.4330601078403201E-3</v>
      </c>
    </row>
    <row r="114" spans="2:21" s="137" customFormat="1">
      <c r="B114" s="87" t="s">
        <v>547</v>
      </c>
      <c r="C114" s="84" t="s">
        <v>548</v>
      </c>
      <c r="D114" s="97" t="s">
        <v>117</v>
      </c>
      <c r="E114" s="97" t="s">
        <v>297</v>
      </c>
      <c r="F114" s="84" t="s">
        <v>542</v>
      </c>
      <c r="G114" s="97" t="s">
        <v>337</v>
      </c>
      <c r="H114" s="84" t="s">
        <v>521</v>
      </c>
      <c r="I114" s="84" t="s">
        <v>301</v>
      </c>
      <c r="J114" s="84"/>
      <c r="K114" s="94">
        <v>5.57</v>
      </c>
      <c r="L114" s="97" t="s">
        <v>161</v>
      </c>
      <c r="M114" s="98">
        <v>2.8500000000000001E-2</v>
      </c>
      <c r="N114" s="98">
        <v>9.7999999999999979E-3</v>
      </c>
      <c r="O114" s="94">
        <v>345910</v>
      </c>
      <c r="P114" s="96">
        <v>112.62</v>
      </c>
      <c r="Q114" s="84"/>
      <c r="R114" s="94">
        <v>389.56383</v>
      </c>
      <c r="S114" s="95">
        <v>5.0645680819912152E-4</v>
      </c>
      <c r="T114" s="95">
        <v>8.3221403735762312E-3</v>
      </c>
      <c r="U114" s="95">
        <f>R114/'סכום נכסי הקרן'!$C$42</f>
        <v>1.899337199009581E-3</v>
      </c>
    </row>
    <row r="115" spans="2:21" s="137" customFormat="1">
      <c r="B115" s="87" t="s">
        <v>549</v>
      </c>
      <c r="C115" s="84" t="s">
        <v>550</v>
      </c>
      <c r="D115" s="97" t="s">
        <v>117</v>
      </c>
      <c r="E115" s="97" t="s">
        <v>297</v>
      </c>
      <c r="F115" s="84" t="s">
        <v>551</v>
      </c>
      <c r="G115" s="97" t="s">
        <v>337</v>
      </c>
      <c r="H115" s="84" t="s">
        <v>521</v>
      </c>
      <c r="I115" s="84" t="s">
        <v>301</v>
      </c>
      <c r="J115" s="84"/>
      <c r="K115" s="94">
        <v>1.94</v>
      </c>
      <c r="L115" s="97" t="s">
        <v>161</v>
      </c>
      <c r="M115" s="98">
        <v>4.7500000000000001E-2</v>
      </c>
      <c r="N115" s="98">
        <v>5.5000000000000005E-3</v>
      </c>
      <c r="O115" s="94">
        <v>50904.26</v>
      </c>
      <c r="P115" s="96">
        <v>108.8</v>
      </c>
      <c r="Q115" s="84"/>
      <c r="R115" s="94">
        <v>55.383830000000003</v>
      </c>
      <c r="S115" s="95">
        <v>2.9751452965077406E-4</v>
      </c>
      <c r="T115" s="95">
        <v>1.1831488762349485E-3</v>
      </c>
      <c r="U115" s="95">
        <f>R115/'סכום נכסי הקרן'!$C$42</f>
        <v>2.7002652823960275E-4</v>
      </c>
    </row>
    <row r="116" spans="2:21" s="137" customFormat="1">
      <c r="B116" s="87" t="s">
        <v>552</v>
      </c>
      <c r="C116" s="84" t="s">
        <v>553</v>
      </c>
      <c r="D116" s="97" t="s">
        <v>117</v>
      </c>
      <c r="E116" s="97" t="s">
        <v>297</v>
      </c>
      <c r="F116" s="84" t="s">
        <v>554</v>
      </c>
      <c r="G116" s="97" t="s">
        <v>337</v>
      </c>
      <c r="H116" s="84" t="s">
        <v>521</v>
      </c>
      <c r="I116" s="84" t="s">
        <v>301</v>
      </c>
      <c r="J116" s="84"/>
      <c r="K116" s="94">
        <v>4.5599999999999996</v>
      </c>
      <c r="L116" s="97" t="s">
        <v>161</v>
      </c>
      <c r="M116" s="98">
        <v>4.3400000000000001E-2</v>
      </c>
      <c r="N116" s="98">
        <v>1.3299999999999999E-2</v>
      </c>
      <c r="O116" s="94">
        <v>11.44</v>
      </c>
      <c r="P116" s="96">
        <v>114.47</v>
      </c>
      <c r="Q116" s="84"/>
      <c r="R116" s="94">
        <v>1.3099999999999999E-2</v>
      </c>
      <c r="S116" s="95">
        <v>6.7914324602496123E-9</v>
      </c>
      <c r="T116" s="95">
        <v>2.7985154292647912E-7</v>
      </c>
      <c r="U116" s="95">
        <f>R116/'סכום נכסי הקרן'!$C$42</f>
        <v>6.3869680373112434E-8</v>
      </c>
    </row>
    <row r="117" spans="2:21" s="137" customFormat="1">
      <c r="B117" s="87" t="s">
        <v>555</v>
      </c>
      <c r="C117" s="84" t="s">
        <v>556</v>
      </c>
      <c r="D117" s="97" t="s">
        <v>117</v>
      </c>
      <c r="E117" s="97" t="s">
        <v>297</v>
      </c>
      <c r="F117" s="84" t="s">
        <v>557</v>
      </c>
      <c r="G117" s="97" t="s">
        <v>337</v>
      </c>
      <c r="H117" s="84" t="s">
        <v>558</v>
      </c>
      <c r="I117" s="84" t="s">
        <v>157</v>
      </c>
      <c r="J117" s="84"/>
      <c r="K117" s="94">
        <v>1.4599999999999997</v>
      </c>
      <c r="L117" s="97" t="s">
        <v>161</v>
      </c>
      <c r="M117" s="98">
        <v>5.5999999999999994E-2</v>
      </c>
      <c r="N117" s="98">
        <v>1.0799999999999999E-2</v>
      </c>
      <c r="O117" s="94">
        <v>36584.239999999998</v>
      </c>
      <c r="P117" s="96">
        <v>112</v>
      </c>
      <c r="Q117" s="94">
        <v>20.811790000000002</v>
      </c>
      <c r="R117" s="94">
        <v>63.07423</v>
      </c>
      <c r="S117" s="95">
        <v>2.8893852277753207E-4</v>
      </c>
      <c r="T117" s="95">
        <v>1.347436685832032E-3</v>
      </c>
      <c r="U117" s="95">
        <f>R117/'סכום נכסי הקרן'!$C$42</f>
        <v>3.0752144350230378E-4</v>
      </c>
    </row>
    <row r="118" spans="2:21" s="137" customFormat="1">
      <c r="B118" s="87" t="s">
        <v>559</v>
      </c>
      <c r="C118" s="84" t="s">
        <v>560</v>
      </c>
      <c r="D118" s="97" t="s">
        <v>117</v>
      </c>
      <c r="E118" s="97" t="s">
        <v>297</v>
      </c>
      <c r="F118" s="84" t="s">
        <v>561</v>
      </c>
      <c r="G118" s="97" t="s">
        <v>386</v>
      </c>
      <c r="H118" s="84" t="s">
        <v>558</v>
      </c>
      <c r="I118" s="84" t="s">
        <v>157</v>
      </c>
      <c r="J118" s="84"/>
      <c r="K118" s="94">
        <v>0.65</v>
      </c>
      <c r="L118" s="97" t="s">
        <v>161</v>
      </c>
      <c r="M118" s="98">
        <v>4.2000000000000003E-2</v>
      </c>
      <c r="N118" s="98">
        <v>1.3900000000000001E-2</v>
      </c>
      <c r="O118" s="94">
        <v>34378.76</v>
      </c>
      <c r="P118" s="96">
        <v>103.47</v>
      </c>
      <c r="Q118" s="84"/>
      <c r="R118" s="94">
        <v>35.5717</v>
      </c>
      <c r="S118" s="95">
        <v>1.2749615925291172E-4</v>
      </c>
      <c r="T118" s="95">
        <v>7.5990802515403348E-4</v>
      </c>
      <c r="U118" s="95">
        <f>R118/'סכום נכסי הקרן'!$C$42</f>
        <v>1.7343153506322472E-4</v>
      </c>
    </row>
    <row r="119" spans="2:21" s="137" customFormat="1">
      <c r="B119" s="87" t="s">
        <v>562</v>
      </c>
      <c r="C119" s="84" t="s">
        <v>563</v>
      </c>
      <c r="D119" s="97" t="s">
        <v>117</v>
      </c>
      <c r="E119" s="97" t="s">
        <v>297</v>
      </c>
      <c r="F119" s="84" t="s">
        <v>564</v>
      </c>
      <c r="G119" s="97" t="s">
        <v>337</v>
      </c>
      <c r="H119" s="84" t="s">
        <v>558</v>
      </c>
      <c r="I119" s="84" t="s">
        <v>157</v>
      </c>
      <c r="J119" s="84"/>
      <c r="K119" s="94">
        <v>2.0299999999999998</v>
      </c>
      <c r="L119" s="97" t="s">
        <v>161</v>
      </c>
      <c r="M119" s="98">
        <v>4.8000000000000001E-2</v>
      </c>
      <c r="N119" s="98">
        <v>8.5000000000000006E-3</v>
      </c>
      <c r="O119" s="94">
        <v>20777.78</v>
      </c>
      <c r="P119" s="96">
        <v>107.12</v>
      </c>
      <c r="Q119" s="94">
        <v>17.519819999999999</v>
      </c>
      <c r="R119" s="94">
        <v>40.960480000000004</v>
      </c>
      <c r="S119" s="95">
        <v>1.0265985620155498E-4</v>
      </c>
      <c r="T119" s="95">
        <v>8.7502698679459482E-4</v>
      </c>
      <c r="U119" s="95">
        <f>R119/'סכום נכסי הקרן'!$C$42</f>
        <v>1.9970479126177595E-4</v>
      </c>
    </row>
    <row r="120" spans="2:21" s="137" customFormat="1">
      <c r="B120" s="87" t="s">
        <v>565</v>
      </c>
      <c r="C120" s="84" t="s">
        <v>566</v>
      </c>
      <c r="D120" s="97" t="s">
        <v>117</v>
      </c>
      <c r="E120" s="97" t="s">
        <v>297</v>
      </c>
      <c r="F120" s="84" t="s">
        <v>567</v>
      </c>
      <c r="G120" s="97" t="s">
        <v>407</v>
      </c>
      <c r="H120" s="84" t="s">
        <v>558</v>
      </c>
      <c r="I120" s="84" t="s">
        <v>301</v>
      </c>
      <c r="J120" s="84"/>
      <c r="K120" s="94">
        <v>1.4700000000000002</v>
      </c>
      <c r="L120" s="97" t="s">
        <v>161</v>
      </c>
      <c r="M120" s="98">
        <v>4.8000000000000001E-2</v>
      </c>
      <c r="N120" s="98">
        <v>6.4000000000000003E-3</v>
      </c>
      <c r="O120" s="94">
        <v>77460.84</v>
      </c>
      <c r="P120" s="96">
        <v>124.19</v>
      </c>
      <c r="Q120" s="84"/>
      <c r="R120" s="94">
        <v>96.198619999999991</v>
      </c>
      <c r="S120" s="95">
        <v>1.5144938125621546E-4</v>
      </c>
      <c r="T120" s="95">
        <v>2.0550635293433627E-3</v>
      </c>
      <c r="U120" s="95">
        <f>R120/'סכום נכסי הקרן'!$C$42</f>
        <v>4.6902100089576347E-4</v>
      </c>
    </row>
    <row r="121" spans="2:21" s="137" customFormat="1">
      <c r="B121" s="87" t="s">
        <v>568</v>
      </c>
      <c r="C121" s="84" t="s">
        <v>569</v>
      </c>
      <c r="D121" s="97" t="s">
        <v>117</v>
      </c>
      <c r="E121" s="97" t="s">
        <v>297</v>
      </c>
      <c r="F121" s="84" t="s">
        <v>570</v>
      </c>
      <c r="G121" s="97" t="s">
        <v>337</v>
      </c>
      <c r="H121" s="84" t="s">
        <v>558</v>
      </c>
      <c r="I121" s="84" t="s">
        <v>301</v>
      </c>
      <c r="J121" s="84"/>
      <c r="K121" s="94">
        <v>1.89</v>
      </c>
      <c r="L121" s="97" t="s">
        <v>161</v>
      </c>
      <c r="M121" s="98">
        <v>5.4000000000000006E-2</v>
      </c>
      <c r="N121" s="98">
        <v>2.0099999999999996E-2</v>
      </c>
      <c r="O121" s="94">
        <v>37212</v>
      </c>
      <c r="P121" s="96">
        <v>109</v>
      </c>
      <c r="Q121" s="84"/>
      <c r="R121" s="94">
        <v>40.561080000000004</v>
      </c>
      <c r="S121" s="95">
        <v>5.9066666666666664E-4</v>
      </c>
      <c r="T121" s="95">
        <v>8.6649471914231719E-4</v>
      </c>
      <c r="U121" s="95">
        <f>R121/'סכום נכסי הקרן'!$C$42</f>
        <v>1.9775749734261402E-4</v>
      </c>
    </row>
    <row r="122" spans="2:21" s="137" customFormat="1">
      <c r="B122" s="87" t="s">
        <v>571</v>
      </c>
      <c r="C122" s="84" t="s">
        <v>572</v>
      </c>
      <c r="D122" s="97" t="s">
        <v>117</v>
      </c>
      <c r="E122" s="97" t="s">
        <v>297</v>
      </c>
      <c r="F122" s="84" t="s">
        <v>570</v>
      </c>
      <c r="G122" s="97" t="s">
        <v>337</v>
      </c>
      <c r="H122" s="84" t="s">
        <v>558</v>
      </c>
      <c r="I122" s="84" t="s">
        <v>301</v>
      </c>
      <c r="J122" s="84"/>
      <c r="K122" s="94">
        <v>0.91</v>
      </c>
      <c r="L122" s="97" t="s">
        <v>161</v>
      </c>
      <c r="M122" s="98">
        <v>6.4000000000000001E-2</v>
      </c>
      <c r="N122" s="98">
        <v>2.1299999999999999E-2</v>
      </c>
      <c r="O122" s="94">
        <v>7721.73</v>
      </c>
      <c r="P122" s="96">
        <v>113.12</v>
      </c>
      <c r="Q122" s="84"/>
      <c r="R122" s="94">
        <v>8.7348300000000005</v>
      </c>
      <c r="S122" s="95">
        <v>1.1251311387506264E-4</v>
      </c>
      <c r="T122" s="95">
        <v>1.8659966814507618E-4</v>
      </c>
      <c r="U122" s="95">
        <f>R122/'סכום נכסי הקרן'!$C$42</f>
        <v>4.2587083985761356E-5</v>
      </c>
    </row>
    <row r="123" spans="2:21" s="137" customFormat="1">
      <c r="B123" s="87" t="s">
        <v>573</v>
      </c>
      <c r="C123" s="84" t="s">
        <v>574</v>
      </c>
      <c r="D123" s="97" t="s">
        <v>117</v>
      </c>
      <c r="E123" s="97" t="s">
        <v>297</v>
      </c>
      <c r="F123" s="84" t="s">
        <v>570</v>
      </c>
      <c r="G123" s="97" t="s">
        <v>337</v>
      </c>
      <c r="H123" s="84" t="s">
        <v>558</v>
      </c>
      <c r="I123" s="84" t="s">
        <v>301</v>
      </c>
      <c r="J123" s="84"/>
      <c r="K123" s="94">
        <v>2.68</v>
      </c>
      <c r="L123" s="97" t="s">
        <v>161</v>
      </c>
      <c r="M123" s="98">
        <v>2.5000000000000001E-2</v>
      </c>
      <c r="N123" s="98">
        <v>3.3000000000000002E-2</v>
      </c>
      <c r="O123" s="94">
        <v>75100</v>
      </c>
      <c r="P123" s="96">
        <v>97.78</v>
      </c>
      <c r="Q123" s="84"/>
      <c r="R123" s="94">
        <v>73.432779999999994</v>
      </c>
      <c r="S123" s="95">
        <v>1.2854086435601199E-4</v>
      </c>
      <c r="T123" s="95">
        <v>1.5687234186550151E-3</v>
      </c>
      <c r="U123" s="95">
        <f>R123/'סכום נכסי הקרן'!$C$42</f>
        <v>3.5802505248160943E-4</v>
      </c>
    </row>
    <row r="124" spans="2:21" s="137" customFormat="1">
      <c r="B124" s="87" t="s">
        <v>575</v>
      </c>
      <c r="C124" s="84" t="s">
        <v>576</v>
      </c>
      <c r="D124" s="97" t="s">
        <v>117</v>
      </c>
      <c r="E124" s="97" t="s">
        <v>297</v>
      </c>
      <c r="F124" s="84" t="s">
        <v>577</v>
      </c>
      <c r="G124" s="97" t="s">
        <v>470</v>
      </c>
      <c r="H124" s="84" t="s">
        <v>558</v>
      </c>
      <c r="I124" s="84" t="s">
        <v>301</v>
      </c>
      <c r="J124" s="84"/>
      <c r="K124" s="94">
        <v>0.33</v>
      </c>
      <c r="L124" s="97" t="s">
        <v>161</v>
      </c>
      <c r="M124" s="98">
        <v>5.2999999999999999E-2</v>
      </c>
      <c r="N124" s="98">
        <v>2.5799999999999997E-2</v>
      </c>
      <c r="O124" s="94">
        <v>3500</v>
      </c>
      <c r="P124" s="96">
        <v>122.16</v>
      </c>
      <c r="Q124" s="84"/>
      <c r="R124" s="94">
        <v>4.2755799999999997</v>
      </c>
      <c r="S124" s="95">
        <v>6.9156182539996329E-5</v>
      </c>
      <c r="T124" s="95">
        <v>9.1337989305770656E-5</v>
      </c>
      <c r="U124" s="95">
        <f>R124/'סכום נכסי הקרן'!$C$42</f>
        <v>2.0845796031272675E-5</v>
      </c>
    </row>
    <row r="125" spans="2:21" s="137" customFormat="1">
      <c r="B125" s="87" t="s">
        <v>578</v>
      </c>
      <c r="C125" s="84" t="s">
        <v>579</v>
      </c>
      <c r="D125" s="97" t="s">
        <v>117</v>
      </c>
      <c r="E125" s="97" t="s">
        <v>297</v>
      </c>
      <c r="F125" s="84" t="s">
        <v>577</v>
      </c>
      <c r="G125" s="97" t="s">
        <v>470</v>
      </c>
      <c r="H125" s="84" t="s">
        <v>558</v>
      </c>
      <c r="I125" s="84" t="s">
        <v>301</v>
      </c>
      <c r="J125" s="84"/>
      <c r="K125" s="94">
        <v>1.7</v>
      </c>
      <c r="L125" s="97" t="s">
        <v>161</v>
      </c>
      <c r="M125" s="98">
        <v>0.05</v>
      </c>
      <c r="N125" s="98">
        <v>1.09E-2</v>
      </c>
      <c r="O125" s="94">
        <v>45</v>
      </c>
      <c r="P125" s="96">
        <v>105.69</v>
      </c>
      <c r="Q125" s="84"/>
      <c r="R125" s="94">
        <v>4.7560000000000005E-2</v>
      </c>
      <c r="S125" s="95">
        <v>2.1871309216569703E-7</v>
      </c>
      <c r="T125" s="95">
        <v>1.0160106398155229E-6</v>
      </c>
      <c r="U125" s="95">
        <f>R125/'סכום נכסי הקרן'!$C$42</f>
        <v>2.3188106859123878E-7</v>
      </c>
    </row>
    <row r="126" spans="2:21" s="137" customFormat="1">
      <c r="B126" s="87" t="s">
        <v>580</v>
      </c>
      <c r="C126" s="84" t="s">
        <v>581</v>
      </c>
      <c r="D126" s="97" t="s">
        <v>117</v>
      </c>
      <c r="E126" s="97" t="s">
        <v>297</v>
      </c>
      <c r="F126" s="84" t="s">
        <v>494</v>
      </c>
      <c r="G126" s="97" t="s">
        <v>305</v>
      </c>
      <c r="H126" s="84" t="s">
        <v>558</v>
      </c>
      <c r="I126" s="84" t="s">
        <v>301</v>
      </c>
      <c r="J126" s="84"/>
      <c r="K126" s="94">
        <v>2.44</v>
      </c>
      <c r="L126" s="97" t="s">
        <v>161</v>
      </c>
      <c r="M126" s="98">
        <v>2.4E-2</v>
      </c>
      <c r="N126" s="98">
        <v>7.0999999999999995E-3</v>
      </c>
      <c r="O126" s="94">
        <v>42911</v>
      </c>
      <c r="P126" s="96">
        <v>105.12</v>
      </c>
      <c r="Q126" s="84"/>
      <c r="R126" s="94">
        <v>45.108050000000006</v>
      </c>
      <c r="S126" s="95">
        <v>3.2869146923424563E-4</v>
      </c>
      <c r="T126" s="95">
        <v>9.6363033518357018E-4</v>
      </c>
      <c r="U126" s="95">
        <f>R126/'סכום נכסי הקרן'!$C$42</f>
        <v>2.1992646837819656E-4</v>
      </c>
    </row>
    <row r="127" spans="2:21" s="137" customFormat="1">
      <c r="B127" s="87" t="s">
        <v>582</v>
      </c>
      <c r="C127" s="84" t="s">
        <v>583</v>
      </c>
      <c r="D127" s="97" t="s">
        <v>117</v>
      </c>
      <c r="E127" s="97" t="s">
        <v>297</v>
      </c>
      <c r="F127" s="84" t="s">
        <v>584</v>
      </c>
      <c r="G127" s="97" t="s">
        <v>337</v>
      </c>
      <c r="H127" s="84" t="s">
        <v>558</v>
      </c>
      <c r="I127" s="84" t="s">
        <v>157</v>
      </c>
      <c r="J127" s="84"/>
      <c r="K127" s="94">
        <v>7.7099999999999991</v>
      </c>
      <c r="L127" s="97" t="s">
        <v>161</v>
      </c>
      <c r="M127" s="98">
        <v>2.6000000000000002E-2</v>
      </c>
      <c r="N127" s="98">
        <v>2.12E-2</v>
      </c>
      <c r="O127" s="94">
        <v>209000</v>
      </c>
      <c r="P127" s="96">
        <v>103.42</v>
      </c>
      <c r="Q127" s="84"/>
      <c r="R127" s="94">
        <v>216.14779999999999</v>
      </c>
      <c r="S127" s="95">
        <v>3.4105187578531681E-4</v>
      </c>
      <c r="T127" s="95">
        <v>4.6175034603178648E-3</v>
      </c>
      <c r="U127" s="95">
        <f>R127/'סכום נכסי הקרן'!$C$42</f>
        <v>1.053838999950491E-3</v>
      </c>
    </row>
    <row r="128" spans="2:21" s="137" customFormat="1">
      <c r="B128" s="87" t="s">
        <v>585</v>
      </c>
      <c r="C128" s="84" t="s">
        <v>586</v>
      </c>
      <c r="D128" s="97" t="s">
        <v>117</v>
      </c>
      <c r="E128" s="97" t="s">
        <v>297</v>
      </c>
      <c r="F128" s="84" t="s">
        <v>584</v>
      </c>
      <c r="G128" s="97" t="s">
        <v>337</v>
      </c>
      <c r="H128" s="84" t="s">
        <v>558</v>
      </c>
      <c r="I128" s="84" t="s">
        <v>157</v>
      </c>
      <c r="J128" s="84"/>
      <c r="K128" s="94">
        <v>4.12</v>
      </c>
      <c r="L128" s="97" t="s">
        <v>161</v>
      </c>
      <c r="M128" s="98">
        <v>4.4000000000000004E-2</v>
      </c>
      <c r="N128" s="98">
        <v>1.43E-2</v>
      </c>
      <c r="O128" s="94">
        <v>6080.4</v>
      </c>
      <c r="P128" s="96">
        <v>111.7</v>
      </c>
      <c r="Q128" s="84"/>
      <c r="R128" s="94">
        <v>6.7918100000000008</v>
      </c>
      <c r="S128" s="95">
        <v>3.9594444118853659E-5</v>
      </c>
      <c r="T128" s="95">
        <v>1.450914891422512E-4</v>
      </c>
      <c r="U128" s="95">
        <f>R128/'סכום נכסי הקרן'!$C$42</f>
        <v>3.311379647747396E-5</v>
      </c>
    </row>
    <row r="129" spans="2:21" s="137" customFormat="1">
      <c r="B129" s="87" t="s">
        <v>587</v>
      </c>
      <c r="C129" s="84" t="s">
        <v>588</v>
      </c>
      <c r="D129" s="97" t="s">
        <v>117</v>
      </c>
      <c r="E129" s="97" t="s">
        <v>297</v>
      </c>
      <c r="F129" s="84" t="s">
        <v>589</v>
      </c>
      <c r="G129" s="97" t="s">
        <v>429</v>
      </c>
      <c r="H129" s="84" t="s">
        <v>590</v>
      </c>
      <c r="I129" s="84" t="s">
        <v>157</v>
      </c>
      <c r="J129" s="84"/>
      <c r="K129" s="94">
        <v>1.1299999999999999</v>
      </c>
      <c r="L129" s="97" t="s">
        <v>161</v>
      </c>
      <c r="M129" s="98">
        <v>3.85E-2</v>
      </c>
      <c r="N129" s="98">
        <v>1.34E-2</v>
      </c>
      <c r="O129" s="94">
        <v>3692</v>
      </c>
      <c r="P129" s="96">
        <v>103.35</v>
      </c>
      <c r="Q129" s="84"/>
      <c r="R129" s="94">
        <v>3.81568</v>
      </c>
      <c r="S129" s="95">
        <v>9.2299999999999994E-5</v>
      </c>
      <c r="T129" s="95">
        <v>8.1513277504863195E-5</v>
      </c>
      <c r="U129" s="95">
        <f>R129/'סכום נכסי הקרן'!$C$42</f>
        <v>1.8603531450845623E-5</v>
      </c>
    </row>
    <row r="130" spans="2:21" s="137" customFormat="1">
      <c r="B130" s="83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94"/>
      <c r="P130" s="96"/>
      <c r="Q130" s="84"/>
      <c r="R130" s="84"/>
      <c r="S130" s="84"/>
      <c r="T130" s="95"/>
      <c r="U130" s="84"/>
    </row>
    <row r="131" spans="2:21" s="137" customFormat="1">
      <c r="B131" s="102" t="s">
        <v>44</v>
      </c>
      <c r="C131" s="82"/>
      <c r="D131" s="82"/>
      <c r="E131" s="82"/>
      <c r="F131" s="82"/>
      <c r="G131" s="82"/>
      <c r="H131" s="82"/>
      <c r="I131" s="82"/>
      <c r="J131" s="82"/>
      <c r="K131" s="91">
        <v>4.232972206391084</v>
      </c>
      <c r="L131" s="82"/>
      <c r="M131" s="82"/>
      <c r="N131" s="104">
        <v>1.7543828482033775E-2</v>
      </c>
      <c r="O131" s="91"/>
      <c r="P131" s="93"/>
      <c r="Q131" s="91">
        <v>9.2189599999999992</v>
      </c>
      <c r="R131" s="91">
        <v>8195.1718000000001</v>
      </c>
      <c r="S131" s="82"/>
      <c r="T131" s="92">
        <v>0.17507110479218102</v>
      </c>
      <c r="U131" s="92">
        <f>R131/'סכום נכסי הקרן'!$C$42</f>
        <v>3.9955954463262944E-2</v>
      </c>
    </row>
    <row r="132" spans="2:21" s="137" customFormat="1">
      <c r="B132" s="87" t="s">
        <v>591</v>
      </c>
      <c r="C132" s="84" t="s">
        <v>592</v>
      </c>
      <c r="D132" s="97" t="s">
        <v>117</v>
      </c>
      <c r="E132" s="97" t="s">
        <v>297</v>
      </c>
      <c r="F132" s="84" t="s">
        <v>304</v>
      </c>
      <c r="G132" s="97" t="s">
        <v>305</v>
      </c>
      <c r="H132" s="84" t="s">
        <v>300</v>
      </c>
      <c r="I132" s="84" t="s">
        <v>157</v>
      </c>
      <c r="J132" s="84"/>
      <c r="K132" s="94">
        <v>5.7299999999999995</v>
      </c>
      <c r="L132" s="97" t="s">
        <v>161</v>
      </c>
      <c r="M132" s="98">
        <v>3.0099999999999998E-2</v>
      </c>
      <c r="N132" s="98">
        <v>1.52E-2</v>
      </c>
      <c r="O132" s="94">
        <v>103612</v>
      </c>
      <c r="P132" s="96">
        <v>109.63</v>
      </c>
      <c r="Q132" s="84"/>
      <c r="R132" s="94">
        <v>113.58983000000001</v>
      </c>
      <c r="S132" s="95">
        <v>9.0097391304347826E-5</v>
      </c>
      <c r="T132" s="95">
        <v>2.4265869607829368E-3</v>
      </c>
      <c r="U132" s="95">
        <f>R132/'סכום נכסי הקרן'!$C$42</f>
        <v>5.5381268211726555E-4</v>
      </c>
    </row>
    <row r="133" spans="2:21" s="137" customFormat="1">
      <c r="B133" s="87" t="s">
        <v>593</v>
      </c>
      <c r="C133" s="84" t="s">
        <v>594</v>
      </c>
      <c r="D133" s="97" t="s">
        <v>117</v>
      </c>
      <c r="E133" s="97" t="s">
        <v>297</v>
      </c>
      <c r="F133" s="84" t="s">
        <v>308</v>
      </c>
      <c r="G133" s="97" t="s">
        <v>305</v>
      </c>
      <c r="H133" s="84" t="s">
        <v>300</v>
      </c>
      <c r="I133" s="84" t="s">
        <v>157</v>
      </c>
      <c r="J133" s="84"/>
      <c r="K133" s="94">
        <v>6.71</v>
      </c>
      <c r="L133" s="97" t="s">
        <v>161</v>
      </c>
      <c r="M133" s="98">
        <v>2.98E-2</v>
      </c>
      <c r="N133" s="98">
        <v>1.9199999999999998E-2</v>
      </c>
      <c r="O133" s="94">
        <v>250000</v>
      </c>
      <c r="P133" s="96">
        <v>108.92</v>
      </c>
      <c r="Q133" s="84"/>
      <c r="R133" s="94">
        <v>272.3</v>
      </c>
      <c r="S133" s="95">
        <v>9.8343463365683094E-5</v>
      </c>
      <c r="T133" s="95">
        <v>5.8170668044946775E-3</v>
      </c>
      <c r="U133" s="95">
        <f>R133/'סכום נכסי הקרן'!$C$42</f>
        <v>1.3276117530991235E-3</v>
      </c>
    </row>
    <row r="134" spans="2:21" s="137" customFormat="1">
      <c r="B134" s="87" t="s">
        <v>595</v>
      </c>
      <c r="C134" s="84" t="s">
        <v>596</v>
      </c>
      <c r="D134" s="97" t="s">
        <v>117</v>
      </c>
      <c r="E134" s="97" t="s">
        <v>297</v>
      </c>
      <c r="F134" s="84" t="s">
        <v>308</v>
      </c>
      <c r="G134" s="97" t="s">
        <v>305</v>
      </c>
      <c r="H134" s="84" t="s">
        <v>300</v>
      </c>
      <c r="I134" s="84" t="s">
        <v>157</v>
      </c>
      <c r="J134" s="84"/>
      <c r="K134" s="94">
        <v>4.21</v>
      </c>
      <c r="L134" s="97" t="s">
        <v>161</v>
      </c>
      <c r="M134" s="98">
        <v>2.4700000000000003E-2</v>
      </c>
      <c r="N134" s="98">
        <v>1.2199999999999997E-2</v>
      </c>
      <c r="O134" s="94">
        <v>105601</v>
      </c>
      <c r="P134" s="96">
        <v>106.75</v>
      </c>
      <c r="Q134" s="84"/>
      <c r="R134" s="94">
        <v>112.72907000000001</v>
      </c>
      <c r="S134" s="95">
        <v>3.1700302891124296E-5</v>
      </c>
      <c r="T134" s="95">
        <v>2.4081987917684788E-3</v>
      </c>
      <c r="U134" s="95">
        <f>R134/'סכום נכסי הקרן'!$C$42</f>
        <v>5.4961600531742126E-4</v>
      </c>
    </row>
    <row r="135" spans="2:21" s="137" customFormat="1">
      <c r="B135" s="87" t="s">
        <v>597</v>
      </c>
      <c r="C135" s="84" t="s">
        <v>598</v>
      </c>
      <c r="D135" s="97" t="s">
        <v>117</v>
      </c>
      <c r="E135" s="97" t="s">
        <v>297</v>
      </c>
      <c r="F135" s="84" t="s">
        <v>321</v>
      </c>
      <c r="G135" s="97" t="s">
        <v>305</v>
      </c>
      <c r="H135" s="84" t="s">
        <v>300</v>
      </c>
      <c r="I135" s="84" t="s">
        <v>157</v>
      </c>
      <c r="J135" s="84"/>
      <c r="K135" s="94">
        <v>0.9</v>
      </c>
      <c r="L135" s="97" t="s">
        <v>161</v>
      </c>
      <c r="M135" s="98">
        <v>5.9000000000000004E-2</v>
      </c>
      <c r="N135" s="98">
        <v>3.2000000000000002E-3</v>
      </c>
      <c r="O135" s="94">
        <v>191155.33</v>
      </c>
      <c r="P135" s="96">
        <v>105.6</v>
      </c>
      <c r="Q135" s="84"/>
      <c r="R135" s="94">
        <v>201.86002999999999</v>
      </c>
      <c r="S135" s="95">
        <v>1.7718345971423508E-4</v>
      </c>
      <c r="T135" s="95">
        <v>4.312277927533234E-3</v>
      </c>
      <c r="U135" s="95">
        <f>R135/'סכום נכסי הקרן'!$C$42</f>
        <v>9.8417828978678533E-4</v>
      </c>
    </row>
    <row r="136" spans="2:21" s="137" customFormat="1">
      <c r="B136" s="87" t="s">
        <v>599</v>
      </c>
      <c r="C136" s="84" t="s">
        <v>600</v>
      </c>
      <c r="D136" s="97" t="s">
        <v>117</v>
      </c>
      <c r="E136" s="97" t="s">
        <v>297</v>
      </c>
      <c r="F136" s="84" t="s">
        <v>321</v>
      </c>
      <c r="G136" s="97" t="s">
        <v>305</v>
      </c>
      <c r="H136" s="84" t="s">
        <v>300</v>
      </c>
      <c r="I136" s="84" t="s">
        <v>157</v>
      </c>
      <c r="J136" s="84"/>
      <c r="K136" s="94">
        <v>0.90999999999999992</v>
      </c>
      <c r="L136" s="97" t="s">
        <v>161</v>
      </c>
      <c r="M136" s="98">
        <v>1.8100000000000002E-2</v>
      </c>
      <c r="N136" s="98">
        <v>2.9000000000000002E-3</v>
      </c>
      <c r="O136" s="94">
        <v>248458</v>
      </c>
      <c r="P136" s="96">
        <v>101.55</v>
      </c>
      <c r="Q136" s="84"/>
      <c r="R136" s="94">
        <v>252.30909</v>
      </c>
      <c r="S136" s="95">
        <v>3.9543037577806318E-4</v>
      </c>
      <c r="T136" s="95">
        <v>5.3900067275477774E-3</v>
      </c>
      <c r="U136" s="95">
        <f>R136/'סכום נכסי הקרן'!$C$42</f>
        <v>1.2301451094298367E-3</v>
      </c>
    </row>
    <row r="137" spans="2:21" s="137" customFormat="1">
      <c r="B137" s="87" t="s">
        <v>601</v>
      </c>
      <c r="C137" s="84" t="s">
        <v>602</v>
      </c>
      <c r="D137" s="97" t="s">
        <v>117</v>
      </c>
      <c r="E137" s="97" t="s">
        <v>297</v>
      </c>
      <c r="F137" s="84" t="s">
        <v>328</v>
      </c>
      <c r="G137" s="97" t="s">
        <v>305</v>
      </c>
      <c r="H137" s="84" t="s">
        <v>329</v>
      </c>
      <c r="I137" s="84" t="s">
        <v>157</v>
      </c>
      <c r="J137" s="84"/>
      <c r="K137" s="94">
        <v>1.9800000000000002</v>
      </c>
      <c r="L137" s="97" t="s">
        <v>161</v>
      </c>
      <c r="M137" s="98">
        <v>1.95E-2</v>
      </c>
      <c r="N137" s="98">
        <v>7.4000000000000003E-3</v>
      </c>
      <c r="O137" s="94">
        <v>150000</v>
      </c>
      <c r="P137" s="96">
        <v>104.32</v>
      </c>
      <c r="Q137" s="84"/>
      <c r="R137" s="94">
        <v>156.47999999999999</v>
      </c>
      <c r="S137" s="95">
        <v>2.1897810218978101E-4</v>
      </c>
      <c r="T137" s="95">
        <v>3.3428373616133933E-3</v>
      </c>
      <c r="U137" s="95">
        <f>R137/'סכום נכסי הקרן'!$C$42</f>
        <v>7.6292576983088807E-4</v>
      </c>
    </row>
    <row r="138" spans="2:21" s="137" customFormat="1">
      <c r="B138" s="87" t="s">
        <v>603</v>
      </c>
      <c r="C138" s="84" t="s">
        <v>604</v>
      </c>
      <c r="D138" s="97" t="s">
        <v>117</v>
      </c>
      <c r="E138" s="97" t="s">
        <v>297</v>
      </c>
      <c r="F138" s="84" t="s">
        <v>605</v>
      </c>
      <c r="G138" s="97" t="s">
        <v>305</v>
      </c>
      <c r="H138" s="84" t="s">
        <v>329</v>
      </c>
      <c r="I138" s="84" t="s">
        <v>301</v>
      </c>
      <c r="J138" s="84"/>
      <c r="K138" s="94">
        <v>4.0500000000000007</v>
      </c>
      <c r="L138" s="97" t="s">
        <v>161</v>
      </c>
      <c r="M138" s="98">
        <v>2.07E-2</v>
      </c>
      <c r="N138" s="98">
        <v>1.1900000000000001E-2</v>
      </c>
      <c r="O138" s="94">
        <v>149000</v>
      </c>
      <c r="P138" s="96">
        <v>105.16</v>
      </c>
      <c r="Q138" s="84"/>
      <c r="R138" s="94">
        <v>156.6884</v>
      </c>
      <c r="S138" s="95">
        <v>5.8785700476992697E-4</v>
      </c>
      <c r="T138" s="95">
        <v>3.3472893510443765E-3</v>
      </c>
      <c r="U138" s="95">
        <f>R138/'סכום נכסי הקרן'!$C$42</f>
        <v>7.6394183405911384E-4</v>
      </c>
    </row>
    <row r="139" spans="2:21" s="137" customFormat="1">
      <c r="B139" s="87" t="s">
        <v>606</v>
      </c>
      <c r="C139" s="84" t="s">
        <v>607</v>
      </c>
      <c r="D139" s="97" t="s">
        <v>117</v>
      </c>
      <c r="E139" s="97" t="s">
        <v>297</v>
      </c>
      <c r="F139" s="84" t="s">
        <v>356</v>
      </c>
      <c r="G139" s="97" t="s">
        <v>337</v>
      </c>
      <c r="H139" s="84" t="s">
        <v>349</v>
      </c>
      <c r="I139" s="84" t="s">
        <v>157</v>
      </c>
      <c r="J139" s="84"/>
      <c r="K139" s="94">
        <v>5.47</v>
      </c>
      <c r="L139" s="97" t="s">
        <v>161</v>
      </c>
      <c r="M139" s="98">
        <v>3.39E-2</v>
      </c>
      <c r="N139" s="98">
        <v>1.9799999999999998E-2</v>
      </c>
      <c r="O139" s="94">
        <v>11965</v>
      </c>
      <c r="P139" s="96">
        <v>107.75</v>
      </c>
      <c r="Q139" s="94">
        <v>0.40673999999999999</v>
      </c>
      <c r="R139" s="94">
        <v>13.299020000000001</v>
      </c>
      <c r="S139" s="95">
        <v>1.3593302256760836E-5</v>
      </c>
      <c r="T139" s="95">
        <v>2.8410315010764161E-4</v>
      </c>
      <c r="U139" s="95">
        <f>R139/'סכום נכסי הקרן'!$C$42</f>
        <v>6.4840011959971746E-5</v>
      </c>
    </row>
    <row r="140" spans="2:21" s="137" customFormat="1">
      <c r="B140" s="87" t="s">
        <v>608</v>
      </c>
      <c r="C140" s="84" t="s">
        <v>609</v>
      </c>
      <c r="D140" s="97" t="s">
        <v>117</v>
      </c>
      <c r="E140" s="97" t="s">
        <v>297</v>
      </c>
      <c r="F140" s="84" t="s">
        <v>363</v>
      </c>
      <c r="G140" s="97" t="s">
        <v>364</v>
      </c>
      <c r="H140" s="84" t="s">
        <v>349</v>
      </c>
      <c r="I140" s="84" t="s">
        <v>157</v>
      </c>
      <c r="J140" s="84"/>
      <c r="K140" s="94">
        <v>2.85</v>
      </c>
      <c r="L140" s="97" t="s">
        <v>161</v>
      </c>
      <c r="M140" s="98">
        <v>1.52E-2</v>
      </c>
      <c r="N140" s="98">
        <v>9.7000000000000003E-3</v>
      </c>
      <c r="O140" s="94">
        <v>150000</v>
      </c>
      <c r="P140" s="96">
        <v>101.72</v>
      </c>
      <c r="Q140" s="84"/>
      <c r="R140" s="94">
        <v>152.58001000000002</v>
      </c>
      <c r="S140" s="95">
        <v>2.0442679408361601E-4</v>
      </c>
      <c r="T140" s="95">
        <v>3.2595229937585971E-3</v>
      </c>
      <c r="U140" s="95">
        <f>R140/'סכום נכסי הקרן'!$C$42</f>
        <v>7.4391118091803824E-4</v>
      </c>
    </row>
    <row r="141" spans="2:21" s="137" customFormat="1">
      <c r="B141" s="87" t="s">
        <v>610</v>
      </c>
      <c r="C141" s="84" t="s">
        <v>611</v>
      </c>
      <c r="D141" s="97" t="s">
        <v>117</v>
      </c>
      <c r="E141" s="97" t="s">
        <v>297</v>
      </c>
      <c r="F141" s="84" t="s">
        <v>363</v>
      </c>
      <c r="G141" s="97" t="s">
        <v>364</v>
      </c>
      <c r="H141" s="84" t="s">
        <v>349</v>
      </c>
      <c r="I141" s="84" t="s">
        <v>157</v>
      </c>
      <c r="J141" s="84"/>
      <c r="K141" s="94">
        <v>6.04</v>
      </c>
      <c r="L141" s="97" t="s">
        <v>161</v>
      </c>
      <c r="M141" s="98">
        <v>3.6499999999999998E-2</v>
      </c>
      <c r="N141" s="98">
        <v>2.1899999999999999E-2</v>
      </c>
      <c r="O141" s="94">
        <v>562000</v>
      </c>
      <c r="P141" s="96">
        <v>109.43</v>
      </c>
      <c r="Q141" s="84"/>
      <c r="R141" s="94">
        <v>614.99657999999999</v>
      </c>
      <c r="S141" s="95">
        <v>3.5235816643343316E-4</v>
      </c>
      <c r="T141" s="95">
        <v>1.3137995557825027E-2</v>
      </c>
      <c r="U141" s="95">
        <f>R141/'סכום נכסי הקרן'!$C$42</f>
        <v>2.9984454194776546E-3</v>
      </c>
    </row>
    <row r="142" spans="2:21" s="137" customFormat="1">
      <c r="B142" s="87" t="s">
        <v>612</v>
      </c>
      <c r="C142" s="84" t="s">
        <v>613</v>
      </c>
      <c r="D142" s="97" t="s">
        <v>117</v>
      </c>
      <c r="E142" s="97" t="s">
        <v>297</v>
      </c>
      <c r="F142" s="84" t="s">
        <v>304</v>
      </c>
      <c r="G142" s="97" t="s">
        <v>305</v>
      </c>
      <c r="H142" s="84" t="s">
        <v>349</v>
      </c>
      <c r="I142" s="84" t="s">
        <v>157</v>
      </c>
      <c r="J142" s="84"/>
      <c r="K142" s="94">
        <v>3.02</v>
      </c>
      <c r="L142" s="97" t="s">
        <v>161</v>
      </c>
      <c r="M142" s="98">
        <v>1.49E-2</v>
      </c>
      <c r="N142" s="98">
        <v>9.1999999999999998E-3</v>
      </c>
      <c r="O142" s="94">
        <v>94446</v>
      </c>
      <c r="P142" s="96">
        <v>102.07</v>
      </c>
      <c r="Q142" s="84"/>
      <c r="R142" s="94">
        <v>96.401030000000006</v>
      </c>
      <c r="S142" s="95">
        <v>9.9416842105263164E-5</v>
      </c>
      <c r="T142" s="95">
        <v>2.0593875561222752E-3</v>
      </c>
      <c r="U142" s="95">
        <f>R142/'סכום נכסי הקרן'!$C$42</f>
        <v>4.7000786059074991E-4</v>
      </c>
    </row>
    <row r="143" spans="2:21" s="137" customFormat="1">
      <c r="B143" s="87" t="s">
        <v>614</v>
      </c>
      <c r="C143" s="84" t="s">
        <v>615</v>
      </c>
      <c r="D143" s="97" t="s">
        <v>117</v>
      </c>
      <c r="E143" s="97" t="s">
        <v>297</v>
      </c>
      <c r="F143" s="84" t="s">
        <v>416</v>
      </c>
      <c r="G143" s="97" t="s">
        <v>337</v>
      </c>
      <c r="H143" s="84" t="s">
        <v>349</v>
      </c>
      <c r="I143" s="84" t="s">
        <v>301</v>
      </c>
      <c r="J143" s="84"/>
      <c r="K143" s="94">
        <v>6.84</v>
      </c>
      <c r="L143" s="97" t="s">
        <v>161</v>
      </c>
      <c r="M143" s="98">
        <v>2.5499999999999998E-2</v>
      </c>
      <c r="N143" s="98">
        <v>2.3099999999999999E-2</v>
      </c>
      <c r="O143" s="94">
        <v>213000</v>
      </c>
      <c r="P143" s="96">
        <v>101.73</v>
      </c>
      <c r="Q143" s="84"/>
      <c r="R143" s="94">
        <v>216.68491</v>
      </c>
      <c r="S143" s="95">
        <v>5.0258133323265977E-4</v>
      </c>
      <c r="T143" s="95">
        <v>4.6289775872049828E-3</v>
      </c>
      <c r="U143" s="95">
        <f>R143/'סכום נכסי הקרן'!$C$42</f>
        <v>1.0564577056012699E-3</v>
      </c>
    </row>
    <row r="144" spans="2:21" s="137" customFormat="1">
      <c r="B144" s="87" t="s">
        <v>616</v>
      </c>
      <c r="C144" s="84" t="s">
        <v>617</v>
      </c>
      <c r="D144" s="97" t="s">
        <v>117</v>
      </c>
      <c r="E144" s="97" t="s">
        <v>297</v>
      </c>
      <c r="F144" s="84" t="s">
        <v>378</v>
      </c>
      <c r="G144" s="97" t="s">
        <v>305</v>
      </c>
      <c r="H144" s="84" t="s">
        <v>349</v>
      </c>
      <c r="I144" s="84" t="s">
        <v>301</v>
      </c>
      <c r="J144" s="84"/>
      <c r="K144" s="94">
        <v>2.23</v>
      </c>
      <c r="L144" s="97" t="s">
        <v>161</v>
      </c>
      <c r="M144" s="98">
        <v>1.0500000000000001E-2</v>
      </c>
      <c r="N144" s="98">
        <v>6.7999999999999996E-3</v>
      </c>
      <c r="O144" s="94">
        <v>57800</v>
      </c>
      <c r="P144" s="96">
        <v>100.84</v>
      </c>
      <c r="Q144" s="94">
        <v>0.15296999999999999</v>
      </c>
      <c r="R144" s="94">
        <v>58.438489999999994</v>
      </c>
      <c r="S144" s="95">
        <v>1.9266666666666667E-4</v>
      </c>
      <c r="T144" s="95">
        <v>1.2484047017399711E-3</v>
      </c>
      <c r="U144" s="95">
        <f>R144/'סכום נכסי הקרן'!$C$42</f>
        <v>2.8491967006010133E-4</v>
      </c>
    </row>
    <row r="145" spans="2:21" s="137" customFormat="1">
      <c r="B145" s="87" t="s">
        <v>618</v>
      </c>
      <c r="C145" s="84" t="s">
        <v>619</v>
      </c>
      <c r="D145" s="97" t="s">
        <v>117</v>
      </c>
      <c r="E145" s="97" t="s">
        <v>297</v>
      </c>
      <c r="F145" s="84" t="s">
        <v>620</v>
      </c>
      <c r="G145" s="97" t="s">
        <v>337</v>
      </c>
      <c r="H145" s="84" t="s">
        <v>349</v>
      </c>
      <c r="I145" s="84" t="s">
        <v>301</v>
      </c>
      <c r="J145" s="84"/>
      <c r="K145" s="94">
        <v>0.66</v>
      </c>
      <c r="L145" s="97" t="s">
        <v>161</v>
      </c>
      <c r="M145" s="98">
        <v>5.2499999999999998E-2</v>
      </c>
      <c r="N145" s="98">
        <v>4.0999999999999995E-3</v>
      </c>
      <c r="O145" s="94">
        <v>1251.83</v>
      </c>
      <c r="P145" s="96">
        <v>104.97</v>
      </c>
      <c r="Q145" s="84"/>
      <c r="R145" s="94">
        <v>1.3140499999999999</v>
      </c>
      <c r="S145" s="95">
        <v>5.5101403652389867E-5</v>
      </c>
      <c r="T145" s="95">
        <v>2.8071673281109917E-5</v>
      </c>
      <c r="U145" s="95">
        <f>R145/'סכום נכסי הקרן'!$C$42</f>
        <v>6.4067140071975879E-6</v>
      </c>
    </row>
    <row r="146" spans="2:21" s="137" customFormat="1">
      <c r="B146" s="87" t="s">
        <v>621</v>
      </c>
      <c r="C146" s="84" t="s">
        <v>622</v>
      </c>
      <c r="D146" s="97" t="s">
        <v>117</v>
      </c>
      <c r="E146" s="97" t="s">
        <v>297</v>
      </c>
      <c r="F146" s="84" t="s">
        <v>385</v>
      </c>
      <c r="G146" s="97" t="s">
        <v>386</v>
      </c>
      <c r="H146" s="84" t="s">
        <v>349</v>
      </c>
      <c r="I146" s="84" t="s">
        <v>157</v>
      </c>
      <c r="J146" s="84"/>
      <c r="K146" s="94">
        <v>4.1499999999999995</v>
      </c>
      <c r="L146" s="97" t="s">
        <v>161</v>
      </c>
      <c r="M146" s="98">
        <v>4.8000000000000001E-2</v>
      </c>
      <c r="N146" s="98">
        <v>1.3899999999999999E-2</v>
      </c>
      <c r="O146" s="94">
        <v>410830.68</v>
      </c>
      <c r="P146" s="96">
        <v>116.02</v>
      </c>
      <c r="Q146" s="84"/>
      <c r="R146" s="94">
        <v>476.64577000000003</v>
      </c>
      <c r="S146" s="95">
        <v>1.9343821446846329E-4</v>
      </c>
      <c r="T146" s="95">
        <v>1.0182446882738909E-2</v>
      </c>
      <c r="U146" s="95">
        <f>R146/'סכום נכסי הקרן'!$C$42</f>
        <v>2.3239093878699288E-3</v>
      </c>
    </row>
    <row r="147" spans="2:21" s="137" customFormat="1">
      <c r="B147" s="87" t="s">
        <v>623</v>
      </c>
      <c r="C147" s="84" t="s">
        <v>624</v>
      </c>
      <c r="D147" s="97" t="s">
        <v>117</v>
      </c>
      <c r="E147" s="97" t="s">
        <v>297</v>
      </c>
      <c r="F147" s="84" t="s">
        <v>304</v>
      </c>
      <c r="G147" s="97" t="s">
        <v>305</v>
      </c>
      <c r="H147" s="84" t="s">
        <v>349</v>
      </c>
      <c r="I147" s="84" t="s">
        <v>301</v>
      </c>
      <c r="J147" s="84"/>
      <c r="K147" s="94">
        <v>2.93</v>
      </c>
      <c r="L147" s="97" t="s">
        <v>161</v>
      </c>
      <c r="M147" s="98">
        <v>3.2500000000000001E-2</v>
      </c>
      <c r="N147" s="98">
        <v>1.2800000000000001E-2</v>
      </c>
      <c r="O147" s="94">
        <f>300000/50000</f>
        <v>6</v>
      </c>
      <c r="P147" s="96">
        <v>5294999</v>
      </c>
      <c r="Q147" s="84"/>
      <c r="R147" s="94">
        <v>317.69992999999999</v>
      </c>
      <c r="S147" s="95">
        <f>1620.30785849311%/50000</f>
        <v>3.2406157169862198E-4</v>
      </c>
      <c r="T147" s="95">
        <v>6.7869324884072078E-3</v>
      </c>
      <c r="U147" s="95">
        <f>R147/'סכום נכסי הקרן'!$C$42</f>
        <v>1.5489612964626103E-3</v>
      </c>
    </row>
    <row r="148" spans="2:21" s="137" customFormat="1">
      <c r="B148" s="87" t="s">
        <v>625</v>
      </c>
      <c r="C148" s="84" t="s">
        <v>626</v>
      </c>
      <c r="D148" s="97" t="s">
        <v>117</v>
      </c>
      <c r="E148" s="97" t="s">
        <v>297</v>
      </c>
      <c r="F148" s="84" t="s">
        <v>304</v>
      </c>
      <c r="G148" s="97" t="s">
        <v>305</v>
      </c>
      <c r="H148" s="84" t="s">
        <v>349</v>
      </c>
      <c r="I148" s="84" t="s">
        <v>157</v>
      </c>
      <c r="J148" s="84"/>
      <c r="K148" s="94">
        <v>2.54</v>
      </c>
      <c r="L148" s="97" t="s">
        <v>161</v>
      </c>
      <c r="M148" s="98">
        <v>2.1000000000000001E-2</v>
      </c>
      <c r="N148" s="98">
        <v>8.6999999999999994E-3</v>
      </c>
      <c r="O148" s="94">
        <v>1732</v>
      </c>
      <c r="P148" s="96">
        <v>103.52</v>
      </c>
      <c r="Q148" s="84"/>
      <c r="R148" s="94">
        <v>1.79297</v>
      </c>
      <c r="S148" s="95">
        <v>1.732001732001732E-6</v>
      </c>
      <c r="T148" s="95">
        <v>3.8302703887090785E-5</v>
      </c>
      <c r="U148" s="95">
        <f>R148/'סכום נכסי הקרן'!$C$42</f>
        <v>8.7417115128686576E-6</v>
      </c>
    </row>
    <row r="149" spans="2:21" s="137" customFormat="1">
      <c r="B149" s="87" t="s">
        <v>627</v>
      </c>
      <c r="C149" s="84" t="s">
        <v>628</v>
      </c>
      <c r="D149" s="97" t="s">
        <v>117</v>
      </c>
      <c r="E149" s="97" t="s">
        <v>297</v>
      </c>
      <c r="F149" s="84" t="s">
        <v>629</v>
      </c>
      <c r="G149" s="97" t="s">
        <v>630</v>
      </c>
      <c r="H149" s="84" t="s">
        <v>349</v>
      </c>
      <c r="I149" s="84" t="s">
        <v>157</v>
      </c>
      <c r="J149" s="84"/>
      <c r="K149" s="94">
        <v>6.61</v>
      </c>
      <c r="L149" s="97" t="s">
        <v>161</v>
      </c>
      <c r="M149" s="98">
        <v>2.6099999999999998E-2</v>
      </c>
      <c r="N149" s="98">
        <v>1.8699999999999998E-2</v>
      </c>
      <c r="O149" s="94">
        <v>159000</v>
      </c>
      <c r="P149" s="96">
        <v>104.99</v>
      </c>
      <c r="Q149" s="84"/>
      <c r="R149" s="94">
        <v>166.9341</v>
      </c>
      <c r="S149" s="95">
        <v>3.9443132429696959E-4</v>
      </c>
      <c r="T149" s="95">
        <v>3.5661653016826841E-3</v>
      </c>
      <c r="U149" s="95">
        <f>R149/'סכום נכסי הקרן'!$C$42</f>
        <v>8.1389523743306792E-4</v>
      </c>
    </row>
    <row r="150" spans="2:21" s="137" customFormat="1">
      <c r="B150" s="87" t="s">
        <v>631</v>
      </c>
      <c r="C150" s="84" t="s">
        <v>632</v>
      </c>
      <c r="D150" s="97" t="s">
        <v>117</v>
      </c>
      <c r="E150" s="97" t="s">
        <v>297</v>
      </c>
      <c r="F150" s="84" t="s">
        <v>633</v>
      </c>
      <c r="G150" s="97" t="s">
        <v>634</v>
      </c>
      <c r="H150" s="84" t="s">
        <v>349</v>
      </c>
      <c r="I150" s="84" t="s">
        <v>301</v>
      </c>
      <c r="J150" s="84"/>
      <c r="K150" s="94">
        <v>4.8</v>
      </c>
      <c r="L150" s="97" t="s">
        <v>161</v>
      </c>
      <c r="M150" s="98">
        <v>1.0500000000000001E-2</v>
      </c>
      <c r="N150" s="98">
        <v>9.5999999999999974E-3</v>
      </c>
      <c r="O150" s="94">
        <v>46753</v>
      </c>
      <c r="P150" s="96">
        <v>100.55</v>
      </c>
      <c r="Q150" s="84"/>
      <c r="R150" s="94">
        <v>47.010150000000003</v>
      </c>
      <c r="S150" s="95">
        <v>1.0090386798520315E-4</v>
      </c>
      <c r="T150" s="95">
        <v>1.0042643519622308E-3</v>
      </c>
      <c r="U150" s="95">
        <f>R150/'סכום נכסי הקרן'!$C$42</f>
        <v>2.2920024845741007E-4</v>
      </c>
    </row>
    <row r="151" spans="2:21" s="137" customFormat="1">
      <c r="B151" s="87" t="s">
        <v>635</v>
      </c>
      <c r="C151" s="84" t="s">
        <v>636</v>
      </c>
      <c r="D151" s="97" t="s">
        <v>117</v>
      </c>
      <c r="E151" s="97" t="s">
        <v>297</v>
      </c>
      <c r="F151" s="84" t="s">
        <v>637</v>
      </c>
      <c r="G151" s="97" t="s">
        <v>337</v>
      </c>
      <c r="H151" s="84" t="s">
        <v>408</v>
      </c>
      <c r="I151" s="84" t="s">
        <v>157</v>
      </c>
      <c r="J151" s="84"/>
      <c r="K151" s="94">
        <v>5.01</v>
      </c>
      <c r="L151" s="97" t="s">
        <v>161</v>
      </c>
      <c r="M151" s="98">
        <v>4.3499999999999997E-2</v>
      </c>
      <c r="N151" s="98">
        <v>2.81E-2</v>
      </c>
      <c r="O151" s="94">
        <v>67306</v>
      </c>
      <c r="P151" s="96">
        <v>108.46</v>
      </c>
      <c r="Q151" s="84"/>
      <c r="R151" s="94">
        <v>73.00009</v>
      </c>
      <c r="S151" s="95">
        <v>3.5874109623211519E-5</v>
      </c>
      <c r="T151" s="95">
        <v>1.5594799862802932E-3</v>
      </c>
      <c r="U151" s="95">
        <f>R151/'סכום נכסי הקרן'!$C$42</f>
        <v>3.5591545156552992E-4</v>
      </c>
    </row>
    <row r="152" spans="2:21" s="137" customFormat="1">
      <c r="B152" s="87" t="s">
        <v>638</v>
      </c>
      <c r="C152" s="84" t="s">
        <v>639</v>
      </c>
      <c r="D152" s="97" t="s">
        <v>117</v>
      </c>
      <c r="E152" s="97" t="s">
        <v>297</v>
      </c>
      <c r="F152" s="84" t="s">
        <v>473</v>
      </c>
      <c r="G152" s="97" t="s">
        <v>429</v>
      </c>
      <c r="H152" s="84" t="s">
        <v>408</v>
      </c>
      <c r="I152" s="84" t="s">
        <v>157</v>
      </c>
      <c r="J152" s="84"/>
      <c r="K152" s="94">
        <v>6.66</v>
      </c>
      <c r="L152" s="97" t="s">
        <v>161</v>
      </c>
      <c r="M152" s="98">
        <v>3.61E-2</v>
      </c>
      <c r="N152" s="98">
        <v>2.2499999999999999E-2</v>
      </c>
      <c r="O152" s="94">
        <v>364053</v>
      </c>
      <c r="P152" s="96">
        <v>111</v>
      </c>
      <c r="Q152" s="94">
        <v>6.5711599999999999</v>
      </c>
      <c r="R152" s="94">
        <v>404.09881999999999</v>
      </c>
      <c r="S152" s="95">
        <v>4.7433615635179155E-4</v>
      </c>
      <c r="T152" s="95">
        <v>8.6326471963182883E-3</v>
      </c>
      <c r="U152" s="95">
        <f>R152/'סכום נכסי הקרן'!$C$42</f>
        <v>1.970203242179534E-3</v>
      </c>
    </row>
    <row r="153" spans="2:21" s="137" customFormat="1">
      <c r="B153" s="87" t="s">
        <v>640</v>
      </c>
      <c r="C153" s="84" t="s">
        <v>641</v>
      </c>
      <c r="D153" s="97" t="s">
        <v>117</v>
      </c>
      <c r="E153" s="97" t="s">
        <v>297</v>
      </c>
      <c r="F153" s="84" t="s">
        <v>428</v>
      </c>
      <c r="G153" s="97" t="s">
        <v>429</v>
      </c>
      <c r="H153" s="84" t="s">
        <v>408</v>
      </c>
      <c r="I153" s="84" t="s">
        <v>301</v>
      </c>
      <c r="J153" s="84"/>
      <c r="K153" s="94">
        <v>9.16</v>
      </c>
      <c r="L153" s="97" t="s">
        <v>161</v>
      </c>
      <c r="M153" s="98">
        <v>3.95E-2</v>
      </c>
      <c r="N153" s="98">
        <v>2.7000000000000003E-2</v>
      </c>
      <c r="O153" s="94">
        <v>95901</v>
      </c>
      <c r="P153" s="96">
        <v>111.96</v>
      </c>
      <c r="Q153" s="84"/>
      <c r="R153" s="94">
        <v>107.37075999999999</v>
      </c>
      <c r="S153" s="95">
        <v>3.9957089616438562E-4</v>
      </c>
      <c r="T153" s="95">
        <v>2.2937307519991365E-3</v>
      </c>
      <c r="U153" s="95">
        <f>R153/'סכום נכסי הקרן'!$C$42</f>
        <v>5.2349130707008893E-4</v>
      </c>
    </row>
    <row r="154" spans="2:21" s="137" customFormat="1">
      <c r="B154" s="87" t="s">
        <v>642</v>
      </c>
      <c r="C154" s="84" t="s">
        <v>643</v>
      </c>
      <c r="D154" s="97" t="s">
        <v>117</v>
      </c>
      <c r="E154" s="97" t="s">
        <v>297</v>
      </c>
      <c r="F154" s="84" t="s">
        <v>428</v>
      </c>
      <c r="G154" s="97" t="s">
        <v>429</v>
      </c>
      <c r="H154" s="84" t="s">
        <v>408</v>
      </c>
      <c r="I154" s="84" t="s">
        <v>301</v>
      </c>
      <c r="J154" s="84"/>
      <c r="K154" s="94">
        <v>9.81</v>
      </c>
      <c r="L154" s="97" t="s">
        <v>161</v>
      </c>
      <c r="M154" s="98">
        <v>3.95E-2</v>
      </c>
      <c r="N154" s="98">
        <v>2.9099999999999997E-2</v>
      </c>
      <c r="O154" s="94">
        <v>16307</v>
      </c>
      <c r="P154" s="96">
        <v>110.64</v>
      </c>
      <c r="Q154" s="84"/>
      <c r="R154" s="94">
        <v>18.042060000000003</v>
      </c>
      <c r="S154" s="95">
        <v>6.7943010018171198E-5</v>
      </c>
      <c r="T154" s="95">
        <v>3.8542735332611553E-4</v>
      </c>
      <c r="U154" s="95">
        <f>R154/'סכום נכסי הקרן'!$C$42</f>
        <v>8.7964931715459329E-5</v>
      </c>
    </row>
    <row r="155" spans="2:21" s="137" customFormat="1">
      <c r="B155" s="87" t="s">
        <v>644</v>
      </c>
      <c r="C155" s="84" t="s">
        <v>645</v>
      </c>
      <c r="D155" s="97" t="s">
        <v>117</v>
      </c>
      <c r="E155" s="97" t="s">
        <v>297</v>
      </c>
      <c r="F155" s="84" t="s">
        <v>646</v>
      </c>
      <c r="G155" s="97" t="s">
        <v>337</v>
      </c>
      <c r="H155" s="84" t="s">
        <v>408</v>
      </c>
      <c r="I155" s="84" t="s">
        <v>157</v>
      </c>
      <c r="J155" s="84"/>
      <c r="K155" s="94">
        <v>3.8200000000000003</v>
      </c>
      <c r="L155" s="97" t="s">
        <v>161</v>
      </c>
      <c r="M155" s="98">
        <v>3.9E-2</v>
      </c>
      <c r="N155" s="98">
        <v>3.1199999999999995E-2</v>
      </c>
      <c r="O155" s="94">
        <v>183795</v>
      </c>
      <c r="P155" s="96">
        <v>103.48</v>
      </c>
      <c r="Q155" s="84"/>
      <c r="R155" s="94">
        <v>190.19105999999999</v>
      </c>
      <c r="S155" s="95">
        <v>2.0463844924817261E-4</v>
      </c>
      <c r="T155" s="95">
        <v>4.0629970680780584E-3</v>
      </c>
      <c r="U155" s="95">
        <f>R155/'סכום נכסי הקרן'!$C$42</f>
        <v>9.2728566503995802E-4</v>
      </c>
    </row>
    <row r="156" spans="2:21" s="137" customFormat="1">
      <c r="B156" s="87" t="s">
        <v>647</v>
      </c>
      <c r="C156" s="84" t="s">
        <v>648</v>
      </c>
      <c r="D156" s="97" t="s">
        <v>117</v>
      </c>
      <c r="E156" s="97" t="s">
        <v>297</v>
      </c>
      <c r="F156" s="84" t="s">
        <v>438</v>
      </c>
      <c r="G156" s="97" t="s">
        <v>429</v>
      </c>
      <c r="H156" s="84" t="s">
        <v>408</v>
      </c>
      <c r="I156" s="84" t="s">
        <v>157</v>
      </c>
      <c r="J156" s="84"/>
      <c r="K156" s="94">
        <v>5.83</v>
      </c>
      <c r="L156" s="97" t="s">
        <v>161</v>
      </c>
      <c r="M156" s="98">
        <v>3.9199999999999999E-2</v>
      </c>
      <c r="N156" s="98">
        <v>2.1000000000000005E-2</v>
      </c>
      <c r="O156" s="94">
        <v>176366</v>
      </c>
      <c r="P156" s="96">
        <v>112.81</v>
      </c>
      <c r="Q156" s="84"/>
      <c r="R156" s="94">
        <v>198.95848999999998</v>
      </c>
      <c r="S156" s="95">
        <v>1.8374252750939205E-4</v>
      </c>
      <c r="T156" s="95">
        <v>4.2502931606734707E-3</v>
      </c>
      <c r="U156" s="95">
        <f>R156/'סכום נכסי הקרן'!$C$42</f>
        <v>9.700316918944341E-4</v>
      </c>
    </row>
    <row r="157" spans="2:21" s="137" customFormat="1">
      <c r="B157" s="87" t="s">
        <v>649</v>
      </c>
      <c r="C157" s="84" t="s">
        <v>650</v>
      </c>
      <c r="D157" s="97" t="s">
        <v>117</v>
      </c>
      <c r="E157" s="97" t="s">
        <v>297</v>
      </c>
      <c r="F157" s="84" t="s">
        <v>469</v>
      </c>
      <c r="G157" s="97" t="s">
        <v>470</v>
      </c>
      <c r="H157" s="84" t="s">
        <v>408</v>
      </c>
      <c r="I157" s="84" t="s">
        <v>301</v>
      </c>
      <c r="J157" s="84"/>
      <c r="K157" s="94">
        <v>1.38</v>
      </c>
      <c r="L157" s="97" t="s">
        <v>161</v>
      </c>
      <c r="M157" s="98">
        <v>2.3E-2</v>
      </c>
      <c r="N157" s="98">
        <v>7.7000000000000002E-3</v>
      </c>
      <c r="O157" s="94">
        <v>401032</v>
      </c>
      <c r="P157" s="96">
        <v>102.13</v>
      </c>
      <c r="Q157" s="84"/>
      <c r="R157" s="94">
        <v>409.57398000000001</v>
      </c>
      <c r="S157" s="95">
        <v>1.3476004458417884E-4</v>
      </c>
      <c r="T157" s="95">
        <v>8.7496114691251077E-3</v>
      </c>
      <c r="U157" s="95">
        <f>R157/'סכום נכסי הקרן'!$C$42</f>
        <v>1.9968976482246984E-3</v>
      </c>
    </row>
    <row r="158" spans="2:21" s="137" customFormat="1">
      <c r="B158" s="87" t="s">
        <v>651</v>
      </c>
      <c r="C158" s="84" t="s">
        <v>652</v>
      </c>
      <c r="D158" s="97" t="s">
        <v>117</v>
      </c>
      <c r="E158" s="97" t="s">
        <v>297</v>
      </c>
      <c r="F158" s="84" t="s">
        <v>469</v>
      </c>
      <c r="G158" s="97" t="s">
        <v>470</v>
      </c>
      <c r="H158" s="84" t="s">
        <v>408</v>
      </c>
      <c r="I158" s="84" t="s">
        <v>301</v>
      </c>
      <c r="J158" s="84"/>
      <c r="K158" s="94">
        <v>6.08</v>
      </c>
      <c r="L158" s="97" t="s">
        <v>161</v>
      </c>
      <c r="M158" s="98">
        <v>1.7500000000000002E-2</v>
      </c>
      <c r="N158" s="98">
        <v>1.26E-2</v>
      </c>
      <c r="O158" s="94">
        <v>701712</v>
      </c>
      <c r="P158" s="96">
        <v>103.19</v>
      </c>
      <c r="Q158" s="84"/>
      <c r="R158" s="94">
        <v>724.09663</v>
      </c>
      <c r="S158" s="95">
        <v>4.8574897653187943E-4</v>
      </c>
      <c r="T158" s="95">
        <v>1.5468668636134648E-2</v>
      </c>
      <c r="U158" s="95">
        <f>R158/'סכום נכסי הקרן'!$C$42</f>
        <v>3.5303679631563251E-3</v>
      </c>
    </row>
    <row r="159" spans="2:21" s="137" customFormat="1">
      <c r="B159" s="87" t="s">
        <v>653</v>
      </c>
      <c r="C159" s="84" t="s">
        <v>654</v>
      </c>
      <c r="D159" s="97" t="s">
        <v>117</v>
      </c>
      <c r="E159" s="97" t="s">
        <v>297</v>
      </c>
      <c r="F159" s="84" t="s">
        <v>469</v>
      </c>
      <c r="G159" s="97" t="s">
        <v>470</v>
      </c>
      <c r="H159" s="84" t="s">
        <v>408</v>
      </c>
      <c r="I159" s="84" t="s">
        <v>301</v>
      </c>
      <c r="J159" s="84"/>
      <c r="K159" s="94">
        <v>4.6100000000000003</v>
      </c>
      <c r="L159" s="97" t="s">
        <v>161</v>
      </c>
      <c r="M159" s="98">
        <v>2.9600000000000001E-2</v>
      </c>
      <c r="N159" s="98">
        <v>1.6200000000000003E-2</v>
      </c>
      <c r="O159" s="94">
        <v>186000</v>
      </c>
      <c r="P159" s="96">
        <v>106.61</v>
      </c>
      <c r="Q159" s="84"/>
      <c r="R159" s="94">
        <v>198.29459</v>
      </c>
      <c r="S159" s="95">
        <v>4.5544253833308028E-4</v>
      </c>
      <c r="T159" s="95">
        <v>4.2361104553796623E-3</v>
      </c>
      <c r="U159" s="95">
        <f>R159/'סכום נכסי הקרן'!$C$42</f>
        <v>9.6679481549750979E-4</v>
      </c>
    </row>
    <row r="160" spans="2:21" s="137" customFormat="1">
      <c r="B160" s="87" t="s">
        <v>655</v>
      </c>
      <c r="C160" s="84" t="s">
        <v>656</v>
      </c>
      <c r="D160" s="97" t="s">
        <v>117</v>
      </c>
      <c r="E160" s="97" t="s">
        <v>297</v>
      </c>
      <c r="F160" s="84" t="s">
        <v>657</v>
      </c>
      <c r="G160" s="97" t="s">
        <v>148</v>
      </c>
      <c r="H160" s="84" t="s">
        <v>408</v>
      </c>
      <c r="I160" s="84" t="s">
        <v>157</v>
      </c>
      <c r="J160" s="84"/>
      <c r="K160" s="94">
        <v>4.1500000000000004</v>
      </c>
      <c r="L160" s="97" t="s">
        <v>161</v>
      </c>
      <c r="M160" s="98">
        <v>2.75E-2</v>
      </c>
      <c r="N160" s="98">
        <v>1.66E-2</v>
      </c>
      <c r="O160" s="94">
        <v>120726.41</v>
      </c>
      <c r="P160" s="96">
        <v>105.52</v>
      </c>
      <c r="Q160" s="84"/>
      <c r="R160" s="94">
        <v>127.39050999999999</v>
      </c>
      <c r="S160" s="95">
        <v>2.3497715690579747E-4</v>
      </c>
      <c r="T160" s="95">
        <v>2.721406929594738E-3</v>
      </c>
      <c r="U160" s="95">
        <f>R160/'סכום נכסי הקרן'!$C$42</f>
        <v>6.2109856154715908E-4</v>
      </c>
    </row>
    <row r="161" spans="2:21" s="137" customFormat="1">
      <c r="B161" s="87" t="s">
        <v>658</v>
      </c>
      <c r="C161" s="84" t="s">
        <v>659</v>
      </c>
      <c r="D161" s="97" t="s">
        <v>117</v>
      </c>
      <c r="E161" s="97" t="s">
        <v>297</v>
      </c>
      <c r="F161" s="84" t="s">
        <v>478</v>
      </c>
      <c r="G161" s="97" t="s">
        <v>337</v>
      </c>
      <c r="H161" s="84" t="s">
        <v>479</v>
      </c>
      <c r="I161" s="84" t="s">
        <v>157</v>
      </c>
      <c r="J161" s="84"/>
      <c r="K161" s="94">
        <v>4.32</v>
      </c>
      <c r="L161" s="97" t="s">
        <v>161</v>
      </c>
      <c r="M161" s="98">
        <v>3.5000000000000003E-2</v>
      </c>
      <c r="N161" s="98">
        <v>1.6899999999999998E-2</v>
      </c>
      <c r="O161" s="94">
        <v>42500</v>
      </c>
      <c r="P161" s="96">
        <v>107.98</v>
      </c>
      <c r="Q161" s="94">
        <v>0.74375000000000002</v>
      </c>
      <c r="R161" s="94">
        <v>46.635249999999999</v>
      </c>
      <c r="S161" s="95">
        <v>2.6314173799706514E-4</v>
      </c>
      <c r="T161" s="95">
        <v>9.9625547078336534E-4</v>
      </c>
      <c r="U161" s="95">
        <f>R161/'סכום נכסי הקרן'!$C$42</f>
        <v>2.2737240546719022E-4</v>
      </c>
    </row>
    <row r="162" spans="2:21" s="137" customFormat="1">
      <c r="B162" s="87" t="s">
        <v>660</v>
      </c>
      <c r="C162" s="84" t="s">
        <v>661</v>
      </c>
      <c r="D162" s="97" t="s">
        <v>117</v>
      </c>
      <c r="E162" s="97" t="s">
        <v>297</v>
      </c>
      <c r="F162" s="84" t="s">
        <v>375</v>
      </c>
      <c r="G162" s="97" t="s">
        <v>305</v>
      </c>
      <c r="H162" s="84" t="s">
        <v>479</v>
      </c>
      <c r="I162" s="84" t="s">
        <v>157</v>
      </c>
      <c r="J162" s="84"/>
      <c r="K162" s="94">
        <v>3.7099999999999995</v>
      </c>
      <c r="L162" s="97" t="s">
        <v>161</v>
      </c>
      <c r="M162" s="98">
        <v>3.6000000000000004E-2</v>
      </c>
      <c r="N162" s="98">
        <v>1.78E-2</v>
      </c>
      <c r="O162" s="94">
        <f>250000/50000</f>
        <v>5</v>
      </c>
      <c r="P162" s="96">
        <v>5525001</v>
      </c>
      <c r="Q162" s="84"/>
      <c r="R162" s="94">
        <v>276.25003999999996</v>
      </c>
      <c r="S162" s="95">
        <f>1594.28607869396%/50000</f>
        <v>3.1885721573879198E-4</v>
      </c>
      <c r="T162" s="95">
        <v>5.9014503761451575E-3</v>
      </c>
      <c r="U162" s="95">
        <f>R162/'סכום נכסי הקרן'!$C$42</f>
        <v>1.3468703631953835E-3</v>
      </c>
    </row>
    <row r="163" spans="2:21" s="137" customFormat="1">
      <c r="B163" s="87" t="s">
        <v>662</v>
      </c>
      <c r="C163" s="84" t="s">
        <v>663</v>
      </c>
      <c r="D163" s="97" t="s">
        <v>117</v>
      </c>
      <c r="E163" s="97" t="s">
        <v>297</v>
      </c>
      <c r="F163" s="84" t="s">
        <v>664</v>
      </c>
      <c r="G163" s="97" t="s">
        <v>337</v>
      </c>
      <c r="H163" s="84" t="s">
        <v>479</v>
      </c>
      <c r="I163" s="84" t="s">
        <v>157</v>
      </c>
      <c r="J163" s="84"/>
      <c r="K163" s="94">
        <v>3.1400000000000006</v>
      </c>
      <c r="L163" s="97" t="s">
        <v>161</v>
      </c>
      <c r="M163" s="98">
        <v>6.0499999999999998E-2</v>
      </c>
      <c r="N163" s="98">
        <v>2.7900000000000001E-2</v>
      </c>
      <c r="O163" s="94">
        <v>148067</v>
      </c>
      <c r="P163" s="96">
        <v>110.95</v>
      </c>
      <c r="Q163" s="84"/>
      <c r="R163" s="94">
        <v>164.28034</v>
      </c>
      <c r="S163" s="95">
        <v>1.5868407543513882E-4</v>
      </c>
      <c r="T163" s="95">
        <v>3.5094737878997393E-3</v>
      </c>
      <c r="U163" s="95">
        <f>R163/'סכום נכסי הקרן'!$C$42</f>
        <v>8.0095670285391127E-4</v>
      </c>
    </row>
    <row r="164" spans="2:21" s="137" customFormat="1">
      <c r="B164" s="87" t="s">
        <v>665</v>
      </c>
      <c r="C164" s="84" t="s">
        <v>666</v>
      </c>
      <c r="D164" s="97" t="s">
        <v>117</v>
      </c>
      <c r="E164" s="97" t="s">
        <v>297</v>
      </c>
      <c r="F164" s="84" t="s">
        <v>667</v>
      </c>
      <c r="G164" s="97" t="s">
        <v>668</v>
      </c>
      <c r="H164" s="84" t="s">
        <v>479</v>
      </c>
      <c r="I164" s="84" t="s">
        <v>157</v>
      </c>
      <c r="J164" s="84"/>
      <c r="K164" s="94">
        <v>2.75</v>
      </c>
      <c r="L164" s="97" t="s">
        <v>161</v>
      </c>
      <c r="M164" s="98">
        <v>4.4500000000000005E-2</v>
      </c>
      <c r="N164" s="98">
        <v>2.7199999999999998E-2</v>
      </c>
      <c r="O164" s="94">
        <v>200458</v>
      </c>
      <c r="P164" s="96">
        <v>104.83</v>
      </c>
      <c r="Q164" s="84"/>
      <c r="R164" s="94">
        <v>210.14012</v>
      </c>
      <c r="S164" s="95">
        <v>1.431842857142857E-4</v>
      </c>
      <c r="T164" s="95">
        <v>4.4891631154775173E-3</v>
      </c>
      <c r="U164" s="95">
        <f>R164/'סכום נכסי הקרן'!$C$42</f>
        <v>1.0245482670204194E-3</v>
      </c>
    </row>
    <row r="165" spans="2:21" s="137" customFormat="1">
      <c r="B165" s="87" t="s">
        <v>669</v>
      </c>
      <c r="C165" s="84" t="s">
        <v>670</v>
      </c>
      <c r="D165" s="97" t="s">
        <v>117</v>
      </c>
      <c r="E165" s="97" t="s">
        <v>297</v>
      </c>
      <c r="F165" s="84" t="s">
        <v>671</v>
      </c>
      <c r="G165" s="97" t="s">
        <v>386</v>
      </c>
      <c r="H165" s="84" t="s">
        <v>479</v>
      </c>
      <c r="I165" s="84" t="s">
        <v>301</v>
      </c>
      <c r="J165" s="84"/>
      <c r="K165" s="94">
        <v>3.58</v>
      </c>
      <c r="L165" s="97" t="s">
        <v>161</v>
      </c>
      <c r="M165" s="98">
        <v>2.9500000000000002E-2</v>
      </c>
      <c r="N165" s="98">
        <v>1.52E-2</v>
      </c>
      <c r="O165" s="94">
        <v>121882.36</v>
      </c>
      <c r="P165" s="96">
        <v>105.16</v>
      </c>
      <c r="Q165" s="84"/>
      <c r="R165" s="94">
        <v>128.17149000000001</v>
      </c>
      <c r="S165" s="95">
        <v>4.8690838057004882E-4</v>
      </c>
      <c r="T165" s="95">
        <v>2.7380907813500605E-3</v>
      </c>
      <c r="U165" s="95">
        <f>R165/'סכום נכסי הקרן'!$C$42</f>
        <v>6.2490626711798306E-4</v>
      </c>
    </row>
    <row r="166" spans="2:21" s="137" customFormat="1">
      <c r="B166" s="87" t="s">
        <v>672</v>
      </c>
      <c r="C166" s="84" t="s">
        <v>673</v>
      </c>
      <c r="D166" s="97" t="s">
        <v>117</v>
      </c>
      <c r="E166" s="97" t="s">
        <v>297</v>
      </c>
      <c r="F166" s="84" t="s">
        <v>502</v>
      </c>
      <c r="G166" s="97" t="s">
        <v>337</v>
      </c>
      <c r="H166" s="84" t="s">
        <v>479</v>
      </c>
      <c r="I166" s="84" t="s">
        <v>157</v>
      </c>
      <c r="J166" s="84"/>
      <c r="K166" s="94">
        <v>4.0599999999999996</v>
      </c>
      <c r="L166" s="97" t="s">
        <v>161</v>
      </c>
      <c r="M166" s="98">
        <v>7.0499999999999993E-2</v>
      </c>
      <c r="N166" s="98">
        <v>1.8800000000000004E-2</v>
      </c>
      <c r="O166" s="94">
        <v>104.53</v>
      </c>
      <c r="P166" s="96">
        <v>122</v>
      </c>
      <c r="Q166" s="84"/>
      <c r="R166" s="94">
        <v>0.12753</v>
      </c>
      <c r="S166" s="95">
        <v>1.9780157355286425E-7</v>
      </c>
      <c r="T166" s="95">
        <v>2.7243868144590753E-6</v>
      </c>
      <c r="U166" s="95">
        <f>R166/'סכום נכסי הקרן'!$C$42</f>
        <v>6.2177865175442978E-7</v>
      </c>
    </row>
    <row r="167" spans="2:21" s="137" customFormat="1">
      <c r="B167" s="87" t="s">
        <v>674</v>
      </c>
      <c r="C167" s="84" t="s">
        <v>675</v>
      </c>
      <c r="D167" s="97" t="s">
        <v>117</v>
      </c>
      <c r="E167" s="97" t="s">
        <v>297</v>
      </c>
      <c r="F167" s="84" t="s">
        <v>505</v>
      </c>
      <c r="G167" s="97" t="s">
        <v>364</v>
      </c>
      <c r="H167" s="84" t="s">
        <v>479</v>
      </c>
      <c r="I167" s="84" t="s">
        <v>301</v>
      </c>
      <c r="J167" s="84"/>
      <c r="K167" s="94">
        <v>4.0299999999999994</v>
      </c>
      <c r="L167" s="97" t="s">
        <v>161</v>
      </c>
      <c r="M167" s="98">
        <v>4.1399999999999999E-2</v>
      </c>
      <c r="N167" s="98">
        <v>1.5800000000000002E-2</v>
      </c>
      <c r="O167" s="94">
        <v>64944</v>
      </c>
      <c r="P167" s="96">
        <v>110.54</v>
      </c>
      <c r="Q167" s="94">
        <v>1.3443399999999999</v>
      </c>
      <c r="R167" s="94">
        <v>73.133440000000007</v>
      </c>
      <c r="S167" s="95">
        <v>8.0775122573673906E-5</v>
      </c>
      <c r="T167" s="95">
        <v>1.5623287040855793E-3</v>
      </c>
      <c r="U167" s="95">
        <f>R167/'סכום נכסי הקרן'!$C$42</f>
        <v>3.5656560590734327E-4</v>
      </c>
    </row>
    <row r="168" spans="2:21" s="137" customFormat="1">
      <c r="B168" s="87" t="s">
        <v>676</v>
      </c>
      <c r="C168" s="84" t="s">
        <v>677</v>
      </c>
      <c r="D168" s="97" t="s">
        <v>117</v>
      </c>
      <c r="E168" s="97" t="s">
        <v>297</v>
      </c>
      <c r="F168" s="84" t="s">
        <v>510</v>
      </c>
      <c r="G168" s="97" t="s">
        <v>364</v>
      </c>
      <c r="H168" s="84" t="s">
        <v>479</v>
      </c>
      <c r="I168" s="84" t="s">
        <v>301</v>
      </c>
      <c r="J168" s="84"/>
      <c r="K168" s="94">
        <v>2.46</v>
      </c>
      <c r="L168" s="97" t="s">
        <v>161</v>
      </c>
      <c r="M168" s="98">
        <v>1.32E-2</v>
      </c>
      <c r="N168" s="98">
        <v>7.7999999999999988E-3</v>
      </c>
      <c r="O168" s="94">
        <v>28062.400000000001</v>
      </c>
      <c r="P168" s="96">
        <v>101.33</v>
      </c>
      <c r="Q168" s="84"/>
      <c r="R168" s="94">
        <v>28.43563</v>
      </c>
      <c r="S168" s="95">
        <v>6.4228717073581593E-5</v>
      </c>
      <c r="T168" s="95">
        <v>6.0746220836537998E-4</v>
      </c>
      <c r="U168" s="95">
        <f>R168/'סכום נכסי הקרן'!$C$42</f>
        <v>1.3863928238993031E-4</v>
      </c>
    </row>
    <row r="169" spans="2:21" s="137" customFormat="1">
      <c r="B169" s="87" t="s">
        <v>678</v>
      </c>
      <c r="C169" s="84" t="s">
        <v>679</v>
      </c>
      <c r="D169" s="97" t="s">
        <v>117</v>
      </c>
      <c r="E169" s="97" t="s">
        <v>297</v>
      </c>
      <c r="F169" s="84" t="s">
        <v>657</v>
      </c>
      <c r="G169" s="97" t="s">
        <v>148</v>
      </c>
      <c r="H169" s="84" t="s">
        <v>479</v>
      </c>
      <c r="I169" s="84" t="s">
        <v>157</v>
      </c>
      <c r="J169" s="84"/>
      <c r="K169" s="94">
        <v>3.17</v>
      </c>
      <c r="L169" s="97" t="s">
        <v>161</v>
      </c>
      <c r="M169" s="98">
        <v>2.4E-2</v>
      </c>
      <c r="N169" s="98">
        <v>1.3500000000000003E-2</v>
      </c>
      <c r="O169" s="94">
        <v>64143.199999999997</v>
      </c>
      <c r="P169" s="96">
        <v>103.58</v>
      </c>
      <c r="Q169" s="84"/>
      <c r="R169" s="94">
        <v>66.439530000000005</v>
      </c>
      <c r="S169" s="95">
        <v>1.5857772087350477E-4</v>
      </c>
      <c r="T169" s="95">
        <v>1.4193286245656564E-3</v>
      </c>
      <c r="U169" s="95">
        <f>R169/'סכום נכסי הקרן'!$C$42</f>
        <v>3.2392912559082559E-4</v>
      </c>
    </row>
    <row r="170" spans="2:21" s="137" customFormat="1">
      <c r="B170" s="87" t="s">
        <v>680</v>
      </c>
      <c r="C170" s="84" t="s">
        <v>681</v>
      </c>
      <c r="D170" s="97" t="s">
        <v>117</v>
      </c>
      <c r="E170" s="97" t="s">
        <v>297</v>
      </c>
      <c r="F170" s="84" t="s">
        <v>682</v>
      </c>
      <c r="G170" s="97" t="s">
        <v>337</v>
      </c>
      <c r="H170" s="84" t="s">
        <v>479</v>
      </c>
      <c r="I170" s="84" t="s">
        <v>301</v>
      </c>
      <c r="J170" s="84"/>
      <c r="K170" s="94">
        <v>2.3600000000000003</v>
      </c>
      <c r="L170" s="97" t="s">
        <v>161</v>
      </c>
      <c r="M170" s="98">
        <v>5.0999999999999997E-2</v>
      </c>
      <c r="N170" s="98">
        <v>2.0300000000000002E-2</v>
      </c>
      <c r="O170" s="94">
        <v>326059</v>
      </c>
      <c r="P170" s="96">
        <v>108.73</v>
      </c>
      <c r="Q170" s="84"/>
      <c r="R170" s="94">
        <v>354.52393999999998</v>
      </c>
      <c r="S170" s="95">
        <v>3.8495749704840613E-4</v>
      </c>
      <c r="T170" s="95">
        <v>7.5735932529293519E-3</v>
      </c>
      <c r="U170" s="95">
        <f>R170/'סכום נכסי הקרן'!$C$42</f>
        <v>1.7284985291920985E-3</v>
      </c>
    </row>
    <row r="171" spans="2:21" s="137" customFormat="1">
      <c r="B171" s="87" t="s">
        <v>683</v>
      </c>
      <c r="C171" s="84" t="s">
        <v>684</v>
      </c>
      <c r="D171" s="97" t="s">
        <v>117</v>
      </c>
      <c r="E171" s="97" t="s">
        <v>297</v>
      </c>
      <c r="F171" s="84" t="s">
        <v>685</v>
      </c>
      <c r="G171" s="97" t="s">
        <v>337</v>
      </c>
      <c r="H171" s="84" t="s">
        <v>479</v>
      </c>
      <c r="I171" s="84" t="s">
        <v>301</v>
      </c>
      <c r="J171" s="84"/>
      <c r="K171" s="94">
        <v>3.99</v>
      </c>
      <c r="L171" s="97" t="s">
        <v>161</v>
      </c>
      <c r="M171" s="98">
        <v>3.3500000000000002E-2</v>
      </c>
      <c r="N171" s="98">
        <v>1.3999999999999999E-2</v>
      </c>
      <c r="O171" s="94">
        <v>90130</v>
      </c>
      <c r="P171" s="96">
        <v>108.8</v>
      </c>
      <c r="Q171" s="84"/>
      <c r="R171" s="94">
        <v>98.061440000000005</v>
      </c>
      <c r="S171" s="95">
        <v>1.6395094677897236E-4</v>
      </c>
      <c r="T171" s="95">
        <v>2.0948584187475082E-3</v>
      </c>
      <c r="U171" s="95">
        <f>R171/'סכום נכסי הקרן'!$C$42</f>
        <v>4.7810326944482009E-4</v>
      </c>
    </row>
    <row r="172" spans="2:21" s="137" customFormat="1">
      <c r="B172" s="87" t="s">
        <v>686</v>
      </c>
      <c r="C172" s="84" t="s">
        <v>687</v>
      </c>
      <c r="D172" s="97" t="s">
        <v>117</v>
      </c>
      <c r="E172" s="97" t="s">
        <v>297</v>
      </c>
      <c r="F172" s="84" t="s">
        <v>520</v>
      </c>
      <c r="G172" s="97" t="s">
        <v>337</v>
      </c>
      <c r="H172" s="84" t="s">
        <v>521</v>
      </c>
      <c r="I172" s="84" t="s">
        <v>157</v>
      </c>
      <c r="J172" s="84"/>
      <c r="K172" s="94">
        <v>2.3599999999999994</v>
      </c>
      <c r="L172" s="97" t="s">
        <v>161</v>
      </c>
      <c r="M172" s="98">
        <v>0.05</v>
      </c>
      <c r="N172" s="98">
        <v>1.9499999999999997E-2</v>
      </c>
      <c r="O172" s="94">
        <v>35441.199999999997</v>
      </c>
      <c r="P172" s="96">
        <v>107.3</v>
      </c>
      <c r="Q172" s="84"/>
      <c r="R172" s="94">
        <v>38.028410000000001</v>
      </c>
      <c r="S172" s="95">
        <v>2.1479515151515149E-4</v>
      </c>
      <c r="T172" s="95">
        <v>8.1239001630082058E-4</v>
      </c>
      <c r="U172" s="95">
        <f>R172/'סכום נכסי הקרן'!$C$42</f>
        <v>1.8540934288531854E-4</v>
      </c>
    </row>
    <row r="173" spans="2:21" s="137" customFormat="1">
      <c r="B173" s="87" t="s">
        <v>688</v>
      </c>
      <c r="C173" s="84" t="s">
        <v>689</v>
      </c>
      <c r="D173" s="97" t="s">
        <v>117</v>
      </c>
      <c r="E173" s="97" t="s">
        <v>297</v>
      </c>
      <c r="F173" s="84" t="s">
        <v>520</v>
      </c>
      <c r="G173" s="97" t="s">
        <v>337</v>
      </c>
      <c r="H173" s="84" t="s">
        <v>521</v>
      </c>
      <c r="I173" s="84" t="s">
        <v>157</v>
      </c>
      <c r="J173" s="84"/>
      <c r="K173" s="94">
        <v>2.8099999999999996</v>
      </c>
      <c r="L173" s="97" t="s">
        <v>161</v>
      </c>
      <c r="M173" s="98">
        <v>4.6500000000000007E-2</v>
      </c>
      <c r="N173" s="98">
        <v>1.84E-2</v>
      </c>
      <c r="O173" s="94">
        <v>40</v>
      </c>
      <c r="P173" s="96">
        <v>108</v>
      </c>
      <c r="Q173" s="84"/>
      <c r="R173" s="94">
        <v>4.3200000000000002E-2</v>
      </c>
      <c r="S173" s="95">
        <v>2.0622287846924883E-7</v>
      </c>
      <c r="T173" s="95">
        <v>9.2286921026136641E-7</v>
      </c>
      <c r="U173" s="95">
        <f>R173/'סכום נכסי הקרן'!$C$42</f>
        <v>2.106236787876685E-7</v>
      </c>
    </row>
    <row r="174" spans="2:21" s="137" customFormat="1">
      <c r="B174" s="87" t="s">
        <v>690</v>
      </c>
      <c r="C174" s="84" t="s">
        <v>691</v>
      </c>
      <c r="D174" s="97" t="s">
        <v>117</v>
      </c>
      <c r="E174" s="97" t="s">
        <v>297</v>
      </c>
      <c r="F174" s="84" t="s">
        <v>692</v>
      </c>
      <c r="G174" s="97" t="s">
        <v>693</v>
      </c>
      <c r="H174" s="84" t="s">
        <v>521</v>
      </c>
      <c r="I174" s="84" t="s">
        <v>301</v>
      </c>
      <c r="J174" s="84"/>
      <c r="K174" s="94">
        <v>2.72</v>
      </c>
      <c r="L174" s="97" t="s">
        <v>161</v>
      </c>
      <c r="M174" s="98">
        <v>3.4000000000000002E-2</v>
      </c>
      <c r="N174" s="98">
        <v>1.8500000000000003E-2</v>
      </c>
      <c r="O174" s="94">
        <v>55853.32</v>
      </c>
      <c r="P174" s="96">
        <v>104.78</v>
      </c>
      <c r="Q174" s="84"/>
      <c r="R174" s="94">
        <v>58.523099999999999</v>
      </c>
      <c r="S174" s="95">
        <v>9.8127697263102566E-5</v>
      </c>
      <c r="T174" s="95">
        <v>1.2502122009038651E-3</v>
      </c>
      <c r="U174" s="95">
        <f>R174/'סכום נכסי הקרן'!$C$42</f>
        <v>2.8533219018654171E-4</v>
      </c>
    </row>
    <row r="175" spans="2:21" s="137" customFormat="1">
      <c r="B175" s="87" t="s">
        <v>694</v>
      </c>
      <c r="C175" s="84" t="s">
        <v>695</v>
      </c>
      <c r="D175" s="97" t="s">
        <v>117</v>
      </c>
      <c r="E175" s="97" t="s">
        <v>297</v>
      </c>
      <c r="F175" s="84" t="s">
        <v>542</v>
      </c>
      <c r="G175" s="97" t="s">
        <v>337</v>
      </c>
      <c r="H175" s="84" t="s">
        <v>521</v>
      </c>
      <c r="I175" s="84" t="s">
        <v>301</v>
      </c>
      <c r="J175" s="84"/>
      <c r="K175" s="94">
        <v>3.19</v>
      </c>
      <c r="L175" s="97" t="s">
        <v>161</v>
      </c>
      <c r="M175" s="98">
        <v>5.74E-2</v>
      </c>
      <c r="N175" s="98">
        <v>1.8099999999999998E-2</v>
      </c>
      <c r="O175" s="94">
        <v>26777.52</v>
      </c>
      <c r="P175" s="96">
        <v>114.4</v>
      </c>
      <c r="Q175" s="84"/>
      <c r="R175" s="94">
        <v>30.633490000000002</v>
      </c>
      <c r="S175" s="95">
        <v>1.3200617017896892E-4</v>
      </c>
      <c r="T175" s="95">
        <v>6.5441446120021905E-4</v>
      </c>
      <c r="U175" s="95">
        <f>R175/'סכום נכסי הקרן'!$C$42</f>
        <v>1.4935505458114017E-4</v>
      </c>
    </row>
    <row r="176" spans="2:21" s="137" customFormat="1">
      <c r="B176" s="87" t="s">
        <v>696</v>
      </c>
      <c r="C176" s="84" t="s">
        <v>697</v>
      </c>
      <c r="D176" s="97" t="s">
        <v>117</v>
      </c>
      <c r="E176" s="97" t="s">
        <v>297</v>
      </c>
      <c r="F176" s="84" t="s">
        <v>551</v>
      </c>
      <c r="G176" s="97" t="s">
        <v>337</v>
      </c>
      <c r="H176" s="84" t="s">
        <v>521</v>
      </c>
      <c r="I176" s="84" t="s">
        <v>301</v>
      </c>
      <c r="J176" s="84"/>
      <c r="K176" s="94">
        <v>4.2700000000000005</v>
      </c>
      <c r="L176" s="97" t="s">
        <v>161</v>
      </c>
      <c r="M176" s="98">
        <v>3.7000000000000005E-2</v>
      </c>
      <c r="N176" s="98">
        <v>1.4999999999999999E-2</v>
      </c>
      <c r="O176" s="94">
        <v>34211.74</v>
      </c>
      <c r="P176" s="96">
        <v>109.67</v>
      </c>
      <c r="Q176" s="84"/>
      <c r="R176" s="94">
        <v>37.520019999999995</v>
      </c>
      <c r="S176" s="95">
        <v>1.4412108008440692E-4</v>
      </c>
      <c r="T176" s="95">
        <v>8.0152942653682099E-4</v>
      </c>
      <c r="U176" s="95">
        <f>R176/'סכום נכסי הקרן'!$C$42</f>
        <v>1.8293066297654854E-4</v>
      </c>
    </row>
    <row r="177" spans="2:21" s="137" customFormat="1">
      <c r="B177" s="87" t="s">
        <v>698</v>
      </c>
      <c r="C177" s="84" t="s">
        <v>699</v>
      </c>
      <c r="D177" s="97" t="s">
        <v>117</v>
      </c>
      <c r="E177" s="97" t="s">
        <v>297</v>
      </c>
      <c r="F177" s="84" t="s">
        <v>700</v>
      </c>
      <c r="G177" s="97" t="s">
        <v>701</v>
      </c>
      <c r="H177" s="84" t="s">
        <v>558</v>
      </c>
      <c r="I177" s="84" t="s">
        <v>157</v>
      </c>
      <c r="J177" s="84"/>
      <c r="K177" s="94">
        <v>6.2</v>
      </c>
      <c r="L177" s="97" t="s">
        <v>161</v>
      </c>
      <c r="M177" s="98">
        <v>4.4500000000000005E-2</v>
      </c>
      <c r="N177" s="98">
        <v>2.69E-2</v>
      </c>
      <c r="O177" s="94">
        <v>67000</v>
      </c>
      <c r="P177" s="96">
        <v>114.29</v>
      </c>
      <c r="Q177" s="84"/>
      <c r="R177" s="94">
        <v>76.574309999999997</v>
      </c>
      <c r="S177" s="95">
        <v>2.0937500000000001E-4</v>
      </c>
      <c r="T177" s="95">
        <v>1.635835023055765E-3</v>
      </c>
      <c r="U177" s="95">
        <f>R177/'סכום נכסי הקרן'!$C$42</f>
        <v>3.7334173316729978E-4</v>
      </c>
    </row>
    <row r="178" spans="2:21" s="137" customFormat="1">
      <c r="B178" s="87" t="s">
        <v>702</v>
      </c>
      <c r="C178" s="84" t="s">
        <v>703</v>
      </c>
      <c r="D178" s="97" t="s">
        <v>117</v>
      </c>
      <c r="E178" s="97" t="s">
        <v>297</v>
      </c>
      <c r="F178" s="84" t="s">
        <v>561</v>
      </c>
      <c r="G178" s="97" t="s">
        <v>386</v>
      </c>
      <c r="H178" s="84" t="s">
        <v>558</v>
      </c>
      <c r="I178" s="84" t="s">
        <v>157</v>
      </c>
      <c r="J178" s="84"/>
      <c r="K178" s="94">
        <v>1.9300000000000002</v>
      </c>
      <c r="L178" s="97" t="s">
        <v>161</v>
      </c>
      <c r="M178" s="98">
        <v>3.3000000000000002E-2</v>
      </c>
      <c r="N178" s="98">
        <v>1.9699999999999999E-2</v>
      </c>
      <c r="O178" s="94">
        <v>31657.57</v>
      </c>
      <c r="P178" s="96">
        <v>103.04</v>
      </c>
      <c r="Q178" s="84"/>
      <c r="R178" s="94">
        <v>32.619959999999999</v>
      </c>
      <c r="S178" s="95">
        <v>5.2094685695910269E-5</v>
      </c>
      <c r="T178" s="95">
        <v>6.9685085009160556E-4</v>
      </c>
      <c r="U178" s="95">
        <f>R178/'סכום נכסי הקרן'!$C$42</f>
        <v>1.5904018465524525E-4</v>
      </c>
    </row>
    <row r="179" spans="2:21" s="137" customFormat="1">
      <c r="B179" s="87" t="s">
        <v>704</v>
      </c>
      <c r="C179" s="84" t="s">
        <v>705</v>
      </c>
      <c r="D179" s="97" t="s">
        <v>117</v>
      </c>
      <c r="E179" s="97" t="s">
        <v>297</v>
      </c>
      <c r="F179" s="84" t="s">
        <v>567</v>
      </c>
      <c r="G179" s="97" t="s">
        <v>407</v>
      </c>
      <c r="H179" s="84" t="s">
        <v>558</v>
      </c>
      <c r="I179" s="84" t="s">
        <v>301</v>
      </c>
      <c r="J179" s="84"/>
      <c r="K179" s="94">
        <v>2.38</v>
      </c>
      <c r="L179" s="97" t="s">
        <v>161</v>
      </c>
      <c r="M179" s="98">
        <v>0.06</v>
      </c>
      <c r="N179" s="98">
        <v>1.3600000000000001E-2</v>
      </c>
      <c r="O179" s="94">
        <v>111753.60000000001</v>
      </c>
      <c r="P179" s="96">
        <v>111.34</v>
      </c>
      <c r="Q179" s="84"/>
      <c r="R179" s="94">
        <v>124.42646000000001</v>
      </c>
      <c r="S179" s="95">
        <v>2.0426611623276033E-4</v>
      </c>
      <c r="T179" s="95">
        <v>2.6580867795328125E-3</v>
      </c>
      <c r="U179" s="95">
        <f>R179/'סכום נכסי הקרן'!$C$42</f>
        <v>6.0664719314182142E-4</v>
      </c>
    </row>
    <row r="180" spans="2:21" s="137" customFormat="1">
      <c r="B180" s="87" t="s">
        <v>706</v>
      </c>
      <c r="C180" s="84" t="s">
        <v>707</v>
      </c>
      <c r="D180" s="97" t="s">
        <v>117</v>
      </c>
      <c r="E180" s="97" t="s">
        <v>297</v>
      </c>
      <c r="F180" s="84" t="s">
        <v>567</v>
      </c>
      <c r="G180" s="97" t="s">
        <v>407</v>
      </c>
      <c r="H180" s="84" t="s">
        <v>558</v>
      </c>
      <c r="I180" s="84" t="s">
        <v>301</v>
      </c>
      <c r="J180" s="84"/>
      <c r="K180" s="94">
        <v>4.3</v>
      </c>
      <c r="L180" s="97" t="s">
        <v>161</v>
      </c>
      <c r="M180" s="98">
        <v>5.9000000000000004E-2</v>
      </c>
      <c r="N180" s="98">
        <v>2.3099999999999999E-2</v>
      </c>
      <c r="O180" s="94">
        <v>1804</v>
      </c>
      <c r="P180" s="96">
        <v>116.23</v>
      </c>
      <c r="Q180" s="84"/>
      <c r="R180" s="94">
        <v>2.0967899999999999</v>
      </c>
      <c r="S180" s="95">
        <v>2.5289554180486668E-6</v>
      </c>
      <c r="T180" s="95">
        <v>4.4793123411665052E-5</v>
      </c>
      <c r="U180" s="95">
        <f>R180/'סכום נכסי הקרן'!$C$42</f>
        <v>1.0223000542712858E-5</v>
      </c>
    </row>
    <row r="181" spans="2:21" s="137" customFormat="1">
      <c r="B181" s="87" t="s">
        <v>708</v>
      </c>
      <c r="C181" s="84" t="s">
        <v>709</v>
      </c>
      <c r="D181" s="97" t="s">
        <v>117</v>
      </c>
      <c r="E181" s="97" t="s">
        <v>297</v>
      </c>
      <c r="F181" s="84" t="s">
        <v>570</v>
      </c>
      <c r="G181" s="97" t="s">
        <v>337</v>
      </c>
      <c r="H181" s="84" t="s">
        <v>558</v>
      </c>
      <c r="I181" s="84" t="s">
        <v>301</v>
      </c>
      <c r="J181" s="84"/>
      <c r="K181" s="94">
        <v>4.84</v>
      </c>
      <c r="L181" s="97" t="s">
        <v>161</v>
      </c>
      <c r="M181" s="98">
        <v>6.9000000000000006E-2</v>
      </c>
      <c r="N181" s="98">
        <v>4.9699999999999994E-2</v>
      </c>
      <c r="O181" s="94">
        <v>131471</v>
      </c>
      <c r="P181" s="96">
        <v>110.68</v>
      </c>
      <c r="Q181" s="84"/>
      <c r="R181" s="94">
        <v>145.5121</v>
      </c>
      <c r="S181" s="95">
        <v>2.8483992365039505E-4</v>
      </c>
      <c r="T181" s="95">
        <v>3.1085332595016889E-3</v>
      </c>
      <c r="U181" s="95">
        <f>R181/'סכום נכסי הקרן'!$C$42</f>
        <v>7.0945124560460875E-4</v>
      </c>
    </row>
    <row r="182" spans="2:21" s="137" customFormat="1">
      <c r="B182" s="87" t="s">
        <v>710</v>
      </c>
      <c r="C182" s="84" t="s">
        <v>711</v>
      </c>
      <c r="D182" s="97" t="s">
        <v>117</v>
      </c>
      <c r="E182" s="97" t="s">
        <v>297</v>
      </c>
      <c r="F182" s="84" t="s">
        <v>712</v>
      </c>
      <c r="G182" s="97" t="s">
        <v>337</v>
      </c>
      <c r="H182" s="84" t="s">
        <v>558</v>
      </c>
      <c r="I182" s="84" t="s">
        <v>157</v>
      </c>
      <c r="J182" s="84"/>
      <c r="K182" s="94">
        <v>4.42</v>
      </c>
      <c r="L182" s="97" t="s">
        <v>161</v>
      </c>
      <c r="M182" s="98">
        <v>4.5999999999999999E-2</v>
      </c>
      <c r="N182" s="98">
        <v>4.0399999999999998E-2</v>
      </c>
      <c r="O182" s="94">
        <v>92357.25</v>
      </c>
      <c r="P182" s="96">
        <v>103.81</v>
      </c>
      <c r="Q182" s="84"/>
      <c r="R182" s="94">
        <v>95.876059999999995</v>
      </c>
      <c r="S182" s="95">
        <v>3.7391599190283401E-4</v>
      </c>
      <c r="T182" s="95">
        <v>2.0481727725734115E-3</v>
      </c>
      <c r="U182" s="95">
        <f>R182/'סכום נכסי הקרן'!$C$42</f>
        <v>4.6744834409414887E-4</v>
      </c>
    </row>
    <row r="183" spans="2:21" s="137" customFormat="1">
      <c r="B183" s="87" t="s">
        <v>713</v>
      </c>
      <c r="C183" s="84" t="s">
        <v>714</v>
      </c>
      <c r="D183" s="97" t="s">
        <v>117</v>
      </c>
      <c r="E183" s="97" t="s">
        <v>297</v>
      </c>
      <c r="F183" s="84" t="s">
        <v>584</v>
      </c>
      <c r="G183" s="97" t="s">
        <v>337</v>
      </c>
      <c r="H183" s="84" t="s">
        <v>558</v>
      </c>
      <c r="I183" s="84" t="s">
        <v>157</v>
      </c>
      <c r="J183" s="84"/>
      <c r="K183" s="94">
        <v>0.41</v>
      </c>
      <c r="L183" s="97" t="s">
        <v>161</v>
      </c>
      <c r="M183" s="98">
        <v>3.0099999999999998E-2</v>
      </c>
      <c r="N183" s="98">
        <v>1.03E-2</v>
      </c>
      <c r="O183" s="94">
        <v>5426.4</v>
      </c>
      <c r="P183" s="96">
        <v>101.08</v>
      </c>
      <c r="Q183" s="84"/>
      <c r="R183" s="94">
        <v>5.4850099999999999</v>
      </c>
      <c r="S183" s="95">
        <v>3.2550952342104121E-5</v>
      </c>
      <c r="T183" s="95">
        <v>1.1717469553184483E-4</v>
      </c>
      <c r="U183" s="95">
        <f>R183/'סכום נכסי הקרן'!$C$42</f>
        <v>2.6742430194146981E-5</v>
      </c>
    </row>
    <row r="184" spans="2:21" s="137" customFormat="1">
      <c r="B184" s="87" t="s">
        <v>715</v>
      </c>
      <c r="C184" s="84" t="s">
        <v>716</v>
      </c>
      <c r="D184" s="97" t="s">
        <v>117</v>
      </c>
      <c r="E184" s="97" t="s">
        <v>297</v>
      </c>
      <c r="F184" s="84" t="s">
        <v>717</v>
      </c>
      <c r="G184" s="97" t="s">
        <v>386</v>
      </c>
      <c r="H184" s="84" t="s">
        <v>718</v>
      </c>
      <c r="I184" s="84" t="s">
        <v>157</v>
      </c>
      <c r="J184" s="84"/>
      <c r="K184" s="94">
        <v>1.6099999999999999</v>
      </c>
      <c r="L184" s="97" t="s">
        <v>161</v>
      </c>
      <c r="M184" s="98">
        <v>4.2999999999999997E-2</v>
      </c>
      <c r="N184" s="98">
        <v>2.4199999999999999E-2</v>
      </c>
      <c r="O184" s="94">
        <v>84907.13</v>
      </c>
      <c r="P184" s="96">
        <v>103.44</v>
      </c>
      <c r="Q184" s="84"/>
      <c r="R184" s="94">
        <v>87.827939999999998</v>
      </c>
      <c r="S184" s="95">
        <v>1.6803276918763091E-4</v>
      </c>
      <c r="T184" s="95">
        <v>1.8762430932102469E-3</v>
      </c>
      <c r="U184" s="95">
        <f>R184/'סכום נכסי הקרן'!$C$42</f>
        <v>4.2820934775793105E-4</v>
      </c>
    </row>
    <row r="185" spans="2:21" s="137" customFormat="1">
      <c r="B185" s="87" t="s">
        <v>719</v>
      </c>
      <c r="C185" s="84" t="s">
        <v>720</v>
      </c>
      <c r="D185" s="97" t="s">
        <v>117</v>
      </c>
      <c r="E185" s="97" t="s">
        <v>297</v>
      </c>
      <c r="F185" s="84" t="s">
        <v>717</v>
      </c>
      <c r="G185" s="97" t="s">
        <v>386</v>
      </c>
      <c r="H185" s="84" t="s">
        <v>718</v>
      </c>
      <c r="I185" s="84" t="s">
        <v>157</v>
      </c>
      <c r="J185" s="84"/>
      <c r="K185" s="94">
        <v>2.3199999999999998</v>
      </c>
      <c r="L185" s="97" t="s">
        <v>161</v>
      </c>
      <c r="M185" s="98">
        <v>4.2500000000000003E-2</v>
      </c>
      <c r="N185" s="98">
        <v>2.7199999999999998E-2</v>
      </c>
      <c r="O185" s="94">
        <v>105546.84</v>
      </c>
      <c r="P185" s="96">
        <v>104.25</v>
      </c>
      <c r="Q185" s="84"/>
      <c r="R185" s="94">
        <v>110.03258</v>
      </c>
      <c r="S185" s="95">
        <v>1.7392465862453197E-4</v>
      </c>
      <c r="T185" s="95">
        <v>2.3505944492504772E-3</v>
      </c>
      <c r="U185" s="95">
        <f>R185/'סכום נכסי הקרן'!$C$42</f>
        <v>5.3646913856709348E-4</v>
      </c>
    </row>
    <row r="186" spans="2:21" s="137" customFormat="1">
      <c r="B186" s="87" t="s">
        <v>721</v>
      </c>
      <c r="C186" s="84" t="s">
        <v>722</v>
      </c>
      <c r="D186" s="97" t="s">
        <v>117</v>
      </c>
      <c r="E186" s="97" t="s">
        <v>297</v>
      </c>
      <c r="F186" s="84" t="s">
        <v>723</v>
      </c>
      <c r="G186" s="97" t="s">
        <v>386</v>
      </c>
      <c r="H186" s="84" t="s">
        <v>718</v>
      </c>
      <c r="I186" s="84" t="s">
        <v>301</v>
      </c>
      <c r="J186" s="84"/>
      <c r="K186" s="94">
        <v>1.67</v>
      </c>
      <c r="L186" s="97" t="s">
        <v>161</v>
      </c>
      <c r="M186" s="98">
        <v>4.7E-2</v>
      </c>
      <c r="N186" s="98">
        <v>2.2099999999999998E-2</v>
      </c>
      <c r="O186" s="94">
        <v>22000</v>
      </c>
      <c r="P186" s="96">
        <v>104.56</v>
      </c>
      <c r="Q186" s="84"/>
      <c r="R186" s="94">
        <v>23.0032</v>
      </c>
      <c r="S186" s="95">
        <v>1.9973852411388728E-4</v>
      </c>
      <c r="T186" s="95">
        <v>4.9141076429361718E-4</v>
      </c>
      <c r="U186" s="95">
        <f>R186/'סכום נכסי הקרן'!$C$42</f>
        <v>1.1215320851593741E-4</v>
      </c>
    </row>
    <row r="187" spans="2:21" s="137" customFormat="1">
      <c r="B187" s="83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94"/>
      <c r="P187" s="96"/>
      <c r="Q187" s="84"/>
      <c r="R187" s="84"/>
      <c r="S187" s="84"/>
      <c r="T187" s="95"/>
      <c r="U187" s="84"/>
    </row>
    <row r="188" spans="2:21" s="137" customFormat="1">
      <c r="B188" s="102" t="s">
        <v>45</v>
      </c>
      <c r="C188" s="82"/>
      <c r="D188" s="82"/>
      <c r="E188" s="82"/>
      <c r="F188" s="82"/>
      <c r="G188" s="82"/>
      <c r="H188" s="82"/>
      <c r="I188" s="82"/>
      <c r="J188" s="82"/>
      <c r="K188" s="91">
        <v>4.1180934163713179</v>
      </c>
      <c r="L188" s="82"/>
      <c r="M188" s="82"/>
      <c r="N188" s="104">
        <v>3.6279668594280133E-2</v>
      </c>
      <c r="O188" s="91"/>
      <c r="P188" s="93"/>
      <c r="Q188" s="82"/>
      <c r="R188" s="91">
        <v>264.35452000000004</v>
      </c>
      <c r="S188" s="82"/>
      <c r="T188" s="92">
        <v>5.6473297940144119E-3</v>
      </c>
      <c r="U188" s="92">
        <f>R188/'סכום נכסי הקרן'!$C$42</f>
        <v>1.2888731830219514E-3</v>
      </c>
    </row>
    <row r="189" spans="2:21" s="137" customFormat="1">
      <c r="B189" s="87" t="s">
        <v>724</v>
      </c>
      <c r="C189" s="84" t="s">
        <v>725</v>
      </c>
      <c r="D189" s="97" t="s">
        <v>117</v>
      </c>
      <c r="E189" s="97" t="s">
        <v>297</v>
      </c>
      <c r="F189" s="84" t="s">
        <v>726</v>
      </c>
      <c r="G189" s="97" t="s">
        <v>727</v>
      </c>
      <c r="H189" s="84" t="s">
        <v>349</v>
      </c>
      <c r="I189" s="84" t="s">
        <v>301</v>
      </c>
      <c r="J189" s="84"/>
      <c r="K189" s="94">
        <v>4.2200000000000006</v>
      </c>
      <c r="L189" s="97" t="s">
        <v>161</v>
      </c>
      <c r="M189" s="98">
        <v>3.49E-2</v>
      </c>
      <c r="N189" s="98">
        <v>3.4099999999999998E-2</v>
      </c>
      <c r="O189" s="94">
        <v>194922</v>
      </c>
      <c r="P189" s="96">
        <v>97.23</v>
      </c>
      <c r="Q189" s="84"/>
      <c r="R189" s="94">
        <v>189.52267000000001</v>
      </c>
      <c r="S189" s="95">
        <v>1.2369505028153471E-4</v>
      </c>
      <c r="T189" s="95">
        <v>4.0487184442019805E-3</v>
      </c>
      <c r="U189" s="95">
        <f>R189/'סכום נכסי הקרן'!$C$42</f>
        <v>9.2402689743197454E-4</v>
      </c>
    </row>
    <row r="190" spans="2:21" s="137" customFormat="1">
      <c r="B190" s="87" t="s">
        <v>728</v>
      </c>
      <c r="C190" s="84" t="s">
        <v>729</v>
      </c>
      <c r="D190" s="97" t="s">
        <v>117</v>
      </c>
      <c r="E190" s="97" t="s">
        <v>297</v>
      </c>
      <c r="F190" s="84" t="s">
        <v>567</v>
      </c>
      <c r="G190" s="97" t="s">
        <v>407</v>
      </c>
      <c r="H190" s="84" t="s">
        <v>558</v>
      </c>
      <c r="I190" s="84" t="s">
        <v>301</v>
      </c>
      <c r="J190" s="84"/>
      <c r="K190" s="94">
        <v>3.8599999999999994</v>
      </c>
      <c r="L190" s="97" t="s">
        <v>161</v>
      </c>
      <c r="M190" s="98">
        <v>6.7000000000000004E-2</v>
      </c>
      <c r="N190" s="98">
        <v>4.1799999999999997E-2</v>
      </c>
      <c r="O190" s="94">
        <v>76010</v>
      </c>
      <c r="P190" s="96">
        <v>98.45</v>
      </c>
      <c r="Q190" s="84"/>
      <c r="R190" s="94">
        <v>74.831850000000003</v>
      </c>
      <c r="S190" s="95">
        <v>6.3115660007456628E-5</v>
      </c>
      <c r="T190" s="95">
        <v>1.5986113498124312E-3</v>
      </c>
      <c r="U190" s="95">
        <f>R190/'סכום נכסי הקרן'!$C$42</f>
        <v>3.6484628558997669E-4</v>
      </c>
    </row>
    <row r="191" spans="2:21" s="137" customFormat="1">
      <c r="B191" s="140"/>
    </row>
    <row r="192" spans="2:21" s="137" customFormat="1">
      <c r="B192" s="140"/>
    </row>
    <row r="193" spans="2:11" s="137" customFormat="1">
      <c r="B193" s="140"/>
    </row>
    <row r="194" spans="2:11" s="137" customFormat="1">
      <c r="B194" s="141" t="s">
        <v>244</v>
      </c>
      <c r="C194" s="136"/>
      <c r="D194" s="136"/>
      <c r="E194" s="136"/>
      <c r="F194" s="136"/>
      <c r="G194" s="136"/>
      <c r="H194" s="136"/>
      <c r="I194" s="136"/>
      <c r="J194" s="136"/>
      <c r="K194" s="136"/>
    </row>
    <row r="195" spans="2:11">
      <c r="B195" s="99" t="s">
        <v>109</v>
      </c>
      <c r="C195" s="100"/>
      <c r="D195" s="100"/>
      <c r="E195" s="100"/>
      <c r="F195" s="100"/>
      <c r="G195" s="100"/>
      <c r="H195" s="100"/>
      <c r="I195" s="100"/>
      <c r="J195" s="100"/>
      <c r="K195" s="100"/>
    </row>
    <row r="196" spans="2:11">
      <c r="B196" s="99" t="s">
        <v>227</v>
      </c>
      <c r="C196" s="100"/>
      <c r="D196" s="100"/>
      <c r="E196" s="100"/>
      <c r="F196" s="100"/>
      <c r="G196" s="100"/>
      <c r="H196" s="100"/>
      <c r="I196" s="100"/>
      <c r="J196" s="100"/>
      <c r="K196" s="100"/>
    </row>
    <row r="197" spans="2:11">
      <c r="B197" s="99" t="s">
        <v>235</v>
      </c>
      <c r="C197" s="100"/>
      <c r="D197" s="100"/>
      <c r="E197" s="100"/>
      <c r="F197" s="100"/>
      <c r="G197" s="100"/>
      <c r="H197" s="100"/>
      <c r="I197" s="100"/>
      <c r="J197" s="100"/>
      <c r="K197" s="100"/>
    </row>
    <row r="198" spans="2:11">
      <c r="B198" s="175" t="s">
        <v>240</v>
      </c>
      <c r="C198" s="175"/>
      <c r="D198" s="175"/>
      <c r="E198" s="175"/>
      <c r="F198" s="175"/>
      <c r="G198" s="175"/>
      <c r="H198" s="175"/>
      <c r="I198" s="175"/>
      <c r="J198" s="175"/>
      <c r="K198" s="175"/>
    </row>
    <row r="199" spans="2:11">
      <c r="C199" s="1"/>
      <c r="D199" s="1"/>
      <c r="E199" s="1"/>
      <c r="F199" s="1"/>
    </row>
    <row r="200" spans="2:11">
      <c r="C200" s="1"/>
      <c r="D200" s="1"/>
      <c r="E200" s="1"/>
      <c r="F200" s="1"/>
    </row>
    <row r="201" spans="2:11">
      <c r="C201" s="1"/>
      <c r="D201" s="1"/>
      <c r="E201" s="1"/>
      <c r="F201" s="1"/>
    </row>
    <row r="202" spans="2:11">
      <c r="C202" s="1"/>
      <c r="D202" s="1"/>
      <c r="E202" s="1"/>
      <c r="F202" s="1"/>
    </row>
    <row r="203" spans="2:11">
      <c r="C203" s="1"/>
      <c r="D203" s="1"/>
      <c r="E203" s="1"/>
      <c r="F203" s="1"/>
    </row>
    <row r="204" spans="2:11">
      <c r="C204" s="1"/>
      <c r="D204" s="1"/>
      <c r="E204" s="1"/>
      <c r="F204" s="1"/>
    </row>
    <row r="205" spans="2:11">
      <c r="C205" s="1"/>
      <c r="D205" s="1"/>
      <c r="E205" s="1"/>
      <c r="F205" s="1"/>
    </row>
    <row r="206" spans="2:11">
      <c r="C206" s="1"/>
      <c r="D206" s="1"/>
      <c r="E206" s="1"/>
      <c r="F206" s="1"/>
    </row>
    <row r="207" spans="2:11">
      <c r="C207" s="1"/>
      <c r="D207" s="1"/>
      <c r="E207" s="1"/>
      <c r="F207" s="1"/>
    </row>
    <row r="208" spans="2:11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98:K198"/>
  </mergeCells>
  <phoneticPr fontId="4" type="noConversion"/>
  <conditionalFormatting sqref="B12:B190">
    <cfRule type="cellIs" dxfId="52" priority="2" operator="equal">
      <formula>"NR3"</formula>
    </cfRule>
  </conditionalFormatting>
  <conditionalFormatting sqref="B12:B190">
    <cfRule type="containsText" dxfId="51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$AV$7:$AV$24</formula1>
    </dataValidation>
    <dataValidation allowBlank="1" showInputMessage="1" showErrorMessage="1" sqref="H2 B34 Q9 B36 B196 B198"/>
    <dataValidation type="list" allowBlank="1" showInputMessage="1" showErrorMessage="1" sqref="I12:I35 I199:I828 I37:I197">
      <formula1>$AX$7:$AX$10</formula1>
    </dataValidation>
    <dataValidation type="list" allowBlank="1" showInputMessage="1" showErrorMessage="1" sqref="E12:E35 E199:E822 E37:E197">
      <formula1>$AT$7:$AT$24</formula1>
    </dataValidation>
    <dataValidation type="list" allowBlank="1" showInputMessage="1" showErrorMessage="1" sqref="L12:L828">
      <formula1>$AY$7:$AY$20</formula1>
    </dataValidation>
    <dataValidation type="list" allowBlank="1" showInputMessage="1" showErrorMessage="1" sqref="G12:G35 G199:G555 G37:G197">
      <formula1>$AV$7:$AV$29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A11" sqref="A11:XFD1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0.140625" style="2" bestFit="1" customWidth="1"/>
    <col min="7" max="7" width="8.42578125" style="2" bestFit="1" customWidth="1"/>
    <col min="8" max="8" width="9" style="1" bestFit="1" customWidth="1"/>
    <col min="9" max="9" width="7" style="1" bestFit="1" customWidth="1"/>
    <col min="10" max="10" width="7.285156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176</v>
      </c>
      <c r="C1" s="78" t="s" vm="1">
        <v>245</v>
      </c>
    </row>
    <row r="2" spans="2:62">
      <c r="B2" s="57" t="s">
        <v>175</v>
      </c>
      <c r="C2" s="78" t="s">
        <v>246</v>
      </c>
    </row>
    <row r="3" spans="2:62">
      <c r="B3" s="57" t="s">
        <v>177</v>
      </c>
      <c r="C3" s="78" t="s">
        <v>247</v>
      </c>
    </row>
    <row r="4" spans="2:62">
      <c r="B4" s="57" t="s">
        <v>178</v>
      </c>
      <c r="C4" s="78">
        <v>2144</v>
      </c>
    </row>
    <row r="6" spans="2:62" ht="26.25" customHeight="1">
      <c r="B6" s="178" t="s">
        <v>206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80"/>
      <c r="BJ6" s="3"/>
    </row>
    <row r="7" spans="2:62" ht="26.25" customHeight="1">
      <c r="B7" s="178" t="s">
        <v>86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80"/>
      <c r="BF7" s="3"/>
      <c r="BJ7" s="3"/>
    </row>
    <row r="8" spans="2:62" s="3" customFormat="1" ht="78.75">
      <c r="B8" s="23" t="s">
        <v>112</v>
      </c>
      <c r="C8" s="31" t="s">
        <v>43</v>
      </c>
      <c r="D8" s="31" t="s">
        <v>116</v>
      </c>
      <c r="E8" s="31" t="s">
        <v>222</v>
      </c>
      <c r="F8" s="31" t="s">
        <v>114</v>
      </c>
      <c r="G8" s="31" t="s">
        <v>59</v>
      </c>
      <c r="H8" s="31" t="s">
        <v>98</v>
      </c>
      <c r="I8" s="14" t="s">
        <v>229</v>
      </c>
      <c r="J8" s="14" t="s">
        <v>228</v>
      </c>
      <c r="K8" s="31" t="s">
        <v>243</v>
      </c>
      <c r="L8" s="14" t="s">
        <v>58</v>
      </c>
      <c r="M8" s="14" t="s">
        <v>55</v>
      </c>
      <c r="N8" s="14" t="s">
        <v>179</v>
      </c>
      <c r="O8" s="15" t="s">
        <v>181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236</v>
      </c>
      <c r="J9" s="17"/>
      <c r="K9" s="17" t="s">
        <v>232</v>
      </c>
      <c r="L9" s="17" t="s">
        <v>232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35" customFormat="1" ht="18" customHeight="1">
      <c r="B11" s="127" t="s">
        <v>29</v>
      </c>
      <c r="C11" s="121"/>
      <c r="D11" s="121"/>
      <c r="E11" s="121"/>
      <c r="F11" s="121"/>
      <c r="G11" s="121"/>
      <c r="H11" s="121"/>
      <c r="I11" s="122"/>
      <c r="J11" s="126"/>
      <c r="K11" s="121"/>
      <c r="L11" s="122">
        <v>7.6280000000000001E-2</v>
      </c>
      <c r="M11" s="121"/>
      <c r="N11" s="123">
        <v>1</v>
      </c>
      <c r="O11" s="123">
        <f>L11/'סכום נכסי הקרן'!$C$42</f>
        <v>3.719068106000776E-7</v>
      </c>
      <c r="BF11" s="136"/>
      <c r="BG11" s="139"/>
      <c r="BH11" s="136"/>
      <c r="BJ11" s="136"/>
    </row>
    <row r="12" spans="2:62" s="100" customFormat="1" ht="20.25">
      <c r="B12" s="127" t="s">
        <v>226</v>
      </c>
      <c r="C12" s="121"/>
      <c r="D12" s="121"/>
      <c r="E12" s="121"/>
      <c r="F12" s="121"/>
      <c r="G12" s="121"/>
      <c r="H12" s="121"/>
      <c r="I12" s="122"/>
      <c r="J12" s="126"/>
      <c r="K12" s="121"/>
      <c r="L12" s="122">
        <v>7.6280000000000001E-2</v>
      </c>
      <c r="M12" s="121"/>
      <c r="N12" s="123">
        <v>1</v>
      </c>
      <c r="O12" s="123">
        <f>L12/'סכום נכסי הקרן'!$C$42</f>
        <v>3.719068106000776E-7</v>
      </c>
      <c r="BG12" s="4"/>
    </row>
    <row r="13" spans="2:62">
      <c r="B13" s="128" t="s">
        <v>28</v>
      </c>
      <c r="C13" s="82"/>
      <c r="D13" s="82"/>
      <c r="E13" s="82"/>
      <c r="F13" s="82"/>
      <c r="G13" s="82"/>
      <c r="H13" s="82"/>
      <c r="I13" s="91"/>
      <c r="J13" s="93"/>
      <c r="K13" s="82"/>
      <c r="L13" s="91">
        <v>7.6280000000000001E-2</v>
      </c>
      <c r="M13" s="82"/>
      <c r="N13" s="92">
        <v>1</v>
      </c>
      <c r="O13" s="92">
        <f>L13/'סכום נכסי הקרן'!$C$42</f>
        <v>3.719068106000776E-7</v>
      </c>
    </row>
    <row r="14" spans="2:62">
      <c r="B14" s="129" t="s">
        <v>730</v>
      </c>
      <c r="C14" s="84" t="s">
        <v>731</v>
      </c>
      <c r="D14" s="97" t="s">
        <v>117</v>
      </c>
      <c r="E14" s="97" t="s">
        <v>297</v>
      </c>
      <c r="F14" s="84" t="s">
        <v>732</v>
      </c>
      <c r="G14" s="97" t="s">
        <v>337</v>
      </c>
      <c r="H14" s="97" t="s">
        <v>161</v>
      </c>
      <c r="I14" s="94">
        <v>29.96</v>
      </c>
      <c r="J14" s="96">
        <v>254.6</v>
      </c>
      <c r="K14" s="84"/>
      <c r="L14" s="94">
        <v>7.6280000000000001E-2</v>
      </c>
      <c r="M14" s="95">
        <v>4.3701480380354584E-6</v>
      </c>
      <c r="N14" s="95">
        <v>1</v>
      </c>
      <c r="O14" s="95">
        <f>L14/'סכום נכסי הקרן'!$C$42</f>
        <v>3.719068106000776E-7</v>
      </c>
    </row>
    <row r="15" spans="2:62">
      <c r="B15" s="83"/>
      <c r="C15" s="84"/>
      <c r="D15" s="84"/>
      <c r="E15" s="84"/>
      <c r="F15" s="84"/>
      <c r="G15" s="84"/>
      <c r="H15" s="84"/>
      <c r="I15" s="94"/>
      <c r="J15" s="96"/>
      <c r="K15" s="84"/>
      <c r="L15" s="84"/>
      <c r="M15" s="84"/>
      <c r="N15" s="95"/>
      <c r="O15" s="84"/>
    </row>
    <row r="16" spans="2:62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BF16" s="4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99" t="s">
        <v>244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99" t="s">
        <v>109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99" t="s">
        <v>227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99" t="s">
        <v>235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99" t="s">
        <v>241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E115" s="1"/>
      <c r="F115" s="1"/>
      <c r="G115" s="1"/>
    </row>
    <row r="116" spans="2:15">
      <c r="E116" s="1"/>
      <c r="F116" s="1"/>
      <c r="G116" s="1"/>
    </row>
    <row r="117" spans="2:15">
      <c r="E117" s="1"/>
      <c r="F117" s="1"/>
      <c r="G117" s="1"/>
    </row>
    <row r="118" spans="2:15">
      <c r="E118" s="1"/>
      <c r="F118" s="1"/>
      <c r="G118" s="1"/>
    </row>
    <row r="119" spans="2:15">
      <c r="E119" s="1"/>
      <c r="F119" s="1"/>
      <c r="G119" s="1"/>
    </row>
    <row r="120" spans="2:15">
      <c r="E120" s="1"/>
      <c r="F120" s="1"/>
      <c r="G120" s="1"/>
    </row>
    <row r="121" spans="2:15">
      <c r="E121" s="1"/>
      <c r="F121" s="1"/>
      <c r="G121" s="1"/>
    </row>
    <row r="122" spans="2:15">
      <c r="E122" s="1"/>
      <c r="F122" s="1"/>
      <c r="G122" s="1"/>
    </row>
    <row r="123" spans="2:15">
      <c r="E123" s="1"/>
      <c r="F123" s="1"/>
      <c r="G123" s="1"/>
    </row>
    <row r="124" spans="2:15">
      <c r="E124" s="1"/>
      <c r="F124" s="1"/>
      <c r="G124" s="1"/>
    </row>
    <row r="125" spans="2:15">
      <c r="E125" s="1"/>
      <c r="F125" s="1"/>
      <c r="G125" s="1"/>
    </row>
    <row r="126" spans="2:15">
      <c r="E126" s="1"/>
      <c r="F126" s="1"/>
      <c r="G126" s="1"/>
    </row>
    <row r="127" spans="2:15">
      <c r="E127" s="1"/>
      <c r="F127" s="1"/>
      <c r="G127" s="1"/>
    </row>
    <row r="128" spans="2:15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20 B22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pane ySplit="10" topLeftCell="A11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44.4257812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9.570312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176</v>
      </c>
      <c r="C1" s="78" t="s" vm="1">
        <v>245</v>
      </c>
    </row>
    <row r="2" spans="2:63">
      <c r="B2" s="57" t="s">
        <v>175</v>
      </c>
      <c r="C2" s="78" t="s">
        <v>246</v>
      </c>
    </row>
    <row r="3" spans="2:63">
      <c r="B3" s="57" t="s">
        <v>177</v>
      </c>
      <c r="C3" s="78" t="s">
        <v>247</v>
      </c>
    </row>
    <row r="4" spans="2:63">
      <c r="B4" s="57" t="s">
        <v>178</v>
      </c>
      <c r="C4" s="78">
        <v>2144</v>
      </c>
    </row>
    <row r="6" spans="2:63" ht="26.25" customHeight="1">
      <c r="B6" s="178" t="s">
        <v>206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80"/>
      <c r="BK6" s="3"/>
    </row>
    <row r="7" spans="2:63" ht="26.25" customHeight="1">
      <c r="B7" s="178" t="s">
        <v>87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80"/>
      <c r="BH7" s="3"/>
      <c r="BK7" s="3"/>
    </row>
    <row r="8" spans="2:63" s="3" customFormat="1" ht="74.25" customHeight="1">
      <c r="B8" s="23" t="s">
        <v>112</v>
      </c>
      <c r="C8" s="31" t="s">
        <v>43</v>
      </c>
      <c r="D8" s="31" t="s">
        <v>116</v>
      </c>
      <c r="E8" s="31" t="s">
        <v>114</v>
      </c>
      <c r="F8" s="31" t="s">
        <v>59</v>
      </c>
      <c r="G8" s="31" t="s">
        <v>98</v>
      </c>
      <c r="H8" s="31" t="s">
        <v>229</v>
      </c>
      <c r="I8" s="31" t="s">
        <v>228</v>
      </c>
      <c r="J8" s="31" t="s">
        <v>243</v>
      </c>
      <c r="K8" s="31" t="s">
        <v>58</v>
      </c>
      <c r="L8" s="31" t="s">
        <v>55</v>
      </c>
      <c r="M8" s="31" t="s">
        <v>179</v>
      </c>
      <c r="N8" s="15" t="s">
        <v>181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236</v>
      </c>
      <c r="I9" s="33"/>
      <c r="J9" s="17" t="s">
        <v>232</v>
      </c>
      <c r="K9" s="33" t="s">
        <v>232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35" customFormat="1" ht="18" customHeight="1">
      <c r="B11" s="130" t="s">
        <v>30</v>
      </c>
      <c r="C11" s="82"/>
      <c r="D11" s="82"/>
      <c r="E11" s="82"/>
      <c r="F11" s="82"/>
      <c r="G11" s="82"/>
      <c r="H11" s="91"/>
      <c r="I11" s="93"/>
      <c r="J11" s="82"/>
      <c r="K11" s="91">
        <v>18697.696079999998</v>
      </c>
      <c r="L11" s="82"/>
      <c r="M11" s="92">
        <v>1</v>
      </c>
      <c r="N11" s="92">
        <f>K11/'סכום נכסי הקרן'!$C$42</f>
        <v>9.1161516972763146E-2</v>
      </c>
      <c r="O11" s="138"/>
      <c r="BH11" s="136"/>
      <c r="BI11" s="139"/>
      <c r="BK11" s="136"/>
    </row>
    <row r="12" spans="2:63" s="100" customFormat="1" ht="20.25">
      <c r="B12" s="81" t="s">
        <v>226</v>
      </c>
      <c r="C12" s="82"/>
      <c r="D12" s="82"/>
      <c r="E12" s="82"/>
      <c r="F12" s="82"/>
      <c r="G12" s="82"/>
      <c r="H12" s="91"/>
      <c r="I12" s="93"/>
      <c r="J12" s="82"/>
      <c r="K12" s="91">
        <v>4418.9062899999999</v>
      </c>
      <c r="L12" s="82"/>
      <c r="M12" s="92">
        <v>0.23633426659056062</v>
      </c>
      <c r="N12" s="92">
        <f>K12/'סכום נכסי הקרן'!$C$42</f>
        <v>2.1544590255040925E-2</v>
      </c>
      <c r="BI12" s="4"/>
    </row>
    <row r="13" spans="2:63">
      <c r="B13" s="102" t="s">
        <v>61</v>
      </c>
      <c r="C13" s="82"/>
      <c r="D13" s="82"/>
      <c r="E13" s="82"/>
      <c r="F13" s="82"/>
      <c r="G13" s="82"/>
      <c r="H13" s="91"/>
      <c r="I13" s="93"/>
      <c r="J13" s="82"/>
      <c r="K13" s="91">
        <v>4418.9062899999999</v>
      </c>
      <c r="L13" s="82"/>
      <c r="M13" s="92">
        <v>0.23633426659056062</v>
      </c>
      <c r="N13" s="92">
        <f>K13/'סכום נכסי הקרן'!$C$42</f>
        <v>2.1544590255040925E-2</v>
      </c>
    </row>
    <row r="14" spans="2:63">
      <c r="B14" s="87" t="s">
        <v>733</v>
      </c>
      <c r="C14" s="84" t="s">
        <v>734</v>
      </c>
      <c r="D14" s="97" t="s">
        <v>117</v>
      </c>
      <c r="E14" s="84" t="s">
        <v>735</v>
      </c>
      <c r="F14" s="97" t="s">
        <v>736</v>
      </c>
      <c r="G14" s="97" t="s">
        <v>161</v>
      </c>
      <c r="H14" s="94">
        <v>260000</v>
      </c>
      <c r="I14" s="96">
        <v>324.99</v>
      </c>
      <c r="J14" s="84"/>
      <c r="K14" s="94">
        <v>844.97400000000005</v>
      </c>
      <c r="L14" s="95">
        <v>9.9634834117638942E-4</v>
      </c>
      <c r="M14" s="95">
        <v>4.5191343167879761E-2</v>
      </c>
      <c r="N14" s="95">
        <f>K14/'סכום נכסי הקרן'!$C$42</f>
        <v>4.1197113972206347E-3</v>
      </c>
    </row>
    <row r="15" spans="2:63">
      <c r="B15" s="87" t="s">
        <v>737</v>
      </c>
      <c r="C15" s="84" t="s">
        <v>738</v>
      </c>
      <c r="D15" s="97" t="s">
        <v>117</v>
      </c>
      <c r="E15" s="84" t="s">
        <v>739</v>
      </c>
      <c r="F15" s="97" t="s">
        <v>736</v>
      </c>
      <c r="G15" s="97" t="s">
        <v>161</v>
      </c>
      <c r="H15" s="94">
        <v>300000</v>
      </c>
      <c r="I15" s="96">
        <v>326.29000000000002</v>
      </c>
      <c r="J15" s="84"/>
      <c r="K15" s="94">
        <v>978.87</v>
      </c>
      <c r="L15" s="95">
        <v>6.7415730337078649E-4</v>
      </c>
      <c r="M15" s="95">
        <v>5.2352439349308333E-2</v>
      </c>
      <c r="N15" s="95">
        <f>K15/'סכום נכסי הקרן'!$C$42</f>
        <v>4.7725277883075247E-3</v>
      </c>
    </row>
    <row r="16" spans="2:63">
      <c r="B16" s="87" t="s">
        <v>746</v>
      </c>
      <c r="C16" s="84" t="s">
        <v>747</v>
      </c>
      <c r="D16" s="97" t="s">
        <v>117</v>
      </c>
      <c r="E16" s="84" t="s">
        <v>739</v>
      </c>
      <c r="F16" s="97" t="s">
        <v>736</v>
      </c>
      <c r="G16" s="97" t="s">
        <v>161</v>
      </c>
      <c r="H16" s="94">
        <v>288</v>
      </c>
      <c r="I16" s="96">
        <v>3369.43</v>
      </c>
      <c r="J16" s="84"/>
      <c r="K16" s="94">
        <v>9.7039599999999986</v>
      </c>
      <c r="L16" s="95">
        <v>1.2932195779074988E-5</v>
      </c>
      <c r="M16" s="95">
        <v>5.1899228431570479E-4</v>
      </c>
      <c r="N16" s="95">
        <f>K16/'סכום נכסי הקרן'!$C$42</f>
        <v>4.7312123935379243E-5</v>
      </c>
    </row>
    <row r="17" spans="2:60" ht="20.25">
      <c r="B17" s="87" t="s">
        <v>740</v>
      </c>
      <c r="C17" s="84" t="s">
        <v>741</v>
      </c>
      <c r="D17" s="97" t="s">
        <v>117</v>
      </c>
      <c r="E17" s="84" t="s">
        <v>742</v>
      </c>
      <c r="F17" s="97" t="s">
        <v>736</v>
      </c>
      <c r="G17" s="97" t="s">
        <v>161</v>
      </c>
      <c r="H17" s="94">
        <v>61000</v>
      </c>
      <c r="I17" s="96">
        <v>3339.83</v>
      </c>
      <c r="J17" s="84"/>
      <c r="K17" s="94">
        <v>2037.2963</v>
      </c>
      <c r="L17" s="95">
        <v>4.0666666666666667E-4</v>
      </c>
      <c r="M17" s="95">
        <v>0.10895975051060944</v>
      </c>
      <c r="N17" s="95">
        <f>K17/'סכום נכסי הקרן'!$C$42</f>
        <v>9.9329361455209614E-3</v>
      </c>
      <c r="BH17" s="4"/>
    </row>
    <row r="18" spans="2:60" ht="20.25">
      <c r="B18" s="87" t="s">
        <v>748</v>
      </c>
      <c r="C18" s="84" t="s">
        <v>749</v>
      </c>
      <c r="D18" s="97" t="s">
        <v>117</v>
      </c>
      <c r="E18" s="84" t="s">
        <v>745</v>
      </c>
      <c r="F18" s="97" t="s">
        <v>736</v>
      </c>
      <c r="G18" s="97" t="s">
        <v>161</v>
      </c>
      <c r="H18" s="94">
        <v>400</v>
      </c>
      <c r="I18" s="96">
        <v>3359.27</v>
      </c>
      <c r="J18" s="84"/>
      <c r="K18" s="94">
        <v>13.43708</v>
      </c>
      <c r="L18" s="95">
        <v>2.2426937802364182E-5</v>
      </c>
      <c r="M18" s="95">
        <v>7.1864896843483201E-4</v>
      </c>
      <c r="N18" s="95">
        <f>K18/'סכום נכסי הקרן'!$C$42</f>
        <v>6.5513130133430664E-5</v>
      </c>
      <c r="BH18" s="4"/>
    </row>
    <row r="19" spans="2:60" ht="20.25">
      <c r="B19" s="87" t="s">
        <v>750</v>
      </c>
      <c r="C19" s="84" t="s">
        <v>751</v>
      </c>
      <c r="D19" s="97" t="s">
        <v>117</v>
      </c>
      <c r="E19" s="84" t="s">
        <v>745</v>
      </c>
      <c r="F19" s="97" t="s">
        <v>736</v>
      </c>
      <c r="G19" s="97" t="s">
        <v>161</v>
      </c>
      <c r="H19" s="94">
        <v>2000</v>
      </c>
      <c r="I19" s="96">
        <v>3677.36</v>
      </c>
      <c r="J19" s="84"/>
      <c r="K19" s="94">
        <v>73.547200000000004</v>
      </c>
      <c r="L19" s="95">
        <v>4.1351039352171462E-5</v>
      </c>
      <c r="M19" s="95">
        <v>3.9334899703856998E-3</v>
      </c>
      <c r="N19" s="95">
        <f>K19/'סכום נכסי הקרן'!$C$42</f>
        <v>3.5858291269750956E-4</v>
      </c>
      <c r="BH19" s="4"/>
    </row>
    <row r="20" spans="2:60">
      <c r="B20" s="87" t="s">
        <v>743</v>
      </c>
      <c r="C20" s="84" t="s">
        <v>744</v>
      </c>
      <c r="D20" s="97" t="s">
        <v>117</v>
      </c>
      <c r="E20" s="84" t="s">
        <v>745</v>
      </c>
      <c r="F20" s="97" t="s">
        <v>736</v>
      </c>
      <c r="G20" s="97" t="s">
        <v>161</v>
      </c>
      <c r="H20" s="94">
        <v>14150</v>
      </c>
      <c r="I20" s="96">
        <v>3258.5</v>
      </c>
      <c r="J20" s="84"/>
      <c r="K20" s="94">
        <v>461.07774999999998</v>
      </c>
      <c r="L20" s="95">
        <v>9.4490818030050082E-5</v>
      </c>
      <c r="M20" s="95">
        <v>2.4659602339626864E-2</v>
      </c>
      <c r="N20" s="95">
        <f>K20/'סכום נכסי הקרן'!$C$42</f>
        <v>2.248006757225484E-3</v>
      </c>
    </row>
    <row r="21" spans="2:60">
      <c r="B21" s="83"/>
      <c r="C21" s="84"/>
      <c r="D21" s="84"/>
      <c r="E21" s="84"/>
      <c r="F21" s="84"/>
      <c r="G21" s="84"/>
      <c r="H21" s="94"/>
      <c r="I21" s="96"/>
      <c r="J21" s="84"/>
      <c r="K21" s="84"/>
      <c r="L21" s="84"/>
      <c r="M21" s="95"/>
      <c r="N21" s="84"/>
    </row>
    <row r="22" spans="2:60" s="100" customFormat="1">
      <c r="B22" s="124" t="s">
        <v>225</v>
      </c>
      <c r="C22" s="121"/>
      <c r="D22" s="121"/>
      <c r="E22" s="121"/>
      <c r="F22" s="121"/>
      <c r="G22" s="121"/>
      <c r="H22" s="122"/>
      <c r="I22" s="126"/>
      <c r="J22" s="121"/>
      <c r="K22" s="122">
        <v>14278.789789999999</v>
      </c>
      <c r="L22" s="121"/>
      <c r="M22" s="123">
        <v>0.76366573340943944</v>
      </c>
      <c r="N22" s="123">
        <f>K22/'סכום נכסי הקרן'!$C$42</f>
        <v>6.9616926717722225E-2</v>
      </c>
    </row>
    <row r="23" spans="2:60">
      <c r="B23" s="102" t="s">
        <v>62</v>
      </c>
      <c r="C23" s="82"/>
      <c r="D23" s="82"/>
      <c r="E23" s="82"/>
      <c r="F23" s="82"/>
      <c r="G23" s="82"/>
      <c r="H23" s="91"/>
      <c r="I23" s="93"/>
      <c r="J23" s="82"/>
      <c r="K23" s="91">
        <v>14278.789789999999</v>
      </c>
      <c r="L23" s="82"/>
      <c r="M23" s="92">
        <v>0.76366573340943944</v>
      </c>
      <c r="N23" s="92">
        <f>K23/'סכום נכסי הקרן'!$C$42</f>
        <v>6.9616926717722225E-2</v>
      </c>
    </row>
    <row r="24" spans="2:60">
      <c r="B24" s="87" t="s">
        <v>767</v>
      </c>
      <c r="C24" s="84" t="s">
        <v>768</v>
      </c>
      <c r="D24" s="97" t="s">
        <v>27</v>
      </c>
      <c r="E24" s="84"/>
      <c r="F24" s="97" t="s">
        <v>736</v>
      </c>
      <c r="G24" s="97" t="s">
        <v>162</v>
      </c>
      <c r="H24" s="94">
        <v>1923</v>
      </c>
      <c r="I24" s="96">
        <v>21972</v>
      </c>
      <c r="J24" s="84"/>
      <c r="K24" s="94">
        <v>1754.56303</v>
      </c>
      <c r="L24" s="95">
        <v>9.8062163150350258E-4</v>
      </c>
      <c r="M24" s="95">
        <v>9.3838461299880119E-2</v>
      </c>
      <c r="N24" s="95">
        <f>K24/'סכום נכסי הקרן'!$C$42</f>
        <v>8.5544564824870002E-3</v>
      </c>
    </row>
    <row r="25" spans="2:60">
      <c r="B25" s="87" t="s">
        <v>761</v>
      </c>
      <c r="C25" s="84" t="s">
        <v>762</v>
      </c>
      <c r="D25" s="97" t="s">
        <v>27</v>
      </c>
      <c r="E25" s="84"/>
      <c r="F25" s="97" t="s">
        <v>736</v>
      </c>
      <c r="G25" s="97" t="s">
        <v>162</v>
      </c>
      <c r="H25" s="94">
        <v>1813</v>
      </c>
      <c r="I25" s="96">
        <v>19596</v>
      </c>
      <c r="J25" s="84"/>
      <c r="K25" s="94">
        <v>1475.3169599999999</v>
      </c>
      <c r="L25" s="95">
        <v>1.753970135103105E-3</v>
      </c>
      <c r="M25" s="95">
        <v>7.8903676350696145E-2</v>
      </c>
      <c r="N25" s="95">
        <f>K25/'סכום נכסי הקרן'!$C$42</f>
        <v>7.1929788308573968E-3</v>
      </c>
    </row>
    <row r="26" spans="2:60">
      <c r="B26" s="87" t="s">
        <v>757</v>
      </c>
      <c r="C26" s="84" t="s">
        <v>758</v>
      </c>
      <c r="D26" s="97" t="s">
        <v>120</v>
      </c>
      <c r="E26" s="84"/>
      <c r="F26" s="97" t="s">
        <v>736</v>
      </c>
      <c r="G26" s="97" t="s">
        <v>160</v>
      </c>
      <c r="H26" s="94">
        <v>3016</v>
      </c>
      <c r="I26" s="96">
        <v>10188.5</v>
      </c>
      <c r="J26" s="84"/>
      <c r="K26" s="94">
        <v>1065.3576499999999</v>
      </c>
      <c r="L26" s="95">
        <v>1.064791654236448E-3</v>
      </c>
      <c r="M26" s="95">
        <v>5.6978017261686074E-2</v>
      </c>
      <c r="N26" s="95">
        <f>K26/'סכום נכסי הקרן'!$C$42</f>
        <v>5.1942024876755867E-3</v>
      </c>
    </row>
    <row r="27" spans="2:60">
      <c r="B27" s="87" t="s">
        <v>763</v>
      </c>
      <c r="C27" s="84" t="s">
        <v>764</v>
      </c>
      <c r="D27" s="97" t="s">
        <v>120</v>
      </c>
      <c r="E27" s="84"/>
      <c r="F27" s="97" t="s">
        <v>736</v>
      </c>
      <c r="G27" s="97" t="s">
        <v>160</v>
      </c>
      <c r="H27" s="94">
        <v>3637</v>
      </c>
      <c r="I27" s="96">
        <v>10372</v>
      </c>
      <c r="J27" s="84"/>
      <c r="K27" s="94">
        <v>1307.8551599999998</v>
      </c>
      <c r="L27" s="95">
        <v>9.4877675103049357E-5</v>
      </c>
      <c r="M27" s="95">
        <v>6.994739642810581E-2</v>
      </c>
      <c r="N27" s="95">
        <f>K27/'סכום נכסי הקרן'!$C$42</f>
        <v>6.3765107666813601E-3</v>
      </c>
    </row>
    <row r="28" spans="2:60">
      <c r="B28" s="87" t="s">
        <v>752</v>
      </c>
      <c r="C28" s="84" t="s">
        <v>753</v>
      </c>
      <c r="D28" s="97" t="s">
        <v>120</v>
      </c>
      <c r="E28" s="84"/>
      <c r="F28" s="97" t="s">
        <v>736</v>
      </c>
      <c r="G28" s="97" t="s">
        <v>160</v>
      </c>
      <c r="H28" s="94">
        <v>371</v>
      </c>
      <c r="I28" s="96">
        <v>11671</v>
      </c>
      <c r="J28" s="84"/>
      <c r="K28" s="94">
        <v>150.11904999999999</v>
      </c>
      <c r="L28" s="95">
        <v>7.1819392540737225E-6</v>
      </c>
      <c r="M28" s="95">
        <v>8.0287458603295475E-3</v>
      </c>
      <c r="N28" s="95">
        <f>K28/'סכום נכסי הקרן'!$C$42</f>
        <v>7.3191265201643394E-4</v>
      </c>
    </row>
    <row r="29" spans="2:60">
      <c r="B29" s="87" t="s">
        <v>765</v>
      </c>
      <c r="C29" s="84" t="s">
        <v>766</v>
      </c>
      <c r="D29" s="97" t="s">
        <v>756</v>
      </c>
      <c r="E29" s="84"/>
      <c r="F29" s="97" t="s">
        <v>736</v>
      </c>
      <c r="G29" s="97" t="s">
        <v>160</v>
      </c>
      <c r="H29" s="94">
        <v>4905</v>
      </c>
      <c r="I29" s="96">
        <v>3672</v>
      </c>
      <c r="J29" s="84"/>
      <c r="K29" s="94">
        <v>624.44692000000009</v>
      </c>
      <c r="L29" s="95">
        <v>1.4216410083603157E-5</v>
      </c>
      <c r="M29" s="95">
        <v>3.3396998075497661E-2</v>
      </c>
      <c r="N29" s="95">
        <f>K29/'סכום נכסי הקרן'!$C$42</f>
        <v>3.0445210068988184E-3</v>
      </c>
    </row>
    <row r="30" spans="2:60">
      <c r="B30" s="87" t="s">
        <v>759</v>
      </c>
      <c r="C30" s="84" t="s">
        <v>760</v>
      </c>
      <c r="D30" s="97" t="s">
        <v>120</v>
      </c>
      <c r="E30" s="84"/>
      <c r="F30" s="97" t="s">
        <v>736</v>
      </c>
      <c r="G30" s="97" t="s">
        <v>160</v>
      </c>
      <c r="H30" s="94">
        <v>4790.9999999999991</v>
      </c>
      <c r="I30" s="96">
        <v>7588</v>
      </c>
      <c r="J30" s="84"/>
      <c r="K30" s="94">
        <v>1260.3969299999999</v>
      </c>
      <c r="L30" s="95">
        <v>1.1040012753046664E-4</v>
      </c>
      <c r="M30" s="95">
        <v>6.7409210450702764E-2</v>
      </c>
      <c r="N30" s="95">
        <f>K30/'סכום נכסי הקרן'!$C$42</f>
        <v>6.1451258826223029E-3</v>
      </c>
    </row>
    <row r="31" spans="2:60">
      <c r="B31" s="87" t="s">
        <v>754</v>
      </c>
      <c r="C31" s="84" t="s">
        <v>755</v>
      </c>
      <c r="D31" s="97" t="s">
        <v>756</v>
      </c>
      <c r="E31" s="84"/>
      <c r="F31" s="97" t="s">
        <v>736</v>
      </c>
      <c r="G31" s="97" t="s">
        <v>160</v>
      </c>
      <c r="H31" s="94">
        <v>24154</v>
      </c>
      <c r="I31" s="96">
        <v>7930</v>
      </c>
      <c r="J31" s="84"/>
      <c r="K31" s="94">
        <v>6640.7340899999999</v>
      </c>
      <c r="L31" s="95">
        <v>8.8206109507764444E-5</v>
      </c>
      <c r="M31" s="95">
        <v>0.35516322768254133</v>
      </c>
      <c r="N31" s="95">
        <f>K31/'סכום נכסי הקרן'!$C$42</f>
        <v>3.2377218608483332E-2</v>
      </c>
    </row>
    <row r="32" spans="2:60">
      <c r="B32" s="1"/>
      <c r="C32" s="1"/>
      <c r="D32" s="1"/>
      <c r="E32" s="1"/>
      <c r="F32" s="1"/>
      <c r="G32" s="1"/>
    </row>
    <row r="33" spans="2:14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</row>
    <row r="34" spans="2:14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</row>
    <row r="35" spans="2:14">
      <c r="B35" s="99" t="s">
        <v>244</v>
      </c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</row>
    <row r="36" spans="2:14">
      <c r="B36" s="99" t="s">
        <v>109</v>
      </c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</row>
    <row r="37" spans="2:14">
      <c r="B37" s="99" t="s">
        <v>227</v>
      </c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</row>
    <row r="38" spans="2:14">
      <c r="B38" s="99" t="s">
        <v>235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</row>
    <row r="39" spans="2:14">
      <c r="B39" s="99" t="s">
        <v>242</v>
      </c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</row>
    <row r="40" spans="2:14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</row>
    <row r="41" spans="2:14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</row>
    <row r="42" spans="2:14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</row>
    <row r="43" spans="2:14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</row>
    <row r="44" spans="2:14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</row>
    <row r="45" spans="2:14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</row>
    <row r="46" spans="2:14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</row>
    <row r="47" spans="2:14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</row>
    <row r="48" spans="2:14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</row>
    <row r="49" spans="2:14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</row>
    <row r="50" spans="2:14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</row>
    <row r="51" spans="2:14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</row>
    <row r="52" spans="2:14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</row>
    <row r="53" spans="2:14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</row>
    <row r="54" spans="2:14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</row>
    <row r="55" spans="2:14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</row>
    <row r="56" spans="2:14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</row>
    <row r="57" spans="2:14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</row>
    <row r="58" spans="2:14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</row>
    <row r="59" spans="2:14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</row>
    <row r="60" spans="2:14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</row>
    <row r="61" spans="2:14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</row>
    <row r="62" spans="2:14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</row>
    <row r="63" spans="2:14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</row>
    <row r="64" spans="2:14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</row>
    <row r="65" spans="2:14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</row>
    <row r="66" spans="2:14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</row>
    <row r="67" spans="2:14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</row>
    <row r="68" spans="2:14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</row>
    <row r="69" spans="2:14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</row>
    <row r="70" spans="2:14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</row>
    <row r="71" spans="2:14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</row>
    <row r="72" spans="2:14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</row>
    <row r="73" spans="2:14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</row>
    <row r="74" spans="2:14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</row>
    <row r="75" spans="2:14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</row>
    <row r="76" spans="2:14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</row>
    <row r="77" spans="2:14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</row>
    <row r="78" spans="2:14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</row>
    <row r="79" spans="2:14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</row>
    <row r="80" spans="2:14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</row>
    <row r="81" spans="2:14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</row>
    <row r="82" spans="2:14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</row>
    <row r="83" spans="2:14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</row>
    <row r="84" spans="2:14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</row>
    <row r="85" spans="2:14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</row>
    <row r="86" spans="2:14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</row>
    <row r="87" spans="2:14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</row>
    <row r="88" spans="2:14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</row>
    <row r="89" spans="2:14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</row>
    <row r="90" spans="2:14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</row>
    <row r="91" spans="2:14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</row>
    <row r="92" spans="2:14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</row>
    <row r="93" spans="2:14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</row>
    <row r="94" spans="2:14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</row>
    <row r="95" spans="2:14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</row>
    <row r="96" spans="2:14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</row>
    <row r="97" spans="2:14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</row>
    <row r="98" spans="2:14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</row>
    <row r="99" spans="2:14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</row>
    <row r="100" spans="2:14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</row>
    <row r="101" spans="2:14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</row>
    <row r="102" spans="2:14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</row>
    <row r="103" spans="2:14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</row>
    <row r="104" spans="2:14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</row>
    <row r="105" spans="2:14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</row>
    <row r="106" spans="2:14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</row>
    <row r="107" spans="2:14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</row>
    <row r="108" spans="2:14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</row>
    <row r="109" spans="2:14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</row>
    <row r="110" spans="2:14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</row>
    <row r="111" spans="2:14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</row>
    <row r="112" spans="2:14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</row>
    <row r="113" spans="2:14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</row>
    <row r="114" spans="2:14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</row>
    <row r="115" spans="2:14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</row>
    <row r="116" spans="2:14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</row>
    <row r="117" spans="2:14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</row>
    <row r="118" spans="2:14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</row>
    <row r="119" spans="2:14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</row>
    <row r="120" spans="2:14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</row>
    <row r="121" spans="2:14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</row>
    <row r="122" spans="2:14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</row>
    <row r="123" spans="2:14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</row>
    <row r="124" spans="2:14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</row>
    <row r="125" spans="2:14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</row>
    <row r="126" spans="2:14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</row>
    <row r="127" spans="2:14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</row>
    <row r="128" spans="2:14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</row>
    <row r="129" spans="2:14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</row>
    <row r="130" spans="2:14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</row>
    <row r="131" spans="2:14"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</row>
    <row r="132" spans="2:14">
      <c r="D132" s="1"/>
      <c r="E132" s="1"/>
      <c r="F132" s="1"/>
      <c r="G132" s="1"/>
    </row>
    <row r="133" spans="2:14">
      <c r="D133" s="1"/>
      <c r="E133" s="1"/>
      <c r="F133" s="1"/>
      <c r="G133" s="1"/>
    </row>
    <row r="134" spans="2:14">
      <c r="D134" s="1"/>
      <c r="E134" s="1"/>
      <c r="F134" s="1"/>
      <c r="G134" s="1"/>
    </row>
    <row r="135" spans="2:14">
      <c r="D135" s="1"/>
      <c r="E135" s="1"/>
      <c r="F135" s="1"/>
      <c r="G135" s="1"/>
    </row>
    <row r="136" spans="2:14">
      <c r="D136" s="1"/>
      <c r="E136" s="1"/>
      <c r="F136" s="1"/>
      <c r="G136" s="1"/>
    </row>
    <row r="137" spans="2:14">
      <c r="D137" s="1"/>
      <c r="E137" s="1"/>
      <c r="F137" s="1"/>
      <c r="G137" s="1"/>
    </row>
    <row r="138" spans="2:14">
      <c r="D138" s="1"/>
      <c r="E138" s="1"/>
      <c r="F138" s="1"/>
      <c r="G138" s="1"/>
    </row>
    <row r="139" spans="2:14">
      <c r="D139" s="1"/>
      <c r="E139" s="1"/>
      <c r="F139" s="1"/>
      <c r="G139" s="1"/>
    </row>
    <row r="140" spans="2:14">
      <c r="D140" s="1"/>
      <c r="E140" s="1"/>
      <c r="F140" s="1"/>
      <c r="G140" s="1"/>
    </row>
    <row r="141" spans="2:14">
      <c r="D141" s="1"/>
      <c r="E141" s="1"/>
      <c r="F141" s="1"/>
      <c r="G141" s="1"/>
    </row>
    <row r="142" spans="2:14">
      <c r="D142" s="1"/>
      <c r="E142" s="1"/>
      <c r="F142" s="1"/>
      <c r="G142" s="1"/>
    </row>
    <row r="143" spans="2:14">
      <c r="D143" s="1"/>
      <c r="E143" s="1"/>
      <c r="F143" s="1"/>
      <c r="G143" s="1"/>
    </row>
    <row r="144" spans="2:14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1:J7 B45:B1048576 AG49:AG1048576 B36:B43 C5:C17 D1:I17 K1:N17 B1:B17 J9:J17 O32:AF1048576 AG32:AG43 AH32:XFD1048576 B33:B34 C33:N1048576 A32:A1048576 A1:A24 O1:XFD24 B18:N24 A25:XFD30 A31:XFD3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9.570312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176</v>
      </c>
      <c r="C1" s="78" t="s" vm="1">
        <v>245</v>
      </c>
    </row>
    <row r="2" spans="2:65">
      <c r="B2" s="57" t="s">
        <v>175</v>
      </c>
      <c r="C2" s="78" t="s">
        <v>246</v>
      </c>
    </row>
    <row r="3" spans="2:65">
      <c r="B3" s="57" t="s">
        <v>177</v>
      </c>
      <c r="C3" s="78" t="s">
        <v>247</v>
      </c>
    </row>
    <row r="4" spans="2:65">
      <c r="B4" s="57" t="s">
        <v>178</v>
      </c>
      <c r="C4" s="78">
        <v>2144</v>
      </c>
    </row>
    <row r="6" spans="2:65" ht="26.25" customHeight="1">
      <c r="B6" s="178" t="s">
        <v>206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80"/>
    </row>
    <row r="7" spans="2:65" ht="26.25" customHeight="1">
      <c r="B7" s="178" t="s">
        <v>88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80"/>
      <c r="BM7" s="3"/>
    </row>
    <row r="8" spans="2:65" s="3" customFormat="1" ht="78.75">
      <c r="B8" s="23" t="s">
        <v>112</v>
      </c>
      <c r="C8" s="31" t="s">
        <v>43</v>
      </c>
      <c r="D8" s="31" t="s">
        <v>116</v>
      </c>
      <c r="E8" s="31" t="s">
        <v>114</v>
      </c>
      <c r="F8" s="31" t="s">
        <v>59</v>
      </c>
      <c r="G8" s="31" t="s">
        <v>15</v>
      </c>
      <c r="H8" s="31" t="s">
        <v>60</v>
      </c>
      <c r="I8" s="31" t="s">
        <v>98</v>
      </c>
      <c r="J8" s="31" t="s">
        <v>229</v>
      </c>
      <c r="K8" s="31" t="s">
        <v>228</v>
      </c>
      <c r="L8" s="31" t="s">
        <v>58</v>
      </c>
      <c r="M8" s="31" t="s">
        <v>55</v>
      </c>
      <c r="N8" s="31" t="s">
        <v>179</v>
      </c>
      <c r="O8" s="21" t="s">
        <v>181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236</v>
      </c>
      <c r="K9" s="33"/>
      <c r="L9" s="33" t="s">
        <v>232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135" customFormat="1" ht="18" customHeight="1">
      <c r="B11" s="130" t="s">
        <v>31</v>
      </c>
      <c r="C11" s="82"/>
      <c r="D11" s="82"/>
      <c r="E11" s="82"/>
      <c r="F11" s="82"/>
      <c r="G11" s="82"/>
      <c r="H11" s="82"/>
      <c r="I11" s="82"/>
      <c r="J11" s="91"/>
      <c r="K11" s="93"/>
      <c r="L11" s="91">
        <v>5001.9563499999995</v>
      </c>
      <c r="M11" s="82"/>
      <c r="N11" s="92">
        <v>1</v>
      </c>
      <c r="O11" s="92">
        <f>L11/'סכום נכסי הקרן'!$C$42</f>
        <v>2.4387278878989321E-2</v>
      </c>
      <c r="P11" s="138"/>
      <c r="BG11" s="136"/>
      <c r="BH11" s="139"/>
      <c r="BI11" s="136"/>
      <c r="BM11" s="136"/>
    </row>
    <row r="12" spans="2:65" s="135" customFormat="1" ht="18" customHeight="1">
      <c r="B12" s="130" t="s">
        <v>225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5001.9563499999995</v>
      </c>
      <c r="M12" s="82"/>
      <c r="N12" s="92">
        <v>1</v>
      </c>
      <c r="O12" s="92">
        <f>L12/'סכום נכסי הקרן'!$C$42</f>
        <v>2.4387278878989321E-2</v>
      </c>
      <c r="P12" s="138"/>
      <c r="BG12" s="136"/>
      <c r="BH12" s="139"/>
      <c r="BI12" s="136"/>
      <c r="BM12" s="136"/>
    </row>
    <row r="13" spans="2:65" s="137" customFormat="1">
      <c r="B13" s="130" t="s">
        <v>48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5001.9563499999995</v>
      </c>
      <c r="M13" s="82"/>
      <c r="N13" s="92">
        <v>1</v>
      </c>
      <c r="O13" s="92">
        <f>L13/'סכום נכסי הקרן'!$C$42</f>
        <v>2.4387278878989321E-2</v>
      </c>
      <c r="BH13" s="139"/>
    </row>
    <row r="14" spans="2:65" s="137" customFormat="1" ht="20.25">
      <c r="B14" s="101" t="s">
        <v>769</v>
      </c>
      <c r="C14" s="84" t="s">
        <v>770</v>
      </c>
      <c r="D14" s="97" t="s">
        <v>27</v>
      </c>
      <c r="E14" s="84"/>
      <c r="F14" s="97" t="s">
        <v>736</v>
      </c>
      <c r="G14" s="84" t="s">
        <v>771</v>
      </c>
      <c r="H14" s="84" t="s">
        <v>772</v>
      </c>
      <c r="I14" s="97" t="s">
        <v>160</v>
      </c>
      <c r="J14" s="94">
        <v>5959.55</v>
      </c>
      <c r="K14" s="96">
        <v>11212</v>
      </c>
      <c r="L14" s="94">
        <v>2316.5965299999998</v>
      </c>
      <c r="M14" s="95">
        <v>7.4629988481874916E-4</v>
      </c>
      <c r="N14" s="95">
        <v>0.46313809395797706</v>
      </c>
      <c r="O14" s="95">
        <f>L14/'סכום נכסי הקרן'!$C$42</f>
        <v>1.1294677856836745E-2</v>
      </c>
      <c r="BH14" s="135"/>
    </row>
    <row r="15" spans="2:65" s="137" customFormat="1">
      <c r="B15" s="101" t="s">
        <v>773</v>
      </c>
      <c r="C15" s="84" t="s">
        <v>774</v>
      </c>
      <c r="D15" s="97" t="s">
        <v>27</v>
      </c>
      <c r="E15" s="84"/>
      <c r="F15" s="97" t="s">
        <v>736</v>
      </c>
      <c r="G15" s="84" t="s">
        <v>775</v>
      </c>
      <c r="H15" s="84" t="s">
        <v>776</v>
      </c>
      <c r="I15" s="97" t="s">
        <v>160</v>
      </c>
      <c r="J15" s="94">
        <v>38302.959999999999</v>
      </c>
      <c r="K15" s="96">
        <v>1253</v>
      </c>
      <c r="L15" s="94">
        <v>1663.93842</v>
      </c>
      <c r="M15" s="95">
        <v>6.6523560354552893E-5</v>
      </c>
      <c r="N15" s="95">
        <v>0.332657525090158</v>
      </c>
      <c r="O15" s="95">
        <f>L15/'סכום נכסי הקרן'!$C$42</f>
        <v>8.1126118355680701E-3</v>
      </c>
    </row>
    <row r="16" spans="2:65" s="137" customFormat="1">
      <c r="B16" s="101" t="s">
        <v>777</v>
      </c>
      <c r="C16" s="84" t="s">
        <v>778</v>
      </c>
      <c r="D16" s="97" t="s">
        <v>27</v>
      </c>
      <c r="E16" s="84"/>
      <c r="F16" s="97" t="s">
        <v>736</v>
      </c>
      <c r="G16" s="84" t="s">
        <v>779</v>
      </c>
      <c r="H16" s="84"/>
      <c r="I16" s="97" t="s">
        <v>160</v>
      </c>
      <c r="J16" s="94">
        <v>1010</v>
      </c>
      <c r="K16" s="96">
        <v>29169.55</v>
      </c>
      <c r="L16" s="94">
        <v>1021.4214000000001</v>
      </c>
      <c r="M16" s="95">
        <v>6.9423554453559321E-5</v>
      </c>
      <c r="N16" s="95">
        <v>0.20420438095186499</v>
      </c>
      <c r="O16" s="95">
        <f>L16/'סכום נכסי הקרן'!$C$42</f>
        <v>4.9799891865845063E-3</v>
      </c>
    </row>
    <row r="17" spans="2:15">
      <c r="B17" s="83"/>
      <c r="C17" s="84"/>
      <c r="D17" s="84"/>
      <c r="E17" s="84"/>
      <c r="F17" s="84"/>
      <c r="G17" s="84"/>
      <c r="H17" s="84"/>
      <c r="I17" s="84"/>
      <c r="J17" s="94"/>
      <c r="K17" s="96"/>
      <c r="L17" s="84"/>
      <c r="M17" s="84"/>
      <c r="N17" s="95"/>
      <c r="O17" s="84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99" t="s">
        <v>244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99" t="s">
        <v>109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99" t="s">
        <v>227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99" t="s">
        <v>235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5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5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5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5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59" ht="20.2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BG37" s="4"/>
    </row>
    <row r="38" spans="2:5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BG38" s="3"/>
    </row>
    <row r="39" spans="2:5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5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5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5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5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5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5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5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5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5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B39:B1048576 C5:C1048576 D1:AF1048576 AH1:XFD1048576 AG1:AG37 B1:B19 B21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2018-04-09T10:14:17+00:00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0D8D497D-C35A-4A35-AA18-3D1F15B49C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2018-04-09T08:05:52Z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